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ink/ink6.xml" ContentType="application/inkml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wnloads\DS1222\Employee+Sample+Data\"/>
    </mc:Choice>
  </mc:AlternateContent>
  <xr:revisionPtr revIDLastSave="0" documentId="13_ncr:1_{C50DEEAA-4F62-4EEA-818F-5E8763799B97}" xr6:coauthVersionLast="47" xr6:coauthVersionMax="47" xr10:uidLastSave="{00000000-0000-0000-0000-000000000000}"/>
  <bookViews>
    <workbookView xWindow="-108" yWindow="-108" windowWidth="23256" windowHeight="12456" firstSheet="2" activeTab="2" xr2:uid="{65C14963-D7D9-489F-85DF-B390E3AF6B64}"/>
  </bookViews>
  <sheets>
    <sheet name="Data" sheetId="1" r:id="rId1"/>
    <sheet name="Questions" sheetId="2" r:id="rId2"/>
    <sheet name="Arithmetics" sheetId="3" r:id="rId3"/>
    <sheet name="percent" sheetId="4" r:id="rId4"/>
    <sheet name="percentiles" sheetId="5" r:id="rId5"/>
    <sheet name="percentiles (2)" sheetId="6" r:id="rId6"/>
    <sheet name="OR" sheetId="7" r:id="rId7"/>
    <sheet name="countif" sheetId="8" r:id="rId8"/>
    <sheet name="moments" sheetId="10" r:id="rId9"/>
    <sheet name="pivot table 1" sheetId="12" r:id="rId10"/>
    <sheet name="pivot table" sheetId="11" r:id="rId11"/>
    <sheet name="corr&amp; cov" sheetId="13" r:id="rId12"/>
  </sheets>
  <definedNames>
    <definedName name="_xlchart.v1.0" hidden="1">moments!$J$1</definedName>
    <definedName name="_xlchart.v1.1" hidden="1">moments!$J$2:$J$1001</definedName>
  </definedNames>
  <calcPr calcId="191029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3" l="1"/>
  <c r="F5" i="13"/>
  <c r="F7" i="13"/>
  <c r="AF13" i="10"/>
  <c r="AF12" i="10"/>
  <c r="AH10" i="10"/>
  <c r="AF10" i="10"/>
  <c r="AH9" i="10"/>
  <c r="AF9" i="10"/>
  <c r="AF11" i="10" s="1"/>
  <c r="AH7" i="10" a="1"/>
  <c r="AH7" i="10" s="1"/>
  <c r="AF8" i="10"/>
  <c r="AF7" i="10"/>
  <c r="AC8" i="10"/>
  <c r="AC7" i="10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V7" i="10" a="1"/>
  <c r="V7" i="10" s="1"/>
  <c r="U7" i="10" a="1"/>
  <c r="U7" i="10" s="1"/>
  <c r="T6" i="10" a="1"/>
  <c r="T6" i="10" s="1"/>
  <c r="Q1001" i="10"/>
  <c r="P1001" i="10"/>
  <c r="O1001" i="10"/>
  <c r="Q1000" i="10"/>
  <c r="P1000" i="10"/>
  <c r="O1000" i="10"/>
  <c r="Q999" i="10"/>
  <c r="P999" i="10"/>
  <c r="O999" i="10"/>
  <c r="Q998" i="10"/>
  <c r="P998" i="10"/>
  <c r="O998" i="10"/>
  <c r="Q997" i="10"/>
  <c r="P997" i="10"/>
  <c r="O997" i="10"/>
  <c r="Q996" i="10"/>
  <c r="P996" i="10"/>
  <c r="O996" i="10"/>
  <c r="Q995" i="10"/>
  <c r="P995" i="10"/>
  <c r="O995" i="10"/>
  <c r="Q994" i="10"/>
  <c r="P994" i="10"/>
  <c r="O994" i="10"/>
  <c r="Q993" i="10"/>
  <c r="P993" i="10"/>
  <c r="O993" i="10"/>
  <c r="Q992" i="10"/>
  <c r="P992" i="10"/>
  <c r="O992" i="10"/>
  <c r="Q991" i="10"/>
  <c r="P991" i="10"/>
  <c r="O991" i="10"/>
  <c r="Q990" i="10"/>
  <c r="P990" i="10"/>
  <c r="O990" i="10"/>
  <c r="Q989" i="10"/>
  <c r="P989" i="10"/>
  <c r="O989" i="10"/>
  <c r="Q988" i="10"/>
  <c r="P988" i="10"/>
  <c r="O988" i="10"/>
  <c r="Q987" i="10"/>
  <c r="P987" i="10"/>
  <c r="O987" i="10"/>
  <c r="Q986" i="10"/>
  <c r="P986" i="10"/>
  <c r="O986" i="10"/>
  <c r="Q985" i="10"/>
  <c r="P985" i="10"/>
  <c r="O985" i="10"/>
  <c r="Q984" i="10"/>
  <c r="P984" i="10"/>
  <c r="O984" i="10"/>
  <c r="Q983" i="10"/>
  <c r="P983" i="10"/>
  <c r="O983" i="10"/>
  <c r="Q982" i="10"/>
  <c r="P982" i="10"/>
  <c r="O982" i="10"/>
  <c r="Q981" i="10"/>
  <c r="P981" i="10"/>
  <c r="O981" i="10"/>
  <c r="Q980" i="10"/>
  <c r="P980" i="10"/>
  <c r="O980" i="10"/>
  <c r="Q979" i="10"/>
  <c r="P979" i="10"/>
  <c r="O979" i="10"/>
  <c r="Q978" i="10"/>
  <c r="P978" i="10"/>
  <c r="O978" i="10"/>
  <c r="Q977" i="10"/>
  <c r="P977" i="10"/>
  <c r="O977" i="10"/>
  <c r="Q976" i="10"/>
  <c r="P976" i="10"/>
  <c r="O976" i="10"/>
  <c r="Q975" i="10"/>
  <c r="P975" i="10"/>
  <c r="O975" i="10"/>
  <c r="Q974" i="10"/>
  <c r="P974" i="10"/>
  <c r="O974" i="10"/>
  <c r="Q973" i="10"/>
  <c r="P973" i="10"/>
  <c r="O973" i="10"/>
  <c r="Q972" i="10"/>
  <c r="P972" i="10"/>
  <c r="O972" i="10"/>
  <c r="Q971" i="10"/>
  <c r="P971" i="10"/>
  <c r="O971" i="10"/>
  <c r="Q970" i="10"/>
  <c r="P970" i="10"/>
  <c r="O970" i="10"/>
  <c r="Q969" i="10"/>
  <c r="P969" i="10"/>
  <c r="O969" i="10"/>
  <c r="Q968" i="10"/>
  <c r="P968" i="10"/>
  <c r="O968" i="10"/>
  <c r="Q967" i="10"/>
  <c r="P967" i="10"/>
  <c r="O967" i="10"/>
  <c r="Q966" i="10"/>
  <c r="P966" i="10"/>
  <c r="O966" i="10"/>
  <c r="Q965" i="10"/>
  <c r="P965" i="10"/>
  <c r="O965" i="10"/>
  <c r="Q964" i="10"/>
  <c r="P964" i="10"/>
  <c r="O964" i="10"/>
  <c r="Q963" i="10"/>
  <c r="P963" i="10"/>
  <c r="O963" i="10"/>
  <c r="Q962" i="10"/>
  <c r="P962" i="10"/>
  <c r="O962" i="10"/>
  <c r="Q961" i="10"/>
  <c r="P961" i="10"/>
  <c r="O961" i="10"/>
  <c r="Q960" i="10"/>
  <c r="P960" i="10"/>
  <c r="O960" i="10"/>
  <c r="Q959" i="10"/>
  <c r="P959" i="10"/>
  <c r="O959" i="10"/>
  <c r="Q958" i="10"/>
  <c r="P958" i="10"/>
  <c r="O958" i="10"/>
  <c r="Q957" i="10"/>
  <c r="P957" i="10"/>
  <c r="O957" i="10"/>
  <c r="Q956" i="10"/>
  <c r="P956" i="10"/>
  <c r="O956" i="10"/>
  <c r="Q955" i="10"/>
  <c r="P955" i="10"/>
  <c r="O955" i="10"/>
  <c r="Q954" i="10"/>
  <c r="P954" i="10"/>
  <c r="O954" i="10"/>
  <c r="Q953" i="10"/>
  <c r="P953" i="10"/>
  <c r="O953" i="10"/>
  <c r="Q952" i="10"/>
  <c r="P952" i="10"/>
  <c r="O952" i="10"/>
  <c r="Q951" i="10"/>
  <c r="P951" i="10"/>
  <c r="O951" i="10"/>
  <c r="Q950" i="10"/>
  <c r="P950" i="10"/>
  <c r="O950" i="10"/>
  <c r="Q949" i="10"/>
  <c r="P949" i="10"/>
  <c r="O949" i="10"/>
  <c r="Q948" i="10"/>
  <c r="P948" i="10"/>
  <c r="O948" i="10"/>
  <c r="Q947" i="10"/>
  <c r="P947" i="10"/>
  <c r="O947" i="10"/>
  <c r="Q946" i="10"/>
  <c r="P946" i="10"/>
  <c r="O946" i="10"/>
  <c r="Q945" i="10"/>
  <c r="P945" i="10"/>
  <c r="O945" i="10"/>
  <c r="Q944" i="10"/>
  <c r="P944" i="10"/>
  <c r="O944" i="10"/>
  <c r="Q943" i="10"/>
  <c r="P943" i="10"/>
  <c r="O943" i="10"/>
  <c r="Q942" i="10"/>
  <c r="P942" i="10"/>
  <c r="O942" i="10"/>
  <c r="Q941" i="10"/>
  <c r="P941" i="10"/>
  <c r="O941" i="10"/>
  <c r="Q940" i="10"/>
  <c r="P940" i="10"/>
  <c r="O940" i="10"/>
  <c r="Q939" i="10"/>
  <c r="P939" i="10"/>
  <c r="O939" i="10"/>
  <c r="Q938" i="10"/>
  <c r="P938" i="10"/>
  <c r="O938" i="10"/>
  <c r="Q937" i="10"/>
  <c r="P937" i="10"/>
  <c r="O937" i="10"/>
  <c r="Q936" i="10"/>
  <c r="P936" i="10"/>
  <c r="O936" i="10"/>
  <c r="Q935" i="10"/>
  <c r="P935" i="10"/>
  <c r="O935" i="10"/>
  <c r="Q934" i="10"/>
  <c r="P934" i="10"/>
  <c r="O934" i="10"/>
  <c r="Q933" i="10"/>
  <c r="P933" i="10"/>
  <c r="O933" i="10"/>
  <c r="Q932" i="10"/>
  <c r="P932" i="10"/>
  <c r="O932" i="10"/>
  <c r="Q931" i="10"/>
  <c r="P931" i="10"/>
  <c r="O931" i="10"/>
  <c r="Q930" i="10"/>
  <c r="P930" i="10"/>
  <c r="O930" i="10"/>
  <c r="Q929" i="10"/>
  <c r="P929" i="10"/>
  <c r="O929" i="10"/>
  <c r="Q928" i="10"/>
  <c r="P928" i="10"/>
  <c r="O928" i="10"/>
  <c r="Q927" i="10"/>
  <c r="P927" i="10"/>
  <c r="O927" i="10"/>
  <c r="Q926" i="10"/>
  <c r="P926" i="10"/>
  <c r="O926" i="10"/>
  <c r="Q925" i="10"/>
  <c r="P925" i="10"/>
  <c r="O925" i="10"/>
  <c r="Q924" i="10"/>
  <c r="P924" i="10"/>
  <c r="O924" i="10"/>
  <c r="Q923" i="10"/>
  <c r="P923" i="10"/>
  <c r="O923" i="10"/>
  <c r="Q922" i="10"/>
  <c r="P922" i="10"/>
  <c r="O922" i="10"/>
  <c r="Q921" i="10"/>
  <c r="P921" i="10"/>
  <c r="O921" i="10"/>
  <c r="Q920" i="10"/>
  <c r="P920" i="10"/>
  <c r="O920" i="10"/>
  <c r="Q919" i="10"/>
  <c r="P919" i="10"/>
  <c r="O919" i="10"/>
  <c r="Q918" i="10"/>
  <c r="P918" i="10"/>
  <c r="O918" i="10"/>
  <c r="Q917" i="10"/>
  <c r="P917" i="10"/>
  <c r="O917" i="10"/>
  <c r="Q916" i="10"/>
  <c r="P916" i="10"/>
  <c r="O916" i="10"/>
  <c r="Q915" i="10"/>
  <c r="P915" i="10"/>
  <c r="O915" i="10"/>
  <c r="Q914" i="10"/>
  <c r="P914" i="10"/>
  <c r="O914" i="10"/>
  <c r="Q913" i="10"/>
  <c r="P913" i="10"/>
  <c r="O913" i="10"/>
  <c r="Q912" i="10"/>
  <c r="P912" i="10"/>
  <c r="O912" i="10"/>
  <c r="Q911" i="10"/>
  <c r="P911" i="10"/>
  <c r="O911" i="10"/>
  <c r="Q910" i="10"/>
  <c r="P910" i="10"/>
  <c r="O910" i="10"/>
  <c r="Q909" i="10"/>
  <c r="P909" i="10"/>
  <c r="O909" i="10"/>
  <c r="Q908" i="10"/>
  <c r="P908" i="10"/>
  <c r="O908" i="10"/>
  <c r="Q907" i="10"/>
  <c r="P907" i="10"/>
  <c r="O907" i="10"/>
  <c r="Q906" i="10"/>
  <c r="P906" i="10"/>
  <c r="O906" i="10"/>
  <c r="Q905" i="10"/>
  <c r="P905" i="10"/>
  <c r="O905" i="10"/>
  <c r="Q904" i="10"/>
  <c r="P904" i="10"/>
  <c r="O904" i="10"/>
  <c r="Q903" i="10"/>
  <c r="P903" i="10"/>
  <c r="O903" i="10"/>
  <c r="Q902" i="10"/>
  <c r="P902" i="10"/>
  <c r="O902" i="10"/>
  <c r="Q901" i="10"/>
  <c r="P901" i="10"/>
  <c r="O901" i="10"/>
  <c r="Q900" i="10"/>
  <c r="P900" i="10"/>
  <c r="O900" i="10"/>
  <c r="Q899" i="10"/>
  <c r="P899" i="10"/>
  <c r="O899" i="10"/>
  <c r="Q898" i="10"/>
  <c r="P898" i="10"/>
  <c r="O898" i="10"/>
  <c r="Q897" i="10"/>
  <c r="P897" i="10"/>
  <c r="O897" i="10"/>
  <c r="Q896" i="10"/>
  <c r="P896" i="10"/>
  <c r="O896" i="10"/>
  <c r="Q895" i="10"/>
  <c r="P895" i="10"/>
  <c r="O895" i="10"/>
  <c r="Q894" i="10"/>
  <c r="P894" i="10"/>
  <c r="O894" i="10"/>
  <c r="Q893" i="10"/>
  <c r="P893" i="10"/>
  <c r="O893" i="10"/>
  <c r="Q892" i="10"/>
  <c r="P892" i="10"/>
  <c r="O892" i="10"/>
  <c r="Q891" i="10"/>
  <c r="P891" i="10"/>
  <c r="O891" i="10"/>
  <c r="Q890" i="10"/>
  <c r="P890" i="10"/>
  <c r="O890" i="10"/>
  <c r="Q889" i="10"/>
  <c r="P889" i="10"/>
  <c r="O889" i="10"/>
  <c r="Q888" i="10"/>
  <c r="P888" i="10"/>
  <c r="O888" i="10"/>
  <c r="Q887" i="10"/>
  <c r="P887" i="10"/>
  <c r="O887" i="10"/>
  <c r="Q886" i="10"/>
  <c r="P886" i="10"/>
  <c r="O886" i="10"/>
  <c r="Q885" i="10"/>
  <c r="P885" i="10"/>
  <c r="O885" i="10"/>
  <c r="Q884" i="10"/>
  <c r="P884" i="10"/>
  <c r="O884" i="10"/>
  <c r="Q883" i="10"/>
  <c r="P883" i="10"/>
  <c r="O883" i="10"/>
  <c r="Q882" i="10"/>
  <c r="P882" i="10"/>
  <c r="O882" i="10"/>
  <c r="Q881" i="10"/>
  <c r="P881" i="10"/>
  <c r="O881" i="10"/>
  <c r="Q880" i="10"/>
  <c r="P880" i="10"/>
  <c r="O880" i="10"/>
  <c r="Q879" i="10"/>
  <c r="P879" i="10"/>
  <c r="O879" i="10"/>
  <c r="Q878" i="10"/>
  <c r="P878" i="10"/>
  <c r="O878" i="10"/>
  <c r="Q877" i="10"/>
  <c r="P877" i="10"/>
  <c r="O877" i="10"/>
  <c r="Q876" i="10"/>
  <c r="P876" i="10"/>
  <c r="O876" i="10"/>
  <c r="Q875" i="10"/>
  <c r="P875" i="10"/>
  <c r="O875" i="10"/>
  <c r="Q874" i="10"/>
  <c r="P874" i="10"/>
  <c r="O874" i="10"/>
  <c r="Q873" i="10"/>
  <c r="P873" i="10"/>
  <c r="O873" i="10"/>
  <c r="Q872" i="10"/>
  <c r="P872" i="10"/>
  <c r="O872" i="10"/>
  <c r="Q871" i="10"/>
  <c r="P871" i="10"/>
  <c r="O871" i="10"/>
  <c r="Q870" i="10"/>
  <c r="P870" i="10"/>
  <c r="O870" i="10"/>
  <c r="Q869" i="10"/>
  <c r="P869" i="10"/>
  <c r="O869" i="10"/>
  <c r="Q868" i="10"/>
  <c r="P868" i="10"/>
  <c r="O868" i="10"/>
  <c r="Q867" i="10"/>
  <c r="P867" i="10"/>
  <c r="O867" i="10"/>
  <c r="Q866" i="10"/>
  <c r="P866" i="10"/>
  <c r="O866" i="10"/>
  <c r="Q865" i="10"/>
  <c r="P865" i="10"/>
  <c r="O865" i="10"/>
  <c r="Q864" i="10"/>
  <c r="P864" i="10"/>
  <c r="O864" i="10"/>
  <c r="Q863" i="10"/>
  <c r="P863" i="10"/>
  <c r="O863" i="10"/>
  <c r="Q862" i="10"/>
  <c r="P862" i="10"/>
  <c r="O862" i="10"/>
  <c r="Q861" i="10"/>
  <c r="P861" i="10"/>
  <c r="O861" i="10"/>
  <c r="Q860" i="10"/>
  <c r="P860" i="10"/>
  <c r="O860" i="10"/>
  <c r="Q859" i="10"/>
  <c r="P859" i="10"/>
  <c r="O859" i="10"/>
  <c r="Q858" i="10"/>
  <c r="P858" i="10"/>
  <c r="O858" i="10"/>
  <c r="Q857" i="10"/>
  <c r="P857" i="10"/>
  <c r="O857" i="10"/>
  <c r="Q856" i="10"/>
  <c r="P856" i="10"/>
  <c r="O856" i="10"/>
  <c r="Q855" i="10"/>
  <c r="P855" i="10"/>
  <c r="O855" i="10"/>
  <c r="Q854" i="10"/>
  <c r="P854" i="10"/>
  <c r="O854" i="10"/>
  <c r="Q853" i="10"/>
  <c r="P853" i="10"/>
  <c r="O853" i="10"/>
  <c r="Q852" i="10"/>
  <c r="P852" i="10"/>
  <c r="O852" i="10"/>
  <c r="Q851" i="10"/>
  <c r="P851" i="10"/>
  <c r="O851" i="10"/>
  <c r="Q850" i="10"/>
  <c r="P850" i="10"/>
  <c r="O850" i="10"/>
  <c r="Q849" i="10"/>
  <c r="P849" i="10"/>
  <c r="O849" i="10"/>
  <c r="Q848" i="10"/>
  <c r="P848" i="10"/>
  <c r="O848" i="10"/>
  <c r="Q847" i="10"/>
  <c r="P847" i="10"/>
  <c r="O847" i="10"/>
  <c r="Q846" i="10"/>
  <c r="P846" i="10"/>
  <c r="O846" i="10"/>
  <c r="Q845" i="10"/>
  <c r="P845" i="10"/>
  <c r="O845" i="10"/>
  <c r="Q844" i="10"/>
  <c r="P844" i="10"/>
  <c r="O844" i="10"/>
  <c r="Q843" i="10"/>
  <c r="P843" i="10"/>
  <c r="O843" i="10"/>
  <c r="Q842" i="10"/>
  <c r="P842" i="10"/>
  <c r="O842" i="10"/>
  <c r="Q841" i="10"/>
  <c r="P841" i="10"/>
  <c r="O841" i="10"/>
  <c r="Q840" i="10"/>
  <c r="P840" i="10"/>
  <c r="O840" i="10"/>
  <c r="Q839" i="10"/>
  <c r="P839" i="10"/>
  <c r="O839" i="10"/>
  <c r="Q838" i="10"/>
  <c r="P838" i="10"/>
  <c r="O838" i="10"/>
  <c r="Q837" i="10"/>
  <c r="P837" i="10"/>
  <c r="O837" i="10"/>
  <c r="Q836" i="10"/>
  <c r="P836" i="10"/>
  <c r="O836" i="10"/>
  <c r="Q835" i="10"/>
  <c r="P835" i="10"/>
  <c r="O835" i="10"/>
  <c r="Q834" i="10"/>
  <c r="P834" i="10"/>
  <c r="O834" i="10"/>
  <c r="Q833" i="10"/>
  <c r="P833" i="10"/>
  <c r="O833" i="10"/>
  <c r="Q832" i="10"/>
  <c r="P832" i="10"/>
  <c r="O832" i="10"/>
  <c r="Q831" i="10"/>
  <c r="P831" i="10"/>
  <c r="O831" i="10"/>
  <c r="Q830" i="10"/>
  <c r="P830" i="10"/>
  <c r="O830" i="10"/>
  <c r="Q829" i="10"/>
  <c r="P829" i="10"/>
  <c r="O829" i="10"/>
  <c r="Q828" i="10"/>
  <c r="P828" i="10"/>
  <c r="O828" i="10"/>
  <c r="Q827" i="10"/>
  <c r="P827" i="10"/>
  <c r="O827" i="10"/>
  <c r="Q826" i="10"/>
  <c r="P826" i="10"/>
  <c r="O826" i="10"/>
  <c r="Q825" i="10"/>
  <c r="P825" i="10"/>
  <c r="O825" i="10"/>
  <c r="Q824" i="10"/>
  <c r="P824" i="10"/>
  <c r="O824" i="10"/>
  <c r="Q823" i="10"/>
  <c r="P823" i="10"/>
  <c r="O823" i="10"/>
  <c r="Q822" i="10"/>
  <c r="P822" i="10"/>
  <c r="O822" i="10"/>
  <c r="Q821" i="10"/>
  <c r="P821" i="10"/>
  <c r="O821" i="10"/>
  <c r="Q820" i="10"/>
  <c r="P820" i="10"/>
  <c r="O820" i="10"/>
  <c r="Q819" i="10"/>
  <c r="P819" i="10"/>
  <c r="O819" i="10"/>
  <c r="Q818" i="10"/>
  <c r="P818" i="10"/>
  <c r="O818" i="10"/>
  <c r="Q817" i="10"/>
  <c r="P817" i="10"/>
  <c r="O817" i="10"/>
  <c r="Q816" i="10"/>
  <c r="P816" i="10"/>
  <c r="O816" i="10"/>
  <c r="Q815" i="10"/>
  <c r="P815" i="10"/>
  <c r="O815" i="10"/>
  <c r="Q814" i="10"/>
  <c r="P814" i="10"/>
  <c r="O814" i="10"/>
  <c r="Q813" i="10"/>
  <c r="P813" i="10"/>
  <c r="O813" i="10"/>
  <c r="Q812" i="10"/>
  <c r="P812" i="10"/>
  <c r="O812" i="10"/>
  <c r="Q811" i="10"/>
  <c r="P811" i="10"/>
  <c r="O811" i="10"/>
  <c r="Q810" i="10"/>
  <c r="P810" i="10"/>
  <c r="O810" i="10"/>
  <c r="Q809" i="10"/>
  <c r="P809" i="10"/>
  <c r="O809" i="10"/>
  <c r="Q808" i="10"/>
  <c r="P808" i="10"/>
  <c r="O808" i="10"/>
  <c r="Q807" i="10"/>
  <c r="P807" i="10"/>
  <c r="O807" i="10"/>
  <c r="Q806" i="10"/>
  <c r="P806" i="10"/>
  <c r="O806" i="10"/>
  <c r="Q805" i="10"/>
  <c r="P805" i="10"/>
  <c r="O805" i="10"/>
  <c r="Q804" i="10"/>
  <c r="P804" i="10"/>
  <c r="O804" i="10"/>
  <c r="Q803" i="10"/>
  <c r="P803" i="10"/>
  <c r="O803" i="10"/>
  <c r="Q802" i="10"/>
  <c r="P802" i="10"/>
  <c r="O802" i="10"/>
  <c r="Q801" i="10"/>
  <c r="P801" i="10"/>
  <c r="O801" i="10"/>
  <c r="Q800" i="10"/>
  <c r="P800" i="10"/>
  <c r="O800" i="10"/>
  <c r="Q799" i="10"/>
  <c r="P799" i="10"/>
  <c r="O799" i="10"/>
  <c r="Q798" i="10"/>
  <c r="P798" i="10"/>
  <c r="O798" i="10"/>
  <c r="Q797" i="10"/>
  <c r="P797" i="10"/>
  <c r="O797" i="10"/>
  <c r="Q796" i="10"/>
  <c r="P796" i="10"/>
  <c r="O796" i="10"/>
  <c r="Q795" i="10"/>
  <c r="P795" i="10"/>
  <c r="O795" i="10"/>
  <c r="Q794" i="10"/>
  <c r="P794" i="10"/>
  <c r="O794" i="10"/>
  <c r="Q793" i="10"/>
  <c r="P793" i="10"/>
  <c r="O793" i="10"/>
  <c r="Q792" i="10"/>
  <c r="P792" i="10"/>
  <c r="O792" i="10"/>
  <c r="Q791" i="10"/>
  <c r="P791" i="10"/>
  <c r="O791" i="10"/>
  <c r="Q790" i="10"/>
  <c r="P790" i="10"/>
  <c r="O790" i="10"/>
  <c r="Q789" i="10"/>
  <c r="P789" i="10"/>
  <c r="O789" i="10"/>
  <c r="Q788" i="10"/>
  <c r="P788" i="10"/>
  <c r="O788" i="10"/>
  <c r="Q787" i="10"/>
  <c r="P787" i="10"/>
  <c r="O787" i="10"/>
  <c r="Q786" i="10"/>
  <c r="P786" i="10"/>
  <c r="O786" i="10"/>
  <c r="Q785" i="10"/>
  <c r="P785" i="10"/>
  <c r="O785" i="10"/>
  <c r="Q784" i="10"/>
  <c r="P784" i="10"/>
  <c r="O784" i="10"/>
  <c r="Q783" i="10"/>
  <c r="P783" i="10"/>
  <c r="O783" i="10"/>
  <c r="Q782" i="10"/>
  <c r="P782" i="10"/>
  <c r="O782" i="10"/>
  <c r="Q781" i="10"/>
  <c r="P781" i="10"/>
  <c r="O781" i="10"/>
  <c r="Q780" i="10"/>
  <c r="P780" i="10"/>
  <c r="O780" i="10"/>
  <c r="Q779" i="10"/>
  <c r="P779" i="10"/>
  <c r="O779" i="10"/>
  <c r="Q778" i="10"/>
  <c r="P778" i="10"/>
  <c r="O778" i="10"/>
  <c r="Q777" i="10"/>
  <c r="P777" i="10"/>
  <c r="O777" i="10"/>
  <c r="Q776" i="10"/>
  <c r="P776" i="10"/>
  <c r="O776" i="10"/>
  <c r="Q775" i="10"/>
  <c r="P775" i="10"/>
  <c r="O775" i="10"/>
  <c r="Q774" i="10"/>
  <c r="P774" i="10"/>
  <c r="O774" i="10"/>
  <c r="Q773" i="10"/>
  <c r="P773" i="10"/>
  <c r="O773" i="10"/>
  <c r="Q772" i="10"/>
  <c r="P772" i="10"/>
  <c r="O772" i="10"/>
  <c r="Q771" i="10"/>
  <c r="P771" i="10"/>
  <c r="O771" i="10"/>
  <c r="Q770" i="10"/>
  <c r="P770" i="10"/>
  <c r="O770" i="10"/>
  <c r="Q769" i="10"/>
  <c r="P769" i="10"/>
  <c r="O769" i="10"/>
  <c r="Q768" i="10"/>
  <c r="P768" i="10"/>
  <c r="O768" i="10"/>
  <c r="Q767" i="10"/>
  <c r="P767" i="10"/>
  <c r="O767" i="10"/>
  <c r="Q766" i="10"/>
  <c r="P766" i="10"/>
  <c r="O766" i="10"/>
  <c r="Q765" i="10"/>
  <c r="P765" i="10"/>
  <c r="O765" i="10"/>
  <c r="Q764" i="10"/>
  <c r="P764" i="10"/>
  <c r="O764" i="10"/>
  <c r="Q763" i="10"/>
  <c r="P763" i="10"/>
  <c r="O763" i="10"/>
  <c r="Q762" i="10"/>
  <c r="P762" i="10"/>
  <c r="O762" i="10"/>
  <c r="Q761" i="10"/>
  <c r="P761" i="10"/>
  <c r="O761" i="10"/>
  <c r="Q760" i="10"/>
  <c r="P760" i="10"/>
  <c r="O760" i="10"/>
  <c r="Q759" i="10"/>
  <c r="P759" i="10"/>
  <c r="O759" i="10"/>
  <c r="Q758" i="10"/>
  <c r="P758" i="10"/>
  <c r="O758" i="10"/>
  <c r="Q757" i="10"/>
  <c r="P757" i="10"/>
  <c r="O757" i="10"/>
  <c r="Q756" i="10"/>
  <c r="P756" i="10"/>
  <c r="O756" i="10"/>
  <c r="Q755" i="10"/>
  <c r="P755" i="10"/>
  <c r="O755" i="10"/>
  <c r="Q754" i="10"/>
  <c r="P754" i="10"/>
  <c r="O754" i="10"/>
  <c r="Q753" i="10"/>
  <c r="P753" i="10"/>
  <c r="O753" i="10"/>
  <c r="Q752" i="10"/>
  <c r="P752" i="10"/>
  <c r="O752" i="10"/>
  <c r="Q751" i="10"/>
  <c r="P751" i="10"/>
  <c r="O751" i="10"/>
  <c r="Q750" i="10"/>
  <c r="P750" i="10"/>
  <c r="O750" i="10"/>
  <c r="Q749" i="10"/>
  <c r="P749" i="10"/>
  <c r="O749" i="10"/>
  <c r="Q748" i="10"/>
  <c r="P748" i="10"/>
  <c r="O748" i="10"/>
  <c r="Q747" i="10"/>
  <c r="P747" i="10"/>
  <c r="O747" i="10"/>
  <c r="Q746" i="10"/>
  <c r="P746" i="10"/>
  <c r="O746" i="10"/>
  <c r="Q745" i="10"/>
  <c r="P745" i="10"/>
  <c r="O745" i="10"/>
  <c r="Q744" i="10"/>
  <c r="P744" i="10"/>
  <c r="O744" i="10"/>
  <c r="Q743" i="10"/>
  <c r="P743" i="10"/>
  <c r="O743" i="10"/>
  <c r="Q742" i="10"/>
  <c r="P742" i="10"/>
  <c r="O742" i="10"/>
  <c r="Q741" i="10"/>
  <c r="P741" i="10"/>
  <c r="O741" i="10"/>
  <c r="Q740" i="10"/>
  <c r="P740" i="10"/>
  <c r="O740" i="10"/>
  <c r="Q739" i="10"/>
  <c r="P739" i="10"/>
  <c r="O739" i="10"/>
  <c r="Q738" i="10"/>
  <c r="P738" i="10"/>
  <c r="O738" i="10"/>
  <c r="Q737" i="10"/>
  <c r="P737" i="10"/>
  <c r="O737" i="10"/>
  <c r="Q736" i="10"/>
  <c r="P736" i="10"/>
  <c r="O736" i="10"/>
  <c r="Q735" i="10"/>
  <c r="P735" i="10"/>
  <c r="O735" i="10"/>
  <c r="Q734" i="10"/>
  <c r="P734" i="10"/>
  <c r="O734" i="10"/>
  <c r="Q733" i="10"/>
  <c r="P733" i="10"/>
  <c r="O733" i="10"/>
  <c r="Q732" i="10"/>
  <c r="P732" i="10"/>
  <c r="O732" i="10"/>
  <c r="Q731" i="10"/>
  <c r="P731" i="10"/>
  <c r="O731" i="10"/>
  <c r="Q730" i="10"/>
  <c r="P730" i="10"/>
  <c r="O730" i="10"/>
  <c r="Q729" i="10"/>
  <c r="P729" i="10"/>
  <c r="O729" i="10"/>
  <c r="Q728" i="10"/>
  <c r="P728" i="10"/>
  <c r="O728" i="10"/>
  <c r="Q727" i="10"/>
  <c r="P727" i="10"/>
  <c r="O727" i="10"/>
  <c r="Q726" i="10"/>
  <c r="P726" i="10"/>
  <c r="O726" i="10"/>
  <c r="Q725" i="10"/>
  <c r="P725" i="10"/>
  <c r="O725" i="10"/>
  <c r="Q724" i="10"/>
  <c r="P724" i="10"/>
  <c r="O724" i="10"/>
  <c r="Q723" i="10"/>
  <c r="P723" i="10"/>
  <c r="O723" i="10"/>
  <c r="Q722" i="10"/>
  <c r="P722" i="10"/>
  <c r="O722" i="10"/>
  <c r="Q721" i="10"/>
  <c r="P721" i="10"/>
  <c r="O721" i="10"/>
  <c r="Q720" i="10"/>
  <c r="P720" i="10"/>
  <c r="O720" i="10"/>
  <c r="Q719" i="10"/>
  <c r="P719" i="10"/>
  <c r="O719" i="10"/>
  <c r="Q718" i="10"/>
  <c r="P718" i="10"/>
  <c r="O718" i="10"/>
  <c r="Q717" i="10"/>
  <c r="P717" i="10"/>
  <c r="O717" i="10"/>
  <c r="Q716" i="10"/>
  <c r="P716" i="10"/>
  <c r="O716" i="10"/>
  <c r="Q715" i="10"/>
  <c r="P715" i="10"/>
  <c r="O715" i="10"/>
  <c r="Q714" i="10"/>
  <c r="P714" i="10"/>
  <c r="O714" i="10"/>
  <c r="Q713" i="10"/>
  <c r="P713" i="10"/>
  <c r="O713" i="10"/>
  <c r="Q712" i="10"/>
  <c r="P712" i="10"/>
  <c r="O712" i="10"/>
  <c r="Q711" i="10"/>
  <c r="P711" i="10"/>
  <c r="O711" i="10"/>
  <c r="Q710" i="10"/>
  <c r="P710" i="10"/>
  <c r="O710" i="10"/>
  <c r="Q709" i="10"/>
  <c r="P709" i="10"/>
  <c r="O709" i="10"/>
  <c r="Q708" i="10"/>
  <c r="P708" i="10"/>
  <c r="O708" i="10"/>
  <c r="Q707" i="10"/>
  <c r="P707" i="10"/>
  <c r="O707" i="10"/>
  <c r="Q706" i="10"/>
  <c r="P706" i="10"/>
  <c r="O706" i="10"/>
  <c r="Q705" i="10"/>
  <c r="P705" i="10"/>
  <c r="O705" i="10"/>
  <c r="Q704" i="10"/>
  <c r="P704" i="10"/>
  <c r="O704" i="10"/>
  <c r="Q703" i="10"/>
  <c r="P703" i="10"/>
  <c r="O703" i="10"/>
  <c r="Q702" i="10"/>
  <c r="P702" i="10"/>
  <c r="O702" i="10"/>
  <c r="Q701" i="10"/>
  <c r="P701" i="10"/>
  <c r="O701" i="10"/>
  <c r="Q700" i="10"/>
  <c r="P700" i="10"/>
  <c r="O700" i="10"/>
  <c r="Q699" i="10"/>
  <c r="P699" i="10"/>
  <c r="O699" i="10"/>
  <c r="Q698" i="10"/>
  <c r="P698" i="10"/>
  <c r="O698" i="10"/>
  <c r="Q697" i="10"/>
  <c r="P697" i="10"/>
  <c r="O697" i="10"/>
  <c r="Q696" i="10"/>
  <c r="P696" i="10"/>
  <c r="O696" i="10"/>
  <c r="Q695" i="10"/>
  <c r="P695" i="10"/>
  <c r="O695" i="10"/>
  <c r="Q694" i="10"/>
  <c r="P694" i="10"/>
  <c r="O694" i="10"/>
  <c r="Q693" i="10"/>
  <c r="P693" i="10"/>
  <c r="O693" i="10"/>
  <c r="Q692" i="10"/>
  <c r="P692" i="10"/>
  <c r="O692" i="10"/>
  <c r="Q691" i="10"/>
  <c r="P691" i="10"/>
  <c r="O691" i="10"/>
  <c r="Q690" i="10"/>
  <c r="P690" i="10"/>
  <c r="O690" i="10"/>
  <c r="Q689" i="10"/>
  <c r="P689" i="10"/>
  <c r="O689" i="10"/>
  <c r="Q688" i="10"/>
  <c r="P688" i="10"/>
  <c r="O688" i="10"/>
  <c r="Q687" i="10"/>
  <c r="P687" i="10"/>
  <c r="O687" i="10"/>
  <c r="Q686" i="10"/>
  <c r="P686" i="10"/>
  <c r="O686" i="10"/>
  <c r="Q685" i="10"/>
  <c r="P685" i="10"/>
  <c r="O685" i="10"/>
  <c r="Q684" i="10"/>
  <c r="P684" i="10"/>
  <c r="O684" i="10"/>
  <c r="Q683" i="10"/>
  <c r="P683" i="10"/>
  <c r="O683" i="10"/>
  <c r="Q682" i="10"/>
  <c r="P682" i="10"/>
  <c r="O682" i="10"/>
  <c r="Q681" i="10"/>
  <c r="P681" i="10"/>
  <c r="O681" i="10"/>
  <c r="Q680" i="10"/>
  <c r="P680" i="10"/>
  <c r="O680" i="10"/>
  <c r="Q679" i="10"/>
  <c r="P679" i="10"/>
  <c r="O679" i="10"/>
  <c r="Q678" i="10"/>
  <c r="P678" i="10"/>
  <c r="O678" i="10"/>
  <c r="Q677" i="10"/>
  <c r="P677" i="10"/>
  <c r="O677" i="10"/>
  <c r="Q676" i="10"/>
  <c r="P676" i="10"/>
  <c r="O676" i="10"/>
  <c r="Q675" i="10"/>
  <c r="P675" i="10"/>
  <c r="O675" i="10"/>
  <c r="Q674" i="10"/>
  <c r="P674" i="10"/>
  <c r="O674" i="10"/>
  <c r="Q673" i="10"/>
  <c r="P673" i="10"/>
  <c r="O673" i="10"/>
  <c r="Q672" i="10"/>
  <c r="P672" i="10"/>
  <c r="O672" i="10"/>
  <c r="Q671" i="10"/>
  <c r="P671" i="10"/>
  <c r="O671" i="10"/>
  <c r="Q670" i="10"/>
  <c r="P670" i="10"/>
  <c r="O670" i="10"/>
  <c r="Q669" i="10"/>
  <c r="P669" i="10"/>
  <c r="O669" i="10"/>
  <c r="Q668" i="10"/>
  <c r="P668" i="10"/>
  <c r="O668" i="10"/>
  <c r="Q667" i="10"/>
  <c r="P667" i="10"/>
  <c r="O667" i="10"/>
  <c r="Q666" i="10"/>
  <c r="P666" i="10"/>
  <c r="O666" i="10"/>
  <c r="Q665" i="10"/>
  <c r="P665" i="10"/>
  <c r="O665" i="10"/>
  <c r="Q664" i="10"/>
  <c r="P664" i="10"/>
  <c r="O664" i="10"/>
  <c r="Q663" i="10"/>
  <c r="P663" i="10"/>
  <c r="O663" i="10"/>
  <c r="Q662" i="10"/>
  <c r="P662" i="10"/>
  <c r="O662" i="10"/>
  <c r="Q661" i="10"/>
  <c r="P661" i="10"/>
  <c r="O661" i="10"/>
  <c r="Q660" i="10"/>
  <c r="P660" i="10"/>
  <c r="O660" i="10"/>
  <c r="Q659" i="10"/>
  <c r="P659" i="10"/>
  <c r="O659" i="10"/>
  <c r="Q658" i="10"/>
  <c r="P658" i="10"/>
  <c r="O658" i="10"/>
  <c r="Q657" i="10"/>
  <c r="P657" i="10"/>
  <c r="O657" i="10"/>
  <c r="Q656" i="10"/>
  <c r="P656" i="10"/>
  <c r="O656" i="10"/>
  <c r="Q655" i="10"/>
  <c r="P655" i="10"/>
  <c r="O655" i="10"/>
  <c r="Q654" i="10"/>
  <c r="P654" i="10"/>
  <c r="O654" i="10"/>
  <c r="Q653" i="10"/>
  <c r="P653" i="10"/>
  <c r="O653" i="10"/>
  <c r="Q652" i="10"/>
  <c r="P652" i="10"/>
  <c r="O652" i="10"/>
  <c r="Q651" i="10"/>
  <c r="P651" i="10"/>
  <c r="O651" i="10"/>
  <c r="Q650" i="10"/>
  <c r="P650" i="10"/>
  <c r="O650" i="10"/>
  <c r="Q649" i="10"/>
  <c r="P649" i="10"/>
  <c r="O649" i="10"/>
  <c r="Q648" i="10"/>
  <c r="P648" i="10"/>
  <c r="O648" i="10"/>
  <c r="Q647" i="10"/>
  <c r="P647" i="10"/>
  <c r="O647" i="10"/>
  <c r="Q646" i="10"/>
  <c r="P646" i="10"/>
  <c r="O646" i="10"/>
  <c r="Q645" i="10"/>
  <c r="P645" i="10"/>
  <c r="O645" i="10"/>
  <c r="Q644" i="10"/>
  <c r="P644" i="10"/>
  <c r="O644" i="10"/>
  <c r="Q643" i="10"/>
  <c r="P643" i="10"/>
  <c r="O643" i="10"/>
  <c r="Q642" i="10"/>
  <c r="P642" i="10"/>
  <c r="O642" i="10"/>
  <c r="Q641" i="10"/>
  <c r="P641" i="10"/>
  <c r="O641" i="10"/>
  <c r="Q640" i="10"/>
  <c r="P640" i="10"/>
  <c r="O640" i="10"/>
  <c r="Q639" i="10"/>
  <c r="P639" i="10"/>
  <c r="O639" i="10"/>
  <c r="Q638" i="10"/>
  <c r="P638" i="10"/>
  <c r="O638" i="10"/>
  <c r="Q637" i="10"/>
  <c r="P637" i="10"/>
  <c r="O637" i="10"/>
  <c r="Q636" i="10"/>
  <c r="P636" i="10"/>
  <c r="O636" i="10"/>
  <c r="Q635" i="10"/>
  <c r="P635" i="10"/>
  <c r="O635" i="10"/>
  <c r="Q634" i="10"/>
  <c r="P634" i="10"/>
  <c r="O634" i="10"/>
  <c r="Q633" i="10"/>
  <c r="P633" i="10"/>
  <c r="O633" i="10"/>
  <c r="Q632" i="10"/>
  <c r="P632" i="10"/>
  <c r="O632" i="10"/>
  <c r="Q631" i="10"/>
  <c r="P631" i="10"/>
  <c r="O631" i="10"/>
  <c r="Q630" i="10"/>
  <c r="P630" i="10"/>
  <c r="O630" i="10"/>
  <c r="Q629" i="10"/>
  <c r="P629" i="10"/>
  <c r="O629" i="10"/>
  <c r="Q628" i="10"/>
  <c r="P628" i="10"/>
  <c r="O628" i="10"/>
  <c r="Q627" i="10"/>
  <c r="P627" i="10"/>
  <c r="O627" i="10"/>
  <c r="Q626" i="10"/>
  <c r="P626" i="10"/>
  <c r="O626" i="10"/>
  <c r="Q625" i="10"/>
  <c r="P625" i="10"/>
  <c r="O625" i="10"/>
  <c r="Q624" i="10"/>
  <c r="P624" i="10"/>
  <c r="O624" i="10"/>
  <c r="Q623" i="10"/>
  <c r="P623" i="10"/>
  <c r="O623" i="10"/>
  <c r="Q622" i="10"/>
  <c r="P622" i="10"/>
  <c r="O622" i="10"/>
  <c r="Q621" i="10"/>
  <c r="P621" i="10"/>
  <c r="O621" i="10"/>
  <c r="Q620" i="10"/>
  <c r="P620" i="10"/>
  <c r="O620" i="10"/>
  <c r="Q619" i="10"/>
  <c r="P619" i="10"/>
  <c r="O619" i="10"/>
  <c r="Q618" i="10"/>
  <c r="P618" i="10"/>
  <c r="O618" i="10"/>
  <c r="Q617" i="10"/>
  <c r="P617" i="10"/>
  <c r="O617" i="10"/>
  <c r="Q616" i="10"/>
  <c r="P616" i="10"/>
  <c r="O616" i="10"/>
  <c r="Q615" i="10"/>
  <c r="P615" i="10"/>
  <c r="O615" i="10"/>
  <c r="Q614" i="10"/>
  <c r="P614" i="10"/>
  <c r="O614" i="10"/>
  <c r="Q613" i="10"/>
  <c r="P613" i="10"/>
  <c r="O613" i="10"/>
  <c r="Q612" i="10"/>
  <c r="P612" i="10"/>
  <c r="O612" i="10"/>
  <c r="Q611" i="10"/>
  <c r="P611" i="10"/>
  <c r="O611" i="10"/>
  <c r="Q610" i="10"/>
  <c r="P610" i="10"/>
  <c r="O610" i="10"/>
  <c r="Q609" i="10"/>
  <c r="P609" i="10"/>
  <c r="O609" i="10"/>
  <c r="Q608" i="10"/>
  <c r="P608" i="10"/>
  <c r="O608" i="10"/>
  <c r="Q607" i="10"/>
  <c r="P607" i="10"/>
  <c r="O607" i="10"/>
  <c r="Q606" i="10"/>
  <c r="P606" i="10"/>
  <c r="O606" i="10"/>
  <c r="Q605" i="10"/>
  <c r="P605" i="10"/>
  <c r="O605" i="10"/>
  <c r="Q604" i="10"/>
  <c r="P604" i="10"/>
  <c r="O604" i="10"/>
  <c r="Q603" i="10"/>
  <c r="P603" i="10"/>
  <c r="O603" i="10"/>
  <c r="Q602" i="10"/>
  <c r="P602" i="10"/>
  <c r="O602" i="10"/>
  <c r="Q601" i="10"/>
  <c r="P601" i="10"/>
  <c r="O601" i="10"/>
  <c r="Q600" i="10"/>
  <c r="P600" i="10"/>
  <c r="O600" i="10"/>
  <c r="Q599" i="10"/>
  <c r="P599" i="10"/>
  <c r="O599" i="10"/>
  <c r="Q598" i="10"/>
  <c r="P598" i="10"/>
  <c r="O598" i="10"/>
  <c r="Q597" i="10"/>
  <c r="P597" i="10"/>
  <c r="O597" i="10"/>
  <c r="Q596" i="10"/>
  <c r="P596" i="10"/>
  <c r="O596" i="10"/>
  <c r="Q595" i="10"/>
  <c r="P595" i="10"/>
  <c r="O595" i="10"/>
  <c r="Q594" i="10"/>
  <c r="P594" i="10"/>
  <c r="O594" i="10"/>
  <c r="Q593" i="10"/>
  <c r="P593" i="10"/>
  <c r="O593" i="10"/>
  <c r="Q592" i="10"/>
  <c r="P592" i="10"/>
  <c r="O592" i="10"/>
  <c r="Q591" i="10"/>
  <c r="P591" i="10"/>
  <c r="O591" i="10"/>
  <c r="Q590" i="10"/>
  <c r="P590" i="10"/>
  <c r="O590" i="10"/>
  <c r="Q589" i="10"/>
  <c r="P589" i="10"/>
  <c r="O589" i="10"/>
  <c r="Q588" i="10"/>
  <c r="P588" i="10"/>
  <c r="O588" i="10"/>
  <c r="Q587" i="10"/>
  <c r="P587" i="10"/>
  <c r="O587" i="10"/>
  <c r="Q586" i="10"/>
  <c r="P586" i="10"/>
  <c r="O586" i="10"/>
  <c r="Q585" i="10"/>
  <c r="P585" i="10"/>
  <c r="O585" i="10"/>
  <c r="Q584" i="10"/>
  <c r="P584" i="10"/>
  <c r="O584" i="10"/>
  <c r="Q583" i="10"/>
  <c r="P583" i="10"/>
  <c r="O583" i="10"/>
  <c r="Q582" i="10"/>
  <c r="P582" i="10"/>
  <c r="O582" i="10"/>
  <c r="Q581" i="10"/>
  <c r="P581" i="10"/>
  <c r="O581" i="10"/>
  <c r="Q580" i="10"/>
  <c r="P580" i="10"/>
  <c r="O580" i="10"/>
  <c r="Q579" i="10"/>
  <c r="P579" i="10"/>
  <c r="O579" i="10"/>
  <c r="Q578" i="10"/>
  <c r="P578" i="10"/>
  <c r="O578" i="10"/>
  <c r="Q577" i="10"/>
  <c r="P577" i="10"/>
  <c r="O577" i="10"/>
  <c r="Q576" i="10"/>
  <c r="P576" i="10"/>
  <c r="O576" i="10"/>
  <c r="Q575" i="10"/>
  <c r="P575" i="10"/>
  <c r="O575" i="10"/>
  <c r="Q574" i="10"/>
  <c r="P574" i="10"/>
  <c r="O574" i="10"/>
  <c r="Q573" i="10"/>
  <c r="P573" i="10"/>
  <c r="O573" i="10"/>
  <c r="Q572" i="10"/>
  <c r="P572" i="10"/>
  <c r="O572" i="10"/>
  <c r="Q571" i="10"/>
  <c r="P571" i="10"/>
  <c r="O571" i="10"/>
  <c r="Q570" i="10"/>
  <c r="P570" i="10"/>
  <c r="O570" i="10"/>
  <c r="Q569" i="10"/>
  <c r="P569" i="10"/>
  <c r="O569" i="10"/>
  <c r="Q568" i="10"/>
  <c r="P568" i="10"/>
  <c r="O568" i="10"/>
  <c r="Q567" i="10"/>
  <c r="P567" i="10"/>
  <c r="O567" i="10"/>
  <c r="Q566" i="10"/>
  <c r="P566" i="10"/>
  <c r="O566" i="10"/>
  <c r="Q565" i="10"/>
  <c r="P565" i="10"/>
  <c r="O565" i="10"/>
  <c r="Q564" i="10"/>
  <c r="P564" i="10"/>
  <c r="O564" i="10"/>
  <c r="Q563" i="10"/>
  <c r="P563" i="10"/>
  <c r="O563" i="10"/>
  <c r="Q562" i="10"/>
  <c r="P562" i="10"/>
  <c r="O562" i="10"/>
  <c r="Q561" i="10"/>
  <c r="P561" i="10"/>
  <c r="O561" i="10"/>
  <c r="Q560" i="10"/>
  <c r="P560" i="10"/>
  <c r="O560" i="10"/>
  <c r="Q559" i="10"/>
  <c r="P559" i="10"/>
  <c r="O559" i="10"/>
  <c r="Q558" i="10"/>
  <c r="P558" i="10"/>
  <c r="O558" i="10"/>
  <c r="Q557" i="10"/>
  <c r="P557" i="10"/>
  <c r="O557" i="10"/>
  <c r="Q556" i="10"/>
  <c r="P556" i="10"/>
  <c r="O556" i="10"/>
  <c r="Q555" i="10"/>
  <c r="P555" i="10"/>
  <c r="O555" i="10"/>
  <c r="Q554" i="10"/>
  <c r="P554" i="10"/>
  <c r="O554" i="10"/>
  <c r="Q553" i="10"/>
  <c r="P553" i="10"/>
  <c r="O553" i="10"/>
  <c r="Q552" i="10"/>
  <c r="P552" i="10"/>
  <c r="O552" i="10"/>
  <c r="Q551" i="10"/>
  <c r="P551" i="10"/>
  <c r="O551" i="10"/>
  <c r="Q550" i="10"/>
  <c r="P550" i="10"/>
  <c r="O550" i="10"/>
  <c r="Q549" i="10"/>
  <c r="P549" i="10"/>
  <c r="O549" i="10"/>
  <c r="Q548" i="10"/>
  <c r="P548" i="10"/>
  <c r="O548" i="10"/>
  <c r="Q547" i="10"/>
  <c r="P547" i="10"/>
  <c r="O547" i="10"/>
  <c r="Q546" i="10"/>
  <c r="P546" i="10"/>
  <c r="O546" i="10"/>
  <c r="Q545" i="10"/>
  <c r="P545" i="10"/>
  <c r="O545" i="10"/>
  <c r="Q544" i="10"/>
  <c r="P544" i="10"/>
  <c r="O544" i="10"/>
  <c r="Q543" i="10"/>
  <c r="P543" i="10"/>
  <c r="O543" i="10"/>
  <c r="Q542" i="10"/>
  <c r="P542" i="10"/>
  <c r="O542" i="10"/>
  <c r="Q541" i="10"/>
  <c r="P541" i="10"/>
  <c r="O541" i="10"/>
  <c r="Q540" i="10"/>
  <c r="P540" i="10"/>
  <c r="O540" i="10"/>
  <c r="Q539" i="10"/>
  <c r="P539" i="10"/>
  <c r="O539" i="10"/>
  <c r="Q538" i="10"/>
  <c r="P538" i="10"/>
  <c r="O538" i="10"/>
  <c r="Q537" i="10"/>
  <c r="P537" i="10"/>
  <c r="O537" i="10"/>
  <c r="Q536" i="10"/>
  <c r="P536" i="10"/>
  <c r="O536" i="10"/>
  <c r="Q535" i="10"/>
  <c r="P535" i="10"/>
  <c r="O535" i="10"/>
  <c r="Q534" i="10"/>
  <c r="P534" i="10"/>
  <c r="O534" i="10"/>
  <c r="Q533" i="10"/>
  <c r="P533" i="10"/>
  <c r="O533" i="10"/>
  <c r="Q532" i="10"/>
  <c r="P532" i="10"/>
  <c r="O532" i="10"/>
  <c r="Q531" i="10"/>
  <c r="P531" i="10"/>
  <c r="O531" i="10"/>
  <c r="Q530" i="10"/>
  <c r="P530" i="10"/>
  <c r="O530" i="10"/>
  <c r="Q529" i="10"/>
  <c r="P529" i="10"/>
  <c r="O529" i="10"/>
  <c r="Q528" i="10"/>
  <c r="P528" i="10"/>
  <c r="O528" i="10"/>
  <c r="Q527" i="10"/>
  <c r="P527" i="10"/>
  <c r="O527" i="10"/>
  <c r="Q526" i="10"/>
  <c r="P526" i="10"/>
  <c r="O526" i="10"/>
  <c r="Q525" i="10"/>
  <c r="P525" i="10"/>
  <c r="O525" i="10"/>
  <c r="Q524" i="10"/>
  <c r="P524" i="10"/>
  <c r="O524" i="10"/>
  <c r="Q523" i="10"/>
  <c r="P523" i="10"/>
  <c r="O523" i="10"/>
  <c r="Q522" i="10"/>
  <c r="P522" i="10"/>
  <c r="O522" i="10"/>
  <c r="Q521" i="10"/>
  <c r="P521" i="10"/>
  <c r="O521" i="10"/>
  <c r="Q520" i="10"/>
  <c r="P520" i="10"/>
  <c r="O520" i="10"/>
  <c r="Q519" i="10"/>
  <c r="P519" i="10"/>
  <c r="O519" i="10"/>
  <c r="Q518" i="10"/>
  <c r="P518" i="10"/>
  <c r="O518" i="10"/>
  <c r="Q517" i="10"/>
  <c r="P517" i="10"/>
  <c r="O517" i="10"/>
  <c r="Q516" i="10"/>
  <c r="P516" i="10"/>
  <c r="O516" i="10"/>
  <c r="Q515" i="10"/>
  <c r="P515" i="10"/>
  <c r="O515" i="10"/>
  <c r="Q514" i="10"/>
  <c r="P514" i="10"/>
  <c r="O514" i="10"/>
  <c r="Q513" i="10"/>
  <c r="P513" i="10"/>
  <c r="O513" i="10"/>
  <c r="Q512" i="10"/>
  <c r="P512" i="10"/>
  <c r="O512" i="10"/>
  <c r="Q511" i="10"/>
  <c r="P511" i="10"/>
  <c r="O511" i="10"/>
  <c r="Q510" i="10"/>
  <c r="P510" i="10"/>
  <c r="O510" i="10"/>
  <c r="Q509" i="10"/>
  <c r="P509" i="10"/>
  <c r="O509" i="10"/>
  <c r="Q508" i="10"/>
  <c r="P508" i="10"/>
  <c r="O508" i="10"/>
  <c r="Q507" i="10"/>
  <c r="P507" i="10"/>
  <c r="O507" i="10"/>
  <c r="Q506" i="10"/>
  <c r="P506" i="10"/>
  <c r="O506" i="10"/>
  <c r="Q505" i="10"/>
  <c r="P505" i="10"/>
  <c r="O505" i="10"/>
  <c r="Q504" i="10"/>
  <c r="P504" i="10"/>
  <c r="O504" i="10"/>
  <c r="Q503" i="10"/>
  <c r="P503" i="10"/>
  <c r="O503" i="10"/>
  <c r="Q502" i="10"/>
  <c r="P502" i="10"/>
  <c r="O502" i="10"/>
  <c r="Q501" i="10"/>
  <c r="P501" i="10"/>
  <c r="O501" i="10"/>
  <c r="Q500" i="10"/>
  <c r="P500" i="10"/>
  <c r="O500" i="10"/>
  <c r="Q499" i="10"/>
  <c r="P499" i="10"/>
  <c r="O499" i="10"/>
  <c r="Q498" i="10"/>
  <c r="P498" i="10"/>
  <c r="O498" i="10"/>
  <c r="Q497" i="10"/>
  <c r="P497" i="10"/>
  <c r="O497" i="10"/>
  <c r="Q496" i="10"/>
  <c r="P496" i="10"/>
  <c r="O496" i="10"/>
  <c r="Q495" i="10"/>
  <c r="P495" i="10"/>
  <c r="O495" i="10"/>
  <c r="Q494" i="10"/>
  <c r="P494" i="10"/>
  <c r="O494" i="10"/>
  <c r="Q493" i="10"/>
  <c r="P493" i="10"/>
  <c r="O493" i="10"/>
  <c r="Q492" i="10"/>
  <c r="P492" i="10"/>
  <c r="O492" i="10"/>
  <c r="Q491" i="10"/>
  <c r="P491" i="10"/>
  <c r="O491" i="10"/>
  <c r="Q490" i="10"/>
  <c r="P490" i="10"/>
  <c r="O490" i="10"/>
  <c r="Q489" i="10"/>
  <c r="P489" i="10"/>
  <c r="O489" i="10"/>
  <c r="Q488" i="10"/>
  <c r="P488" i="10"/>
  <c r="O488" i="10"/>
  <c r="Q487" i="10"/>
  <c r="P487" i="10"/>
  <c r="O487" i="10"/>
  <c r="Q486" i="10"/>
  <c r="P486" i="10"/>
  <c r="O486" i="10"/>
  <c r="Q485" i="10"/>
  <c r="P485" i="10"/>
  <c r="O485" i="10"/>
  <c r="Q484" i="10"/>
  <c r="P484" i="10"/>
  <c r="O484" i="10"/>
  <c r="Q483" i="10"/>
  <c r="P483" i="10"/>
  <c r="O483" i="10"/>
  <c r="Q482" i="10"/>
  <c r="P482" i="10"/>
  <c r="O482" i="10"/>
  <c r="Q481" i="10"/>
  <c r="P481" i="10"/>
  <c r="O481" i="10"/>
  <c r="Q480" i="10"/>
  <c r="P480" i="10"/>
  <c r="O480" i="10"/>
  <c r="Q479" i="10"/>
  <c r="P479" i="10"/>
  <c r="O479" i="10"/>
  <c r="Q478" i="10"/>
  <c r="P478" i="10"/>
  <c r="O478" i="10"/>
  <c r="Q477" i="10"/>
  <c r="P477" i="10"/>
  <c r="O477" i="10"/>
  <c r="Q476" i="10"/>
  <c r="P476" i="10"/>
  <c r="O476" i="10"/>
  <c r="Q475" i="10"/>
  <c r="P475" i="10"/>
  <c r="O475" i="10"/>
  <c r="Q474" i="10"/>
  <c r="P474" i="10"/>
  <c r="O474" i="10"/>
  <c r="Q473" i="10"/>
  <c r="P473" i="10"/>
  <c r="O473" i="10"/>
  <c r="Q472" i="10"/>
  <c r="P472" i="10"/>
  <c r="O472" i="10"/>
  <c r="Q471" i="10"/>
  <c r="P471" i="10"/>
  <c r="O471" i="10"/>
  <c r="Q470" i="10"/>
  <c r="P470" i="10"/>
  <c r="O470" i="10"/>
  <c r="Q469" i="10"/>
  <c r="P469" i="10"/>
  <c r="O469" i="10"/>
  <c r="Q468" i="10"/>
  <c r="P468" i="10"/>
  <c r="O468" i="10"/>
  <c r="Q467" i="10"/>
  <c r="P467" i="10"/>
  <c r="O467" i="10"/>
  <c r="Q466" i="10"/>
  <c r="P466" i="10"/>
  <c r="O466" i="10"/>
  <c r="Q465" i="10"/>
  <c r="P465" i="10"/>
  <c r="O465" i="10"/>
  <c r="Q464" i="10"/>
  <c r="P464" i="10"/>
  <c r="O464" i="10"/>
  <c r="Q463" i="10"/>
  <c r="P463" i="10"/>
  <c r="O463" i="10"/>
  <c r="Q462" i="10"/>
  <c r="P462" i="10"/>
  <c r="O462" i="10"/>
  <c r="Q461" i="10"/>
  <c r="P461" i="10"/>
  <c r="O461" i="10"/>
  <c r="Q460" i="10"/>
  <c r="P460" i="10"/>
  <c r="O460" i="10"/>
  <c r="Q459" i="10"/>
  <c r="P459" i="10"/>
  <c r="O459" i="10"/>
  <c r="Q458" i="10"/>
  <c r="P458" i="10"/>
  <c r="O458" i="10"/>
  <c r="Q457" i="10"/>
  <c r="P457" i="10"/>
  <c r="O457" i="10"/>
  <c r="Q456" i="10"/>
  <c r="P456" i="10"/>
  <c r="O456" i="10"/>
  <c r="Q455" i="10"/>
  <c r="P455" i="10"/>
  <c r="O455" i="10"/>
  <c r="Q454" i="10"/>
  <c r="P454" i="10"/>
  <c r="O454" i="10"/>
  <c r="Q453" i="10"/>
  <c r="P453" i="10"/>
  <c r="O453" i="10"/>
  <c r="Q452" i="10"/>
  <c r="P452" i="10"/>
  <c r="O452" i="10"/>
  <c r="Q451" i="10"/>
  <c r="P451" i="10"/>
  <c r="O451" i="10"/>
  <c r="Q450" i="10"/>
  <c r="P450" i="10"/>
  <c r="O450" i="10"/>
  <c r="Q449" i="10"/>
  <c r="P449" i="10"/>
  <c r="O449" i="10"/>
  <c r="Q448" i="10"/>
  <c r="P448" i="10"/>
  <c r="O448" i="10"/>
  <c r="Q447" i="10"/>
  <c r="P447" i="10"/>
  <c r="O447" i="10"/>
  <c r="Q446" i="10"/>
  <c r="P446" i="10"/>
  <c r="O446" i="10"/>
  <c r="Q445" i="10"/>
  <c r="P445" i="10"/>
  <c r="O445" i="10"/>
  <c r="Q444" i="10"/>
  <c r="P444" i="10"/>
  <c r="O444" i="10"/>
  <c r="Q443" i="10"/>
  <c r="P443" i="10"/>
  <c r="O443" i="10"/>
  <c r="Q442" i="10"/>
  <c r="P442" i="10"/>
  <c r="O442" i="10"/>
  <c r="Q441" i="10"/>
  <c r="P441" i="10"/>
  <c r="O441" i="10"/>
  <c r="Q440" i="10"/>
  <c r="P440" i="10"/>
  <c r="O440" i="10"/>
  <c r="Q439" i="10"/>
  <c r="P439" i="10"/>
  <c r="O439" i="10"/>
  <c r="Q438" i="10"/>
  <c r="P438" i="10"/>
  <c r="O438" i="10"/>
  <c r="Q437" i="10"/>
  <c r="P437" i="10"/>
  <c r="O437" i="10"/>
  <c r="Q436" i="10"/>
  <c r="P436" i="10"/>
  <c r="O436" i="10"/>
  <c r="Q435" i="10"/>
  <c r="P435" i="10"/>
  <c r="O435" i="10"/>
  <c r="Q434" i="10"/>
  <c r="P434" i="10"/>
  <c r="O434" i="10"/>
  <c r="Q433" i="10"/>
  <c r="P433" i="10"/>
  <c r="O433" i="10"/>
  <c r="Q432" i="10"/>
  <c r="P432" i="10"/>
  <c r="O432" i="10"/>
  <c r="Q431" i="10"/>
  <c r="P431" i="10"/>
  <c r="O431" i="10"/>
  <c r="Q430" i="10"/>
  <c r="P430" i="10"/>
  <c r="O430" i="10"/>
  <c r="Q429" i="10"/>
  <c r="P429" i="10"/>
  <c r="O429" i="10"/>
  <c r="Q428" i="10"/>
  <c r="P428" i="10"/>
  <c r="O428" i="10"/>
  <c r="Q427" i="10"/>
  <c r="P427" i="10"/>
  <c r="O427" i="10"/>
  <c r="Q426" i="10"/>
  <c r="P426" i="10"/>
  <c r="O426" i="10"/>
  <c r="Q425" i="10"/>
  <c r="P425" i="10"/>
  <c r="O425" i="10"/>
  <c r="Q424" i="10"/>
  <c r="P424" i="10"/>
  <c r="O424" i="10"/>
  <c r="Q423" i="10"/>
  <c r="P423" i="10"/>
  <c r="O423" i="10"/>
  <c r="Q422" i="10"/>
  <c r="P422" i="10"/>
  <c r="O422" i="10"/>
  <c r="Q421" i="10"/>
  <c r="P421" i="10"/>
  <c r="O421" i="10"/>
  <c r="Q420" i="10"/>
  <c r="P420" i="10"/>
  <c r="O420" i="10"/>
  <c r="Q419" i="10"/>
  <c r="P419" i="10"/>
  <c r="O419" i="10"/>
  <c r="Q418" i="10"/>
  <c r="P418" i="10"/>
  <c r="O418" i="10"/>
  <c r="Q417" i="10"/>
  <c r="P417" i="10"/>
  <c r="O417" i="10"/>
  <c r="Q416" i="10"/>
  <c r="P416" i="10"/>
  <c r="O416" i="10"/>
  <c r="Q415" i="10"/>
  <c r="P415" i="10"/>
  <c r="O415" i="10"/>
  <c r="Q414" i="10"/>
  <c r="P414" i="10"/>
  <c r="O414" i="10"/>
  <c r="Q413" i="10"/>
  <c r="P413" i="10"/>
  <c r="O413" i="10"/>
  <c r="Q412" i="10"/>
  <c r="P412" i="10"/>
  <c r="O412" i="10"/>
  <c r="Q411" i="10"/>
  <c r="P411" i="10"/>
  <c r="O411" i="10"/>
  <c r="Q410" i="10"/>
  <c r="P410" i="10"/>
  <c r="O410" i="10"/>
  <c r="Q409" i="10"/>
  <c r="P409" i="10"/>
  <c r="O409" i="10"/>
  <c r="Q408" i="10"/>
  <c r="P408" i="10"/>
  <c r="O408" i="10"/>
  <c r="Q407" i="10"/>
  <c r="P407" i="10"/>
  <c r="O407" i="10"/>
  <c r="Q406" i="10"/>
  <c r="P406" i="10"/>
  <c r="O406" i="10"/>
  <c r="Q405" i="10"/>
  <c r="P405" i="10"/>
  <c r="O405" i="10"/>
  <c r="Q404" i="10"/>
  <c r="P404" i="10"/>
  <c r="O404" i="10"/>
  <c r="Q403" i="10"/>
  <c r="P403" i="10"/>
  <c r="O403" i="10"/>
  <c r="Q402" i="10"/>
  <c r="P402" i="10"/>
  <c r="O402" i="10"/>
  <c r="Q401" i="10"/>
  <c r="P401" i="10"/>
  <c r="O401" i="10"/>
  <c r="Q400" i="10"/>
  <c r="P400" i="10"/>
  <c r="O400" i="10"/>
  <c r="Q399" i="10"/>
  <c r="P399" i="10"/>
  <c r="O399" i="10"/>
  <c r="Q398" i="10"/>
  <c r="P398" i="10"/>
  <c r="O398" i="10"/>
  <c r="Q397" i="10"/>
  <c r="P397" i="10"/>
  <c r="O397" i="10"/>
  <c r="Q396" i="10"/>
  <c r="P396" i="10"/>
  <c r="O396" i="10"/>
  <c r="Q395" i="10"/>
  <c r="P395" i="10"/>
  <c r="O395" i="10"/>
  <c r="Q394" i="10"/>
  <c r="P394" i="10"/>
  <c r="O394" i="10"/>
  <c r="Q393" i="10"/>
  <c r="P393" i="10"/>
  <c r="O393" i="10"/>
  <c r="Q392" i="10"/>
  <c r="P392" i="10"/>
  <c r="O392" i="10"/>
  <c r="Q391" i="10"/>
  <c r="P391" i="10"/>
  <c r="O391" i="10"/>
  <c r="Q390" i="10"/>
  <c r="P390" i="10"/>
  <c r="O390" i="10"/>
  <c r="Q389" i="10"/>
  <c r="P389" i="10"/>
  <c r="O389" i="10"/>
  <c r="Q388" i="10"/>
  <c r="P388" i="10"/>
  <c r="O388" i="10"/>
  <c r="Q387" i="10"/>
  <c r="P387" i="10"/>
  <c r="O387" i="10"/>
  <c r="Q386" i="10"/>
  <c r="P386" i="10"/>
  <c r="O386" i="10"/>
  <c r="Q385" i="10"/>
  <c r="P385" i="10"/>
  <c r="O385" i="10"/>
  <c r="Q384" i="10"/>
  <c r="P384" i="10"/>
  <c r="O384" i="10"/>
  <c r="Q383" i="10"/>
  <c r="P383" i="10"/>
  <c r="O383" i="10"/>
  <c r="Q382" i="10"/>
  <c r="P382" i="10"/>
  <c r="O382" i="10"/>
  <c r="Q381" i="10"/>
  <c r="P381" i="10"/>
  <c r="O381" i="10"/>
  <c r="Q380" i="10"/>
  <c r="P380" i="10"/>
  <c r="O380" i="10"/>
  <c r="Q379" i="10"/>
  <c r="P379" i="10"/>
  <c r="O379" i="10"/>
  <c r="Q378" i="10"/>
  <c r="P378" i="10"/>
  <c r="O378" i="10"/>
  <c r="Q377" i="10"/>
  <c r="P377" i="10"/>
  <c r="O377" i="10"/>
  <c r="Q376" i="10"/>
  <c r="P376" i="10"/>
  <c r="O376" i="10"/>
  <c r="Q375" i="10"/>
  <c r="P375" i="10"/>
  <c r="O375" i="10"/>
  <c r="Q374" i="10"/>
  <c r="P374" i="10"/>
  <c r="O374" i="10"/>
  <c r="Q373" i="10"/>
  <c r="P373" i="10"/>
  <c r="O373" i="10"/>
  <c r="Q372" i="10"/>
  <c r="P372" i="10"/>
  <c r="O372" i="10"/>
  <c r="Q371" i="10"/>
  <c r="P371" i="10"/>
  <c r="O371" i="10"/>
  <c r="Q370" i="10"/>
  <c r="P370" i="10"/>
  <c r="O370" i="10"/>
  <c r="Q369" i="10"/>
  <c r="P369" i="10"/>
  <c r="O369" i="10"/>
  <c r="Q368" i="10"/>
  <c r="P368" i="10"/>
  <c r="O368" i="10"/>
  <c r="Q367" i="10"/>
  <c r="P367" i="10"/>
  <c r="O367" i="10"/>
  <c r="Q366" i="10"/>
  <c r="P366" i="10"/>
  <c r="O366" i="10"/>
  <c r="Q365" i="10"/>
  <c r="P365" i="10"/>
  <c r="O365" i="10"/>
  <c r="Q364" i="10"/>
  <c r="P364" i="10"/>
  <c r="O364" i="10"/>
  <c r="Q363" i="10"/>
  <c r="P363" i="10"/>
  <c r="O363" i="10"/>
  <c r="Q362" i="10"/>
  <c r="P362" i="10"/>
  <c r="O362" i="10"/>
  <c r="Q361" i="10"/>
  <c r="P361" i="10"/>
  <c r="O361" i="10"/>
  <c r="Q360" i="10"/>
  <c r="P360" i="10"/>
  <c r="O360" i="10"/>
  <c r="Q359" i="10"/>
  <c r="P359" i="10"/>
  <c r="O359" i="10"/>
  <c r="Q358" i="10"/>
  <c r="P358" i="10"/>
  <c r="O358" i="10"/>
  <c r="Q357" i="10"/>
  <c r="P357" i="10"/>
  <c r="O357" i="10"/>
  <c r="Q356" i="10"/>
  <c r="P356" i="10"/>
  <c r="O356" i="10"/>
  <c r="Q355" i="10"/>
  <c r="P355" i="10"/>
  <c r="O355" i="10"/>
  <c r="Q354" i="10"/>
  <c r="P354" i="10"/>
  <c r="O354" i="10"/>
  <c r="Q353" i="10"/>
  <c r="P353" i="10"/>
  <c r="O353" i="10"/>
  <c r="Q352" i="10"/>
  <c r="P352" i="10"/>
  <c r="O352" i="10"/>
  <c r="Q351" i="10"/>
  <c r="P351" i="10"/>
  <c r="O351" i="10"/>
  <c r="Q350" i="10"/>
  <c r="P350" i="10"/>
  <c r="O350" i="10"/>
  <c r="Q349" i="10"/>
  <c r="P349" i="10"/>
  <c r="O349" i="10"/>
  <c r="Q348" i="10"/>
  <c r="P348" i="10"/>
  <c r="O348" i="10"/>
  <c r="Q347" i="10"/>
  <c r="P347" i="10"/>
  <c r="O347" i="10"/>
  <c r="Q346" i="10"/>
  <c r="P346" i="10"/>
  <c r="O346" i="10"/>
  <c r="Q345" i="10"/>
  <c r="P345" i="10"/>
  <c r="O345" i="10"/>
  <c r="Q344" i="10"/>
  <c r="P344" i="10"/>
  <c r="O344" i="10"/>
  <c r="Q343" i="10"/>
  <c r="P343" i="10"/>
  <c r="O343" i="10"/>
  <c r="Q342" i="10"/>
  <c r="P342" i="10"/>
  <c r="O342" i="10"/>
  <c r="Q341" i="10"/>
  <c r="P341" i="10"/>
  <c r="O341" i="10"/>
  <c r="Q340" i="10"/>
  <c r="P340" i="10"/>
  <c r="O340" i="10"/>
  <c r="Q339" i="10"/>
  <c r="P339" i="10"/>
  <c r="O339" i="10"/>
  <c r="Q338" i="10"/>
  <c r="P338" i="10"/>
  <c r="O338" i="10"/>
  <c r="Q337" i="10"/>
  <c r="P337" i="10"/>
  <c r="O337" i="10"/>
  <c r="Q336" i="10"/>
  <c r="P336" i="10"/>
  <c r="O336" i="10"/>
  <c r="Q335" i="10"/>
  <c r="P335" i="10"/>
  <c r="O335" i="10"/>
  <c r="Q334" i="10"/>
  <c r="P334" i="10"/>
  <c r="O334" i="10"/>
  <c r="Q333" i="10"/>
  <c r="P333" i="10"/>
  <c r="O333" i="10"/>
  <c r="Q332" i="10"/>
  <c r="P332" i="10"/>
  <c r="O332" i="10"/>
  <c r="Q331" i="10"/>
  <c r="P331" i="10"/>
  <c r="O331" i="10"/>
  <c r="Q330" i="10"/>
  <c r="P330" i="10"/>
  <c r="O330" i="10"/>
  <c r="Q329" i="10"/>
  <c r="P329" i="10"/>
  <c r="O329" i="10"/>
  <c r="Q328" i="10"/>
  <c r="P328" i="10"/>
  <c r="O328" i="10"/>
  <c r="Q327" i="10"/>
  <c r="P327" i="10"/>
  <c r="O327" i="10"/>
  <c r="Q326" i="10"/>
  <c r="P326" i="10"/>
  <c r="O326" i="10"/>
  <c r="Q325" i="10"/>
  <c r="P325" i="10"/>
  <c r="O325" i="10"/>
  <c r="Q324" i="10"/>
  <c r="P324" i="10"/>
  <c r="O324" i="10"/>
  <c r="Q323" i="10"/>
  <c r="P323" i="10"/>
  <c r="O323" i="10"/>
  <c r="Q322" i="10"/>
  <c r="P322" i="10"/>
  <c r="O322" i="10"/>
  <c r="Q321" i="10"/>
  <c r="P321" i="10"/>
  <c r="O321" i="10"/>
  <c r="Q320" i="10"/>
  <c r="P320" i="10"/>
  <c r="O320" i="10"/>
  <c r="Q319" i="10"/>
  <c r="P319" i="10"/>
  <c r="O319" i="10"/>
  <c r="Q318" i="10"/>
  <c r="P318" i="10"/>
  <c r="O318" i="10"/>
  <c r="Q317" i="10"/>
  <c r="P317" i="10"/>
  <c r="O317" i="10"/>
  <c r="Q316" i="10"/>
  <c r="P316" i="10"/>
  <c r="O316" i="10"/>
  <c r="Q315" i="10"/>
  <c r="P315" i="10"/>
  <c r="O315" i="10"/>
  <c r="Q314" i="10"/>
  <c r="P314" i="10"/>
  <c r="O314" i="10"/>
  <c r="Q313" i="10"/>
  <c r="P313" i="10"/>
  <c r="O313" i="10"/>
  <c r="Q312" i="10"/>
  <c r="P312" i="10"/>
  <c r="O312" i="10"/>
  <c r="Q311" i="10"/>
  <c r="P311" i="10"/>
  <c r="O311" i="10"/>
  <c r="Q310" i="10"/>
  <c r="P310" i="10"/>
  <c r="O310" i="10"/>
  <c r="Q309" i="10"/>
  <c r="P309" i="10"/>
  <c r="O309" i="10"/>
  <c r="Q308" i="10"/>
  <c r="P308" i="10"/>
  <c r="O308" i="10"/>
  <c r="Q307" i="10"/>
  <c r="P307" i="10"/>
  <c r="O307" i="10"/>
  <c r="Q306" i="10"/>
  <c r="P306" i="10"/>
  <c r="O306" i="10"/>
  <c r="Q305" i="10"/>
  <c r="P305" i="10"/>
  <c r="O305" i="10"/>
  <c r="Q304" i="10"/>
  <c r="P304" i="10"/>
  <c r="O304" i="10"/>
  <c r="Q303" i="10"/>
  <c r="P303" i="10"/>
  <c r="O303" i="10"/>
  <c r="Q302" i="10"/>
  <c r="P302" i="10"/>
  <c r="O302" i="10"/>
  <c r="Q301" i="10"/>
  <c r="P301" i="10"/>
  <c r="O301" i="10"/>
  <c r="Q300" i="10"/>
  <c r="P300" i="10"/>
  <c r="O300" i="10"/>
  <c r="Q299" i="10"/>
  <c r="P299" i="10"/>
  <c r="O299" i="10"/>
  <c r="Q298" i="10"/>
  <c r="P298" i="10"/>
  <c r="O298" i="10"/>
  <c r="Q297" i="10"/>
  <c r="P297" i="10"/>
  <c r="O297" i="10"/>
  <c r="Q296" i="10"/>
  <c r="P296" i="10"/>
  <c r="O296" i="10"/>
  <c r="Q295" i="10"/>
  <c r="P295" i="10"/>
  <c r="O295" i="10"/>
  <c r="Q294" i="10"/>
  <c r="P294" i="10"/>
  <c r="O294" i="10"/>
  <c r="Q293" i="10"/>
  <c r="P293" i="10"/>
  <c r="O293" i="10"/>
  <c r="Q292" i="10"/>
  <c r="P292" i="10"/>
  <c r="O292" i="10"/>
  <c r="Q291" i="10"/>
  <c r="P291" i="10"/>
  <c r="O291" i="10"/>
  <c r="Q290" i="10"/>
  <c r="P290" i="10"/>
  <c r="O290" i="10"/>
  <c r="Q289" i="10"/>
  <c r="P289" i="10"/>
  <c r="O289" i="10"/>
  <c r="Q288" i="10"/>
  <c r="P288" i="10"/>
  <c r="O288" i="10"/>
  <c r="Q287" i="10"/>
  <c r="P287" i="10"/>
  <c r="O287" i="10"/>
  <c r="Q286" i="10"/>
  <c r="P286" i="10"/>
  <c r="O286" i="10"/>
  <c r="Q285" i="10"/>
  <c r="P285" i="10"/>
  <c r="O285" i="10"/>
  <c r="Q284" i="10"/>
  <c r="P284" i="10"/>
  <c r="O284" i="10"/>
  <c r="Q283" i="10"/>
  <c r="P283" i="10"/>
  <c r="O283" i="10"/>
  <c r="Q282" i="10"/>
  <c r="P282" i="10"/>
  <c r="O282" i="10"/>
  <c r="Q281" i="10"/>
  <c r="P281" i="10"/>
  <c r="O281" i="10"/>
  <c r="Q280" i="10"/>
  <c r="P280" i="10"/>
  <c r="O280" i="10"/>
  <c r="Q279" i="10"/>
  <c r="P279" i="10"/>
  <c r="O279" i="10"/>
  <c r="Q278" i="10"/>
  <c r="P278" i="10"/>
  <c r="O278" i="10"/>
  <c r="Q277" i="10"/>
  <c r="P277" i="10"/>
  <c r="O277" i="10"/>
  <c r="Q276" i="10"/>
  <c r="P276" i="10"/>
  <c r="O276" i="10"/>
  <c r="Q275" i="10"/>
  <c r="P275" i="10"/>
  <c r="O275" i="10"/>
  <c r="Q274" i="10"/>
  <c r="P274" i="10"/>
  <c r="O274" i="10"/>
  <c r="Q273" i="10"/>
  <c r="P273" i="10"/>
  <c r="O273" i="10"/>
  <c r="Q272" i="10"/>
  <c r="P272" i="10"/>
  <c r="O272" i="10"/>
  <c r="Q271" i="10"/>
  <c r="P271" i="10"/>
  <c r="O271" i="10"/>
  <c r="Q270" i="10"/>
  <c r="P270" i="10"/>
  <c r="O270" i="10"/>
  <c r="Q269" i="10"/>
  <c r="P269" i="10"/>
  <c r="O269" i="10"/>
  <c r="Q268" i="10"/>
  <c r="P268" i="10"/>
  <c r="O268" i="10"/>
  <c r="Q267" i="10"/>
  <c r="P267" i="10"/>
  <c r="O267" i="10"/>
  <c r="Q266" i="10"/>
  <c r="P266" i="10"/>
  <c r="O266" i="10"/>
  <c r="Q265" i="10"/>
  <c r="P265" i="10"/>
  <c r="O265" i="10"/>
  <c r="Q264" i="10"/>
  <c r="P264" i="10"/>
  <c r="O264" i="10"/>
  <c r="Q263" i="10"/>
  <c r="P263" i="10"/>
  <c r="O263" i="10"/>
  <c r="Q262" i="10"/>
  <c r="P262" i="10"/>
  <c r="O262" i="10"/>
  <c r="Q261" i="10"/>
  <c r="P261" i="10"/>
  <c r="O261" i="10"/>
  <c r="Q260" i="10"/>
  <c r="P260" i="10"/>
  <c r="O260" i="10"/>
  <c r="Q259" i="10"/>
  <c r="P259" i="10"/>
  <c r="O259" i="10"/>
  <c r="Q258" i="10"/>
  <c r="P258" i="10"/>
  <c r="O258" i="10"/>
  <c r="Q257" i="10"/>
  <c r="P257" i="10"/>
  <c r="O257" i="10"/>
  <c r="Q256" i="10"/>
  <c r="P256" i="10"/>
  <c r="O256" i="10"/>
  <c r="Q255" i="10"/>
  <c r="P255" i="10"/>
  <c r="O255" i="10"/>
  <c r="Q254" i="10"/>
  <c r="P254" i="10"/>
  <c r="O254" i="10"/>
  <c r="Q253" i="10"/>
  <c r="P253" i="10"/>
  <c r="O253" i="10"/>
  <c r="Q252" i="10"/>
  <c r="P252" i="10"/>
  <c r="O252" i="10"/>
  <c r="Q251" i="10"/>
  <c r="P251" i="10"/>
  <c r="O251" i="10"/>
  <c r="Q250" i="10"/>
  <c r="P250" i="10"/>
  <c r="O250" i="10"/>
  <c r="Q249" i="10"/>
  <c r="P249" i="10"/>
  <c r="O249" i="10"/>
  <c r="Q248" i="10"/>
  <c r="P248" i="10"/>
  <c r="O248" i="10"/>
  <c r="Q247" i="10"/>
  <c r="P247" i="10"/>
  <c r="O247" i="10"/>
  <c r="Q246" i="10"/>
  <c r="P246" i="10"/>
  <c r="O246" i="10"/>
  <c r="Q245" i="10"/>
  <c r="P245" i="10"/>
  <c r="O245" i="10"/>
  <c r="Q244" i="10"/>
  <c r="P244" i="10"/>
  <c r="O244" i="10"/>
  <c r="Q243" i="10"/>
  <c r="P243" i="10"/>
  <c r="O243" i="10"/>
  <c r="Q242" i="10"/>
  <c r="P242" i="10"/>
  <c r="O242" i="10"/>
  <c r="Q241" i="10"/>
  <c r="P241" i="10"/>
  <c r="O241" i="10"/>
  <c r="Q240" i="10"/>
  <c r="P240" i="10"/>
  <c r="O240" i="10"/>
  <c r="Q239" i="10"/>
  <c r="P239" i="10"/>
  <c r="O239" i="10"/>
  <c r="Q238" i="10"/>
  <c r="P238" i="10"/>
  <c r="O238" i="10"/>
  <c r="Q237" i="10"/>
  <c r="P237" i="10"/>
  <c r="O237" i="10"/>
  <c r="Q236" i="10"/>
  <c r="P236" i="10"/>
  <c r="O236" i="10"/>
  <c r="Q235" i="10"/>
  <c r="P235" i="10"/>
  <c r="O235" i="10"/>
  <c r="Q234" i="10"/>
  <c r="P234" i="10"/>
  <c r="O234" i="10"/>
  <c r="Q233" i="10"/>
  <c r="P233" i="10"/>
  <c r="O233" i="10"/>
  <c r="Q232" i="10"/>
  <c r="P232" i="10"/>
  <c r="O232" i="10"/>
  <c r="Q231" i="10"/>
  <c r="P231" i="10"/>
  <c r="O231" i="10"/>
  <c r="Q230" i="10"/>
  <c r="P230" i="10"/>
  <c r="O230" i="10"/>
  <c r="Q229" i="10"/>
  <c r="P229" i="10"/>
  <c r="O229" i="10"/>
  <c r="Q228" i="10"/>
  <c r="P228" i="10"/>
  <c r="O228" i="10"/>
  <c r="Q227" i="10"/>
  <c r="P227" i="10"/>
  <c r="O227" i="10"/>
  <c r="Q226" i="10"/>
  <c r="P226" i="10"/>
  <c r="O226" i="10"/>
  <c r="Q225" i="10"/>
  <c r="P225" i="10"/>
  <c r="O225" i="10"/>
  <c r="Q224" i="10"/>
  <c r="P224" i="10"/>
  <c r="O224" i="10"/>
  <c r="Q223" i="10"/>
  <c r="P223" i="10"/>
  <c r="O223" i="10"/>
  <c r="Q222" i="10"/>
  <c r="P222" i="10"/>
  <c r="O222" i="10"/>
  <c r="Q221" i="10"/>
  <c r="P221" i="10"/>
  <c r="O221" i="10"/>
  <c r="Q220" i="10"/>
  <c r="P220" i="10"/>
  <c r="O220" i="10"/>
  <c r="Q219" i="10"/>
  <c r="P219" i="10"/>
  <c r="O219" i="10"/>
  <c r="Q218" i="10"/>
  <c r="P218" i="10"/>
  <c r="O218" i="10"/>
  <c r="Q217" i="10"/>
  <c r="P217" i="10"/>
  <c r="O217" i="10"/>
  <c r="Q216" i="10"/>
  <c r="P216" i="10"/>
  <c r="O216" i="10"/>
  <c r="Q215" i="10"/>
  <c r="P215" i="10"/>
  <c r="O215" i="10"/>
  <c r="Q214" i="10"/>
  <c r="P214" i="10"/>
  <c r="O214" i="10"/>
  <c r="Q213" i="10"/>
  <c r="P213" i="10"/>
  <c r="O213" i="10"/>
  <c r="Q212" i="10"/>
  <c r="P212" i="10"/>
  <c r="O212" i="10"/>
  <c r="Q211" i="10"/>
  <c r="P211" i="10"/>
  <c r="O211" i="10"/>
  <c r="Q210" i="10"/>
  <c r="P210" i="10"/>
  <c r="O210" i="10"/>
  <c r="Q209" i="10"/>
  <c r="P209" i="10"/>
  <c r="O209" i="10"/>
  <c r="Q208" i="10"/>
  <c r="P208" i="10"/>
  <c r="O208" i="10"/>
  <c r="Q207" i="10"/>
  <c r="P207" i="10"/>
  <c r="O207" i="10"/>
  <c r="Q206" i="10"/>
  <c r="P206" i="10"/>
  <c r="O206" i="10"/>
  <c r="Q205" i="10"/>
  <c r="P205" i="10"/>
  <c r="O205" i="10"/>
  <c r="Q204" i="10"/>
  <c r="P204" i="10"/>
  <c r="O204" i="10"/>
  <c r="Q203" i="10"/>
  <c r="P203" i="10"/>
  <c r="O203" i="10"/>
  <c r="Q202" i="10"/>
  <c r="P202" i="10"/>
  <c r="O202" i="10"/>
  <c r="Q201" i="10"/>
  <c r="P201" i="10"/>
  <c r="O201" i="10"/>
  <c r="Q200" i="10"/>
  <c r="P200" i="10"/>
  <c r="O200" i="10"/>
  <c r="Q199" i="10"/>
  <c r="P199" i="10"/>
  <c r="O199" i="10"/>
  <c r="Q198" i="10"/>
  <c r="P198" i="10"/>
  <c r="O198" i="10"/>
  <c r="Q197" i="10"/>
  <c r="P197" i="10"/>
  <c r="O197" i="10"/>
  <c r="Q196" i="10"/>
  <c r="P196" i="10"/>
  <c r="O196" i="10"/>
  <c r="Q195" i="10"/>
  <c r="P195" i="10"/>
  <c r="O195" i="10"/>
  <c r="Q194" i="10"/>
  <c r="P194" i="10"/>
  <c r="O194" i="10"/>
  <c r="Q193" i="10"/>
  <c r="P193" i="10"/>
  <c r="O193" i="10"/>
  <c r="Q192" i="10"/>
  <c r="P192" i="10"/>
  <c r="O192" i="10"/>
  <c r="Q191" i="10"/>
  <c r="P191" i="10"/>
  <c r="O191" i="10"/>
  <c r="Q190" i="10"/>
  <c r="P190" i="10"/>
  <c r="O190" i="10"/>
  <c r="Q189" i="10"/>
  <c r="P189" i="10"/>
  <c r="O189" i="10"/>
  <c r="Q188" i="10"/>
  <c r="P188" i="10"/>
  <c r="O188" i="10"/>
  <c r="Q187" i="10"/>
  <c r="P187" i="10"/>
  <c r="O187" i="10"/>
  <c r="Q186" i="10"/>
  <c r="P186" i="10"/>
  <c r="O186" i="10"/>
  <c r="Q185" i="10"/>
  <c r="P185" i="10"/>
  <c r="O185" i="10"/>
  <c r="Q184" i="10"/>
  <c r="P184" i="10"/>
  <c r="O184" i="10"/>
  <c r="Q183" i="10"/>
  <c r="P183" i="10"/>
  <c r="O183" i="10"/>
  <c r="Q182" i="10"/>
  <c r="P182" i="10"/>
  <c r="O182" i="10"/>
  <c r="Q181" i="10"/>
  <c r="P181" i="10"/>
  <c r="O181" i="10"/>
  <c r="Q180" i="10"/>
  <c r="P180" i="10"/>
  <c r="O180" i="10"/>
  <c r="Q179" i="10"/>
  <c r="P179" i="10"/>
  <c r="O179" i="10"/>
  <c r="Q178" i="10"/>
  <c r="P178" i="10"/>
  <c r="O178" i="10"/>
  <c r="Q177" i="10"/>
  <c r="P177" i="10"/>
  <c r="O177" i="10"/>
  <c r="Q176" i="10"/>
  <c r="P176" i="10"/>
  <c r="O176" i="10"/>
  <c r="Q175" i="10"/>
  <c r="P175" i="10"/>
  <c r="O175" i="10"/>
  <c r="Q174" i="10"/>
  <c r="P174" i="10"/>
  <c r="O174" i="10"/>
  <c r="Q173" i="10"/>
  <c r="P173" i="10"/>
  <c r="O173" i="10"/>
  <c r="Q172" i="10"/>
  <c r="P172" i="10"/>
  <c r="O172" i="10"/>
  <c r="Q171" i="10"/>
  <c r="P171" i="10"/>
  <c r="O171" i="10"/>
  <c r="Q170" i="10"/>
  <c r="P170" i="10"/>
  <c r="O170" i="10"/>
  <c r="Q169" i="10"/>
  <c r="P169" i="10"/>
  <c r="O169" i="10"/>
  <c r="Q168" i="10"/>
  <c r="P168" i="10"/>
  <c r="O168" i="10"/>
  <c r="Q167" i="10"/>
  <c r="P167" i="10"/>
  <c r="O167" i="10"/>
  <c r="Q166" i="10"/>
  <c r="P166" i="10"/>
  <c r="O166" i="10"/>
  <c r="Q165" i="10"/>
  <c r="P165" i="10"/>
  <c r="O165" i="10"/>
  <c r="Q164" i="10"/>
  <c r="P164" i="10"/>
  <c r="O164" i="10"/>
  <c r="Q163" i="10"/>
  <c r="P163" i="10"/>
  <c r="O163" i="10"/>
  <c r="Q162" i="10"/>
  <c r="P162" i="10"/>
  <c r="O162" i="10"/>
  <c r="Q161" i="10"/>
  <c r="P161" i="10"/>
  <c r="O161" i="10"/>
  <c r="Q160" i="10"/>
  <c r="P160" i="10"/>
  <c r="O160" i="10"/>
  <c r="Q159" i="10"/>
  <c r="P159" i="10"/>
  <c r="O159" i="10"/>
  <c r="Q158" i="10"/>
  <c r="P158" i="10"/>
  <c r="O158" i="10"/>
  <c r="Q157" i="10"/>
  <c r="P157" i="10"/>
  <c r="O157" i="10"/>
  <c r="Q156" i="10"/>
  <c r="P156" i="10"/>
  <c r="O156" i="10"/>
  <c r="Q155" i="10"/>
  <c r="P155" i="10"/>
  <c r="O155" i="10"/>
  <c r="Q154" i="10"/>
  <c r="P154" i="10"/>
  <c r="O154" i="10"/>
  <c r="Q153" i="10"/>
  <c r="P153" i="10"/>
  <c r="O153" i="10"/>
  <c r="Q152" i="10"/>
  <c r="P152" i="10"/>
  <c r="O152" i="10"/>
  <c r="Q151" i="10"/>
  <c r="P151" i="10"/>
  <c r="O151" i="10"/>
  <c r="Q150" i="10"/>
  <c r="P150" i="10"/>
  <c r="O150" i="10"/>
  <c r="Q149" i="10"/>
  <c r="P149" i="10"/>
  <c r="O149" i="10"/>
  <c r="Q148" i="10"/>
  <c r="P148" i="10"/>
  <c r="O148" i="10"/>
  <c r="Q147" i="10"/>
  <c r="P147" i="10"/>
  <c r="O147" i="10"/>
  <c r="Q146" i="10"/>
  <c r="P146" i="10"/>
  <c r="O146" i="10"/>
  <c r="Q145" i="10"/>
  <c r="P145" i="10"/>
  <c r="O145" i="10"/>
  <c r="Q144" i="10"/>
  <c r="P144" i="10"/>
  <c r="O144" i="10"/>
  <c r="Q143" i="10"/>
  <c r="P143" i="10"/>
  <c r="O143" i="10"/>
  <c r="Q142" i="10"/>
  <c r="P142" i="10"/>
  <c r="O142" i="10"/>
  <c r="Q141" i="10"/>
  <c r="P141" i="10"/>
  <c r="O141" i="10"/>
  <c r="Q140" i="10"/>
  <c r="P140" i="10"/>
  <c r="O140" i="10"/>
  <c r="Q139" i="10"/>
  <c r="P139" i="10"/>
  <c r="O139" i="10"/>
  <c r="Q138" i="10"/>
  <c r="P138" i="10"/>
  <c r="O138" i="10"/>
  <c r="Q137" i="10"/>
  <c r="P137" i="10"/>
  <c r="O137" i="10"/>
  <c r="Q136" i="10"/>
  <c r="P136" i="10"/>
  <c r="O136" i="10"/>
  <c r="Q135" i="10"/>
  <c r="P135" i="10"/>
  <c r="O135" i="10"/>
  <c r="Q134" i="10"/>
  <c r="P134" i="10"/>
  <c r="O134" i="10"/>
  <c r="Q133" i="10"/>
  <c r="P133" i="10"/>
  <c r="O133" i="10"/>
  <c r="Q132" i="10"/>
  <c r="P132" i="10"/>
  <c r="O132" i="10"/>
  <c r="Q131" i="10"/>
  <c r="P131" i="10"/>
  <c r="O131" i="10"/>
  <c r="Q130" i="10"/>
  <c r="P130" i="10"/>
  <c r="O130" i="10"/>
  <c r="Q129" i="10"/>
  <c r="P129" i="10"/>
  <c r="O129" i="10"/>
  <c r="Q128" i="10"/>
  <c r="P128" i="10"/>
  <c r="O128" i="10"/>
  <c r="Q127" i="10"/>
  <c r="P127" i="10"/>
  <c r="O127" i="10"/>
  <c r="Q126" i="10"/>
  <c r="P126" i="10"/>
  <c r="O126" i="10"/>
  <c r="Q125" i="10"/>
  <c r="P125" i="10"/>
  <c r="O125" i="10"/>
  <c r="Q124" i="10"/>
  <c r="P124" i="10"/>
  <c r="O124" i="10"/>
  <c r="Q123" i="10"/>
  <c r="P123" i="10"/>
  <c r="O123" i="10"/>
  <c r="Q122" i="10"/>
  <c r="P122" i="10"/>
  <c r="O122" i="10"/>
  <c r="Q121" i="10"/>
  <c r="P121" i="10"/>
  <c r="O121" i="10"/>
  <c r="Q120" i="10"/>
  <c r="P120" i="10"/>
  <c r="O120" i="10"/>
  <c r="Q119" i="10"/>
  <c r="P119" i="10"/>
  <c r="O119" i="10"/>
  <c r="Q118" i="10"/>
  <c r="P118" i="10"/>
  <c r="O118" i="10"/>
  <c r="Q117" i="10"/>
  <c r="P117" i="10"/>
  <c r="O117" i="10"/>
  <c r="Q116" i="10"/>
  <c r="P116" i="10"/>
  <c r="O116" i="10"/>
  <c r="Q115" i="10"/>
  <c r="P115" i="10"/>
  <c r="O115" i="10"/>
  <c r="Q114" i="10"/>
  <c r="P114" i="10"/>
  <c r="O114" i="10"/>
  <c r="Q113" i="10"/>
  <c r="P113" i="10"/>
  <c r="O113" i="10"/>
  <c r="Q112" i="10"/>
  <c r="P112" i="10"/>
  <c r="O112" i="10"/>
  <c r="Q111" i="10"/>
  <c r="P111" i="10"/>
  <c r="O111" i="10"/>
  <c r="Q110" i="10"/>
  <c r="P110" i="10"/>
  <c r="O110" i="10"/>
  <c r="Q109" i="10"/>
  <c r="P109" i="10"/>
  <c r="O109" i="10"/>
  <c r="Q108" i="10"/>
  <c r="P108" i="10"/>
  <c r="O108" i="10"/>
  <c r="Q107" i="10"/>
  <c r="P107" i="10"/>
  <c r="O107" i="10"/>
  <c r="Q106" i="10"/>
  <c r="P106" i="10"/>
  <c r="O106" i="10"/>
  <c r="Q105" i="10"/>
  <c r="P105" i="10"/>
  <c r="O105" i="10"/>
  <c r="Q104" i="10"/>
  <c r="P104" i="10"/>
  <c r="O104" i="10"/>
  <c r="Q103" i="10"/>
  <c r="P103" i="10"/>
  <c r="O103" i="10"/>
  <c r="Q102" i="10"/>
  <c r="P102" i="10"/>
  <c r="O102" i="10"/>
  <c r="Q101" i="10"/>
  <c r="P101" i="10"/>
  <c r="O101" i="10"/>
  <c r="Q100" i="10"/>
  <c r="P100" i="10"/>
  <c r="O100" i="10"/>
  <c r="Q99" i="10"/>
  <c r="P99" i="10"/>
  <c r="O99" i="10"/>
  <c r="Q98" i="10"/>
  <c r="P98" i="10"/>
  <c r="O98" i="10"/>
  <c r="Q97" i="10"/>
  <c r="P97" i="10"/>
  <c r="O97" i="10"/>
  <c r="Q96" i="10"/>
  <c r="P96" i="10"/>
  <c r="O96" i="10"/>
  <c r="Q95" i="10"/>
  <c r="P95" i="10"/>
  <c r="O95" i="10"/>
  <c r="Q94" i="10"/>
  <c r="P94" i="10"/>
  <c r="O94" i="10"/>
  <c r="Q93" i="10"/>
  <c r="P93" i="10"/>
  <c r="O93" i="10"/>
  <c r="Q92" i="10"/>
  <c r="P92" i="10"/>
  <c r="O92" i="10"/>
  <c r="Q91" i="10"/>
  <c r="P91" i="10"/>
  <c r="O91" i="10"/>
  <c r="Q90" i="10"/>
  <c r="P90" i="10"/>
  <c r="O90" i="10"/>
  <c r="Q89" i="10"/>
  <c r="P89" i="10"/>
  <c r="O89" i="10"/>
  <c r="Q88" i="10"/>
  <c r="P88" i="10"/>
  <c r="O88" i="10"/>
  <c r="Q87" i="10"/>
  <c r="P87" i="10"/>
  <c r="O87" i="10"/>
  <c r="Q86" i="10"/>
  <c r="P86" i="10"/>
  <c r="O86" i="10"/>
  <c r="Q85" i="10"/>
  <c r="P85" i="10"/>
  <c r="O85" i="10"/>
  <c r="Q84" i="10"/>
  <c r="P84" i="10"/>
  <c r="O84" i="10"/>
  <c r="Q83" i="10"/>
  <c r="P83" i="10"/>
  <c r="O83" i="10"/>
  <c r="Q82" i="10"/>
  <c r="P82" i="10"/>
  <c r="O82" i="10"/>
  <c r="Q81" i="10"/>
  <c r="P81" i="10"/>
  <c r="O81" i="10"/>
  <c r="Q80" i="10"/>
  <c r="P80" i="10"/>
  <c r="O80" i="10"/>
  <c r="Q79" i="10"/>
  <c r="P79" i="10"/>
  <c r="O79" i="10"/>
  <c r="Q78" i="10"/>
  <c r="P78" i="10"/>
  <c r="O78" i="10"/>
  <c r="Q77" i="10"/>
  <c r="P77" i="10"/>
  <c r="O77" i="10"/>
  <c r="Q76" i="10"/>
  <c r="P76" i="10"/>
  <c r="O76" i="10"/>
  <c r="Q75" i="10"/>
  <c r="P75" i="10"/>
  <c r="O75" i="10"/>
  <c r="Q74" i="10"/>
  <c r="P74" i="10"/>
  <c r="O74" i="10"/>
  <c r="Q73" i="10"/>
  <c r="P73" i="10"/>
  <c r="O73" i="10"/>
  <c r="Q72" i="10"/>
  <c r="P72" i="10"/>
  <c r="O72" i="10"/>
  <c r="Q71" i="10"/>
  <c r="P71" i="10"/>
  <c r="O71" i="10"/>
  <c r="Q70" i="10"/>
  <c r="P70" i="10"/>
  <c r="O70" i="10"/>
  <c r="Q69" i="10"/>
  <c r="P69" i="10"/>
  <c r="O69" i="10"/>
  <c r="Q68" i="10"/>
  <c r="P68" i="10"/>
  <c r="O68" i="10"/>
  <c r="Q67" i="10"/>
  <c r="P67" i="10"/>
  <c r="O67" i="10"/>
  <c r="Q66" i="10"/>
  <c r="P66" i="10"/>
  <c r="O66" i="10"/>
  <c r="Q65" i="10"/>
  <c r="P65" i="10"/>
  <c r="O65" i="10"/>
  <c r="Q64" i="10"/>
  <c r="P64" i="10"/>
  <c r="O64" i="10"/>
  <c r="Q63" i="10"/>
  <c r="P63" i="10"/>
  <c r="O63" i="10"/>
  <c r="Q62" i="10"/>
  <c r="P62" i="10"/>
  <c r="O62" i="10"/>
  <c r="Q61" i="10"/>
  <c r="P61" i="10"/>
  <c r="O61" i="10"/>
  <c r="Q60" i="10"/>
  <c r="P60" i="10"/>
  <c r="O60" i="10"/>
  <c r="Q59" i="10"/>
  <c r="P59" i="10"/>
  <c r="O59" i="10"/>
  <c r="Q58" i="10"/>
  <c r="P58" i="10"/>
  <c r="O58" i="10"/>
  <c r="Q57" i="10"/>
  <c r="P57" i="10"/>
  <c r="O57" i="10"/>
  <c r="Q56" i="10"/>
  <c r="P56" i="10"/>
  <c r="O56" i="10"/>
  <c r="Q55" i="10"/>
  <c r="P55" i="10"/>
  <c r="O55" i="10"/>
  <c r="Q54" i="10"/>
  <c r="P54" i="10"/>
  <c r="O54" i="10"/>
  <c r="Q53" i="10"/>
  <c r="P53" i="10"/>
  <c r="O53" i="10"/>
  <c r="Q52" i="10"/>
  <c r="P52" i="10"/>
  <c r="O52" i="10"/>
  <c r="Q51" i="10"/>
  <c r="P51" i="10"/>
  <c r="O51" i="10"/>
  <c r="Q50" i="10"/>
  <c r="P50" i="10"/>
  <c r="O50" i="10"/>
  <c r="Q49" i="10"/>
  <c r="P49" i="10"/>
  <c r="O49" i="10"/>
  <c r="Q48" i="10"/>
  <c r="P48" i="10"/>
  <c r="O48" i="10"/>
  <c r="Q47" i="10"/>
  <c r="P47" i="10"/>
  <c r="O47" i="10"/>
  <c r="Q46" i="10"/>
  <c r="P46" i="10"/>
  <c r="O46" i="10"/>
  <c r="Q45" i="10"/>
  <c r="P45" i="10"/>
  <c r="O45" i="10"/>
  <c r="Q44" i="10"/>
  <c r="P44" i="10"/>
  <c r="O44" i="10"/>
  <c r="Q43" i="10"/>
  <c r="P43" i="10"/>
  <c r="O43" i="10"/>
  <c r="Q42" i="10"/>
  <c r="P42" i="10"/>
  <c r="O42" i="10"/>
  <c r="Q41" i="10"/>
  <c r="P41" i="10"/>
  <c r="O41" i="10"/>
  <c r="Q40" i="10"/>
  <c r="P40" i="10"/>
  <c r="O40" i="10"/>
  <c r="Q39" i="10"/>
  <c r="P39" i="10"/>
  <c r="O39" i="10"/>
  <c r="Q38" i="10"/>
  <c r="P38" i="10"/>
  <c r="O38" i="10"/>
  <c r="Q37" i="10"/>
  <c r="P37" i="10"/>
  <c r="O37" i="10"/>
  <c r="Q36" i="10"/>
  <c r="P36" i="10"/>
  <c r="O36" i="10"/>
  <c r="Q35" i="10"/>
  <c r="P35" i="10"/>
  <c r="O35" i="10"/>
  <c r="Q34" i="10"/>
  <c r="P34" i="10"/>
  <c r="O34" i="10"/>
  <c r="Q33" i="10"/>
  <c r="P33" i="10"/>
  <c r="O33" i="10"/>
  <c r="Q32" i="10"/>
  <c r="P32" i="10"/>
  <c r="O32" i="10"/>
  <c r="Q31" i="10"/>
  <c r="P31" i="10"/>
  <c r="O31" i="10"/>
  <c r="Q30" i="10"/>
  <c r="P30" i="10"/>
  <c r="O30" i="10"/>
  <c r="Q29" i="10"/>
  <c r="P29" i="10"/>
  <c r="O29" i="10"/>
  <c r="Q28" i="10"/>
  <c r="P28" i="10"/>
  <c r="O28" i="10"/>
  <c r="Q27" i="10"/>
  <c r="P27" i="10"/>
  <c r="O27" i="10"/>
  <c r="Q26" i="10"/>
  <c r="P26" i="10"/>
  <c r="O26" i="10"/>
  <c r="Q25" i="10"/>
  <c r="P25" i="10"/>
  <c r="O25" i="10"/>
  <c r="Q24" i="10"/>
  <c r="P24" i="10"/>
  <c r="O24" i="10"/>
  <c r="Q23" i="10"/>
  <c r="P23" i="10"/>
  <c r="O23" i="10"/>
  <c r="Q22" i="10"/>
  <c r="P22" i="10"/>
  <c r="O22" i="10"/>
  <c r="Q21" i="10"/>
  <c r="P21" i="10"/>
  <c r="O21" i="10"/>
  <c r="Q20" i="10"/>
  <c r="P20" i="10"/>
  <c r="O20" i="10"/>
  <c r="Q19" i="10"/>
  <c r="P19" i="10"/>
  <c r="O19" i="10"/>
  <c r="Q18" i="10"/>
  <c r="P18" i="10"/>
  <c r="O18" i="10"/>
  <c r="Q17" i="10"/>
  <c r="P17" i="10"/>
  <c r="O17" i="10"/>
  <c r="Q16" i="10"/>
  <c r="P16" i="10"/>
  <c r="O16" i="10"/>
  <c r="Q15" i="10"/>
  <c r="P15" i="10"/>
  <c r="O15" i="10"/>
  <c r="Q14" i="10"/>
  <c r="P14" i="10"/>
  <c r="O14" i="10"/>
  <c r="Q13" i="10"/>
  <c r="P13" i="10"/>
  <c r="O13" i="10"/>
  <c r="Q12" i="10"/>
  <c r="P12" i="10"/>
  <c r="O12" i="10"/>
  <c r="Q11" i="10"/>
  <c r="P11" i="10"/>
  <c r="O11" i="10"/>
  <c r="Q10" i="10"/>
  <c r="P10" i="10"/>
  <c r="O10" i="10"/>
  <c r="Q9" i="10"/>
  <c r="P9" i="10"/>
  <c r="O9" i="10"/>
  <c r="Q8" i="10"/>
  <c r="P8" i="10"/>
  <c r="O8" i="10"/>
  <c r="Q7" i="10"/>
  <c r="P7" i="10"/>
  <c r="O7" i="10"/>
  <c r="Q6" i="10"/>
  <c r="P6" i="10"/>
  <c r="O6" i="10"/>
  <c r="Q5" i="10"/>
  <c r="P5" i="10"/>
  <c r="O5" i="10"/>
  <c r="Q4" i="10"/>
  <c r="P4" i="10"/>
  <c r="O4" i="10"/>
  <c r="Q3" i="10"/>
  <c r="P3" i="10"/>
  <c r="O3" i="10"/>
  <c r="Q2" i="10"/>
  <c r="P2" i="10"/>
  <c r="O2" i="10"/>
  <c r="M5" i="8" a="1"/>
  <c r="M5" i="8" s="1"/>
  <c r="D18" i="8"/>
  <c r="E18" i="8"/>
  <c r="H17" i="8" a="1"/>
  <c r="H17" i="8" s="1"/>
  <c r="H16" i="8" a="1"/>
  <c r="H16" i="8" s="1"/>
  <c r="H20" i="8"/>
  <c r="N16" i="8"/>
  <c r="H12" i="8"/>
  <c r="H11" i="8"/>
  <c r="D23" i="8"/>
  <c r="E23" i="8"/>
  <c r="D22" i="8"/>
  <c r="E22" i="8"/>
  <c r="D21" i="8"/>
  <c r="E21" i="8"/>
  <c r="D20" i="8"/>
  <c r="E20" i="8"/>
  <c r="D19" i="8"/>
  <c r="E19" i="8"/>
  <c r="D17" i="8"/>
  <c r="E17" i="8"/>
  <c r="D16" i="8"/>
  <c r="E16" i="8"/>
  <c r="D15" i="8"/>
  <c r="H21" i="8"/>
  <c r="H15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2" i="8"/>
  <c r="D14" i="8"/>
  <c r="D13" i="8"/>
  <c r="G13" i="8" s="1"/>
  <c r="D12" i="8"/>
  <c r="D11" i="8"/>
  <c r="D10" i="8"/>
  <c r="D3" i="8"/>
  <c r="D4" i="8"/>
  <c r="D5" i="8"/>
  <c r="D6" i="8"/>
  <c r="H13" i="8" s="1"/>
  <c r="D7" i="8"/>
  <c r="D8" i="8"/>
  <c r="D9" i="8"/>
  <c r="D2" i="8"/>
  <c r="J9" i="8"/>
  <c r="I9" i="8"/>
  <c r="H9" i="8"/>
  <c r="J6" i="8"/>
  <c r="I6" i="8"/>
  <c r="I5" i="8"/>
  <c r="H6" i="8"/>
  <c r="H5" i="8"/>
  <c r="J10" i="7" a="1"/>
  <c r="J10" i="7" s="1"/>
  <c r="J11" i="7" a="1"/>
  <c r="J11" i="7" s="1"/>
  <c r="J12" i="7" a="1"/>
  <c r="J12" i="7" s="1"/>
  <c r="J13" i="7" a="1"/>
  <c r="J13" i="7" s="1"/>
  <c r="J14" i="7" a="1"/>
  <c r="J14" i="7"/>
  <c r="J15" i="7" a="1"/>
  <c r="J15" i="7"/>
  <c r="J16" i="7" a="1"/>
  <c r="J16" i="7" s="1"/>
  <c r="J17" i="7" a="1"/>
  <c r="J17" i="7"/>
  <c r="J9" i="7" a="1"/>
  <c r="J9" i="7" s="1"/>
  <c r="J8" i="7" a="1"/>
  <c r="J8" i="7" s="1"/>
  <c r="J7" i="7" a="1"/>
  <c r="J7" i="7" s="1"/>
  <c r="J6" i="7" a="1"/>
  <c r="J6" i="7" s="1"/>
  <c r="J5" i="7" a="1"/>
  <c r="J5" i="7" s="1"/>
  <c r="J4" i="7" a="1"/>
  <c r="J4" i="7" s="1"/>
  <c r="J3" i="7" a="1"/>
  <c r="J3" i="7" s="1"/>
  <c r="J2" i="7" a="1"/>
  <c r="J2" i="7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2" i="7" a="1"/>
  <c r="C2" i="7" s="1"/>
  <c r="I8" i="7"/>
  <c r="I9" i="7"/>
  <c r="I10" i="7"/>
  <c r="I11" i="7"/>
  <c r="I12" i="7"/>
  <c r="I13" i="7"/>
  <c r="I14" i="7"/>
  <c r="I15" i="7"/>
  <c r="I16" i="7"/>
  <c r="I17" i="7"/>
  <c r="I7" i="7"/>
  <c r="I6" i="7"/>
  <c r="I5" i="7"/>
  <c r="I4" i="7"/>
  <c r="I3" i="7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2" i="7"/>
  <c r="G2" i="7"/>
  <c r="G17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2" i="7"/>
  <c r="G9" i="6"/>
  <c r="G18" i="6"/>
  <c r="H17" i="6"/>
  <c r="I2" i="6"/>
  <c r="H2" i="6"/>
  <c r="G2" i="6"/>
  <c r="F2" i="6"/>
  <c r="E2" i="6"/>
  <c r="G17" i="6"/>
  <c r="H10" i="6"/>
  <c r="H11" i="6"/>
  <c r="H12" i="6"/>
  <c r="H13" i="6"/>
  <c r="H9" i="6"/>
  <c r="G12" i="6"/>
  <c r="G11" i="6"/>
  <c r="G10" i="6"/>
  <c r="O27" i="6"/>
  <c r="N27" i="6"/>
  <c r="O26" i="6"/>
  <c r="P26" i="6" s="1"/>
  <c r="N26" i="6"/>
  <c r="O25" i="6"/>
  <c r="N25" i="6"/>
  <c r="O24" i="6"/>
  <c r="N24" i="6"/>
  <c r="O23" i="6"/>
  <c r="N23" i="6"/>
  <c r="Y22" i="6"/>
  <c r="O22" i="6"/>
  <c r="P22" i="6" s="1"/>
  <c r="N22" i="6"/>
  <c r="Y21" i="6"/>
  <c r="O21" i="6"/>
  <c r="P21" i="6" s="1"/>
  <c r="N21" i="6"/>
  <c r="Y20" i="6"/>
  <c r="O20" i="6"/>
  <c r="N20" i="6"/>
  <c r="Y19" i="6"/>
  <c r="O19" i="6"/>
  <c r="N19" i="6"/>
  <c r="Y18" i="6"/>
  <c r="V18" i="6"/>
  <c r="O18" i="6"/>
  <c r="N18" i="6"/>
  <c r="P18" i="6" s="1"/>
  <c r="Y17" i="6"/>
  <c r="V17" i="6"/>
  <c r="O17" i="6"/>
  <c r="N17" i="6"/>
  <c r="Y16" i="6"/>
  <c r="V16" i="6"/>
  <c r="O16" i="6"/>
  <c r="P16" i="6" s="1"/>
  <c r="N16" i="6"/>
  <c r="Y15" i="6"/>
  <c r="V15" i="6"/>
  <c r="O15" i="6"/>
  <c r="N15" i="6"/>
  <c r="Y14" i="6"/>
  <c r="V14" i="6"/>
  <c r="O14" i="6"/>
  <c r="P14" i="6" s="1"/>
  <c r="N14" i="6"/>
  <c r="Y13" i="6"/>
  <c r="V13" i="6"/>
  <c r="O13" i="6"/>
  <c r="N13" i="6"/>
  <c r="O12" i="6"/>
  <c r="P12" i="6" s="1"/>
  <c r="N12" i="6"/>
  <c r="O11" i="6"/>
  <c r="N11" i="6"/>
  <c r="O10" i="6"/>
  <c r="N10" i="6"/>
  <c r="T9" i="6"/>
  <c r="S9" i="6"/>
  <c r="O9" i="6"/>
  <c r="N9" i="6"/>
  <c r="T8" i="6"/>
  <c r="S8" i="6"/>
  <c r="O8" i="6"/>
  <c r="P8" i="6" s="1"/>
  <c r="N8" i="6"/>
  <c r="O7" i="6"/>
  <c r="N7" i="6"/>
  <c r="V6" i="6"/>
  <c r="U6" i="6"/>
  <c r="V5" i="6"/>
  <c r="U5" i="6"/>
  <c r="O6" i="5"/>
  <c r="N6" i="5"/>
  <c r="M9" i="5"/>
  <c r="O5" i="5"/>
  <c r="N5" i="5"/>
  <c r="M8" i="5"/>
  <c r="R14" i="5"/>
  <c r="R15" i="5"/>
  <c r="R16" i="5"/>
  <c r="R17" i="5"/>
  <c r="R18" i="5"/>
  <c r="R19" i="5"/>
  <c r="R20" i="5"/>
  <c r="R21" i="5"/>
  <c r="R22" i="5"/>
  <c r="R13" i="5"/>
  <c r="O14" i="5"/>
  <c r="O15" i="5"/>
  <c r="O16" i="5"/>
  <c r="O17" i="5"/>
  <c r="O18" i="5"/>
  <c r="O13" i="5"/>
  <c r="L9" i="5"/>
  <c r="L8" i="5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H15" i="5"/>
  <c r="I15" i="5" s="1"/>
  <c r="H16" i="5"/>
  <c r="I16" i="5" s="1"/>
  <c r="H17" i="5"/>
  <c r="I17" i="5" s="1"/>
  <c r="H18" i="5"/>
  <c r="I18" i="5" s="1"/>
  <c r="H19" i="5"/>
  <c r="I19" i="5" s="1"/>
  <c r="H20" i="5"/>
  <c r="I20" i="5" s="1"/>
  <c r="H21" i="5"/>
  <c r="I21" i="5" s="1"/>
  <c r="H22" i="5"/>
  <c r="I22" i="5" s="1"/>
  <c r="H23" i="5"/>
  <c r="I23" i="5" s="1"/>
  <c r="H24" i="5"/>
  <c r="I24" i="5" s="1"/>
  <c r="H25" i="5"/>
  <c r="I25" i="5" s="1"/>
  <c r="H26" i="5"/>
  <c r="I26" i="5" s="1"/>
  <c r="H27" i="5"/>
  <c r="H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I27" i="5" s="1"/>
  <c r="G7" i="5"/>
  <c r="I7" i="5" s="1"/>
  <c r="G5" i="4"/>
  <c r="G3" i="4"/>
  <c r="G2" i="4"/>
  <c r="G4" i="4"/>
  <c r="D23" i="3"/>
  <c r="D22" i="3"/>
  <c r="D21" i="3"/>
  <c r="D20" i="3"/>
  <c r="D14" i="3"/>
  <c r="D12" i="3"/>
  <c r="I4" i="3"/>
  <c r="J17" i="3"/>
  <c r="I13" i="3"/>
  <c r="D11" i="3"/>
  <c r="D4" i="3"/>
  <c r="D5" i="3"/>
  <c r="D6" i="3"/>
  <c r="D7" i="3"/>
  <c r="D8" i="3"/>
  <c r="D9" i="3"/>
  <c r="D3" i="3"/>
  <c r="G21" i="3"/>
  <c r="G20" i="3"/>
  <c r="G11" i="3"/>
  <c r="G10" i="3"/>
  <c r="G9" i="3"/>
  <c r="G7" i="3"/>
  <c r="I6" i="3"/>
  <c r="H6" i="3"/>
  <c r="G6" i="3"/>
  <c r="G5" i="3"/>
  <c r="H4" i="3"/>
  <c r="G4" i="3"/>
  <c r="C23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E36" i="2"/>
  <c r="C24" i="2" a="1"/>
  <c r="C24" i="2" s="1"/>
  <c r="C22" i="2"/>
  <c r="C44" i="2"/>
  <c r="C43" i="2"/>
  <c r="C42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C40" i="2"/>
  <c r="C39" i="2"/>
  <c r="C38" i="2"/>
  <c r="C37" i="2"/>
  <c r="C36" i="2"/>
  <c r="C25" i="2"/>
  <c r="C33" i="2"/>
  <c r="C35" i="2"/>
  <c r="C34" i="2"/>
  <c r="C32" i="2"/>
  <c r="C31" i="2"/>
  <c r="C30" i="2"/>
  <c r="C29" i="2"/>
  <c r="G26" i="2"/>
  <c r="C28" i="2"/>
  <c r="C27" i="2"/>
  <c r="C26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D7" i="2"/>
  <c r="D6" i="2"/>
  <c r="C7" i="2"/>
  <c r="C6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C4" i="2"/>
  <c r="C3" i="2"/>
  <c r="C2" i="2"/>
  <c r="N20" i="8" l="1"/>
  <c r="N5" i="8"/>
  <c r="N6" i="8"/>
  <c r="N18" i="8"/>
  <c r="N7" i="8"/>
  <c r="N19" i="8"/>
  <c r="N8" i="8"/>
  <c r="N9" i="8"/>
  <c r="N21" i="8"/>
  <c r="N10" i="8"/>
  <c r="N11" i="8"/>
  <c r="N17" i="8"/>
  <c r="N15" i="8"/>
  <c r="N14" i="8"/>
  <c r="N13" i="8"/>
  <c r="N12" i="8"/>
  <c r="P13" i="6"/>
  <c r="P17" i="6"/>
  <c r="P7" i="6"/>
  <c r="P11" i="6"/>
  <c r="P27" i="6"/>
  <c r="P9" i="6"/>
  <c r="P19" i="6"/>
  <c r="P23" i="6"/>
  <c r="P24" i="6"/>
  <c r="P10" i="6"/>
  <c r="P20" i="6"/>
  <c r="P25" i="6"/>
  <c r="P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<sst xmlns="http://schemas.openxmlformats.org/spreadsheetml/2006/main" count="20169" uniqueCount="2194">
  <si>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</si>
  <si>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</si>
  <si>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</si>
  <si>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</si>
  <si>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</si>
  <si>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</si>
  <si>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</si>
  <si>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</si>
  <si>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</si>
  <si>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</si>
  <si>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</si>
  <si>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</si>
  <si>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</si>
  <si>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</si>
  <si>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</si>
  <si>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</si>
  <si>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</si>
  <si>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</si>
  <si>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</si>
  <si>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</si>
  <si>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</si>
  <si>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</si>
  <si>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</si>
  <si>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</si>
  <si>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</si>
  <si>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</si>
  <si>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</si>
  <si>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</si>
  <si>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</si>
  <si>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</si>
  <si>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</si>
  <si>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</si>
  <si>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</si>
  <si>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</si>
  <si>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</si>
  <si>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</si>
  <si>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</si>
  <si>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</si>
  <si>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</si>
  <si>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</si>
  <si>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</si>
  <si>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</si>
  <si>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</si>
  <si>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</si>
  <si>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</si>
  <si>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</si>
  <si>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</si>
  <si>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</si>
  <si>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</si>
  <si>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</si>
  <si>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</si>
  <si>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</si>
  <si>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</si>
  <si>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</si>
  <si>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</si>
  <si>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</si>
  <si>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</si>
  <si>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</si>
  <si>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</si>
  <si>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</si>
  <si>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</si>
  <si>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</si>
  <si>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</si>
  <si>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</si>
  <si>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</si>
  <si>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</si>
  <si>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</si>
  <si>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</si>
  <si>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</si>
  <si>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</si>
  <si>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</si>
  <si>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</si>
  <si>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</si>
  <si>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</si>
  <si>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</si>
  <si>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</si>
  <si>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</si>
  <si>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</si>
  <si>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</si>
  <si>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</si>
  <si>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</si>
  <si>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</si>
  <si>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</si>
  <si>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</si>
  <si>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</si>
  <si>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</si>
  <si>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</si>
  <si>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</si>
  <si>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</si>
  <si>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</si>
  <si>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</si>
  <si>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</si>
  <si>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</si>
  <si>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</si>
  <si>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</si>
  <si>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</si>
  <si>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</si>
  <si>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</si>
  <si>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</si>
  <si>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</si>
  <si>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</si>
  <si>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</si>
  <si>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</si>
  <si>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</si>
  <si>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</si>
  <si>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</si>
  <si>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</si>
  <si>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</si>
  <si>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</si>
  <si>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</si>
  <si>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</si>
  <si>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</si>
  <si>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</si>
  <si>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</si>
  <si>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</si>
  <si>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</si>
  <si>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</si>
  <si>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</si>
  <si>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</si>
  <si>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</si>
  <si>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</si>
  <si>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</si>
  <si>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</si>
  <si>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</si>
  <si>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</si>
  <si>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</si>
  <si>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</si>
  <si>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</si>
  <si>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</si>
  <si>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</si>
  <si>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</si>
  <si>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</si>
  <si>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</si>
  <si>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</si>
  <si>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</si>
  <si>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</si>
  <si>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</si>
  <si>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</si>
  <si>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</si>
  <si>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</si>
  <si>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</si>
  <si>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</si>
  <si>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</si>
  <si>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</si>
  <si>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</si>
  <si>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</si>
  <si>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</si>
  <si>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</si>
  <si>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</si>
  <si>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</si>
  <si>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</si>
  <si>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</si>
  <si>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</si>
  <si>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</si>
  <si>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</si>
  <si>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</si>
  <si>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</si>
  <si>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</si>
  <si>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</si>
  <si>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</si>
  <si>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</si>
  <si>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</si>
  <si>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</si>
  <si>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</si>
  <si>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</si>
  <si>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</si>
  <si>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</si>
  <si>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</si>
  <si>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</si>
  <si>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</si>
  <si>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</si>
  <si>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</si>
  <si>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</si>
  <si>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</si>
  <si>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</si>
  <si>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</si>
  <si>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</si>
  <si>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</si>
  <si>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</si>
  <si>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</si>
  <si>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</si>
  <si>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</si>
  <si>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</si>
  <si>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</si>
  <si>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</si>
  <si>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</si>
  <si>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</si>
  <si>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</si>
  <si>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</si>
  <si>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</si>
  <si>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</si>
  <si>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</si>
  <si>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</si>
  <si>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</si>
  <si>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</si>
  <si>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</si>
  <si>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</si>
  <si>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</si>
  <si>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</si>
  <si>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</si>
  <si>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</si>
  <si>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</si>
  <si>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</si>
  <si>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</si>
  <si>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</si>
  <si>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</si>
  <si>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</si>
  <si>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</si>
  <si>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</si>
  <si>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</si>
  <si>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</si>
  <si>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</si>
  <si>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</si>
  <si>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</si>
  <si>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</si>
  <si>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</si>
  <si>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</si>
  <si>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</si>
  <si>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</si>
  <si>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</si>
  <si>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</si>
  <si>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</si>
  <si>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</si>
  <si>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</si>
  <si>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</si>
  <si>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</si>
  <si>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</si>
  <si>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</si>
  <si>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</si>
  <si>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</si>
  <si>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</si>
  <si>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</si>
  <si>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</si>
  <si>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</si>
  <si>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</si>
  <si>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</si>
  <si>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</si>
  <si>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</si>
  <si>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</si>
  <si>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</si>
  <si>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</si>
  <si>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</si>
  <si>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</si>
  <si>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</si>
  <si>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</si>
  <si>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</si>
  <si>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</si>
  <si>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</si>
  <si>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</si>
  <si>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</si>
  <si>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</si>
  <si>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</si>
  <si>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</si>
  <si>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</si>
  <si>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</si>
  <si>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</si>
  <si>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</si>
  <si>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</si>
  <si>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</si>
  <si>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</si>
  <si>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</si>
  <si>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</si>
  <si>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</si>
  <si>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</si>
  <si>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</si>
  <si>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</si>
  <si>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</si>
  <si>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</si>
  <si>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</si>
  <si>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</si>
  <si>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</si>
  <si>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</si>
  <si>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</si>
  <si>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</si>
  <si>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</si>
  <si>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</si>
  <si>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</si>
  <si>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</si>
  <si>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</si>
  <si>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</si>
  <si>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</si>
  <si>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</si>
  <si>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</si>
  <si>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</si>
  <si>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</si>
  <si>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</si>
  <si>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</si>
  <si>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</si>
  <si>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</si>
  <si>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</si>
  <si>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</si>
  <si>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</si>
  <si>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</si>
  <si>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</si>
  <si>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</si>
  <si>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</si>
  <si>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</si>
  <si>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</si>
  <si>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</si>
  <si>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</si>
  <si>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</si>
  <si>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</si>
  <si>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</si>
  <si>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</si>
  <si>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</si>
  <si>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</si>
  <si>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</si>
  <si>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</si>
  <si>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</si>
  <si>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</si>
  <si>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</si>
  <si>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</si>
  <si>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</si>
  <si>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</si>
  <si>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</si>
  <si>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</si>
  <si>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</si>
  <si>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</si>
  <si>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</si>
  <si>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</si>
  <si>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</si>
  <si>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</si>
  <si>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</si>
  <si>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</si>
  <si>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</si>
  <si>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</si>
  <si>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</si>
  <si>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</si>
  <si>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</si>
  <si>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</si>
  <si>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</si>
  <si>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</si>
  <si>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</si>
  <si>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</si>
  <si>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</si>
  <si>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</si>
  <si>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</si>
  <si>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</si>
  <si>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</si>
  <si>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</si>
  <si>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</si>
  <si>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</si>
  <si>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</si>
  <si>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</si>
  <si>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</si>
  <si>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</si>
  <si>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</si>
  <si>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</si>
  <si>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</si>
  <si>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</si>
  <si>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</si>
  <si>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</si>
  <si>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</si>
  <si>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</si>
  <si>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</si>
  <si>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</si>
  <si>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</si>
  <si>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</si>
  <si>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</si>
  <si>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</si>
  <si>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</si>
  <si>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</si>
  <si>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</si>
  <si>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</si>
  <si>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</si>
  <si>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</si>
  <si>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</si>
  <si>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</si>
  <si>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</si>
  <si>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</si>
  <si>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</si>
  <si>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</si>
  <si>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</si>
  <si>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</si>
  <si>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</si>
  <si>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</si>
  <si>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</si>
  <si>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</si>
  <si>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</si>
  <si>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</si>
  <si>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</si>
  <si>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</si>
  <si>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</si>
  <si>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</si>
  <si>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</si>
  <si>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</si>
  <si>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</si>
  <si>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</si>
  <si>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</si>
  <si>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</si>
  <si>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</si>
  <si>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</si>
  <si>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</si>
  <si>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</si>
  <si>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</si>
  <si>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</si>
  <si>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</si>
  <si>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</si>
  <si>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</si>
  <si>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</si>
  <si>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</si>
  <si>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</si>
  <si>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</si>
  <si>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</si>
  <si>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</si>
  <si>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</si>
  <si>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</si>
  <si>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</si>
  <si>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</si>
  <si>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</si>
  <si>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</si>
  <si>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</si>
  <si>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</si>
  <si>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</si>
  <si>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</si>
  <si>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</si>
  <si>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</si>
  <si>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</si>
  <si>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</si>
  <si>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</si>
  <si>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</si>
  <si>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</si>
  <si>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</si>
  <si>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</si>
  <si>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</si>
  <si>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</si>
  <si>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</si>
  <si>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</si>
  <si>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</si>
  <si>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</si>
  <si>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</si>
  <si>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</si>
  <si>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</si>
  <si>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</si>
  <si>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</si>
  <si>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</si>
  <si>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</si>
  <si>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</si>
  <si>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</si>
  <si>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</si>
  <si>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</si>
  <si>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</si>
  <si>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</si>
  <si>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</si>
  <si>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</si>
  <si>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</si>
  <si>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</si>
  <si>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</si>
  <si>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</si>
  <si>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</si>
  <si>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</si>
  <si>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</si>
  <si>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</si>
  <si>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</si>
  <si>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</si>
  <si>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</si>
  <si>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</si>
  <si>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</si>
  <si>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</si>
  <si>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</si>
  <si>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</si>
  <si>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</si>
  <si>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</si>
  <si>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</si>
  <si>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</si>
  <si>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</si>
  <si>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</si>
  <si>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</si>
  <si>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</si>
  <si>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</si>
  <si>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</si>
  <si>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</si>
  <si>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</si>
  <si>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</si>
  <si>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</si>
  <si>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</si>
  <si>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</si>
  <si>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</si>
  <si>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</si>
  <si>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</si>
  <si>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</si>
  <si>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</si>
  <si>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</si>
  <si>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</si>
  <si>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</si>
  <si>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</si>
  <si>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</si>
  <si>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</si>
  <si>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</si>
  <si>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</si>
  <si>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</si>
  <si>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</si>
  <si>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</si>
  <si>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</si>
  <si>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</si>
  <si>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</si>
  <si>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</si>
  <si>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</si>
  <si>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</si>
  <si>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</si>
  <si>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</si>
  <si>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</si>
  <si>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</si>
  <si>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</si>
  <si>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</si>
  <si>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</si>
  <si>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</si>
  <si>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</si>
  <si>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</si>
  <si>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</si>
  <si>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</si>
  <si>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</si>
  <si>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</si>
  <si>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</si>
  <si>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</si>
  <si>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</si>
  <si>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</si>
  <si>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</si>
  <si>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</si>
  <si>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</si>
  <si>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</si>
  <si>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</si>
  <si>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</si>
  <si>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</si>
  <si>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</si>
  <si>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</si>
  <si>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</si>
  <si>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</si>
  <si>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</si>
  <si>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</si>
  <si>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</si>
  <si>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</si>
  <si>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</si>
  <si>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</si>
  <si>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</si>
  <si>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</si>
  <si>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</si>
  <si>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</si>
  <si>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</si>
  <si>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</si>
  <si>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</si>
  <si>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</si>
  <si>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</si>
  <si>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</si>
  <si>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</si>
  <si>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</si>
  <si>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</si>
  <si>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</si>
  <si>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</si>
  <si>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</si>
  <si>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</si>
  <si>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</si>
  <si>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</si>
  <si>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</si>
  <si>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</si>
  <si>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</si>
  <si>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</si>
  <si>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</si>
  <si>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</si>
  <si>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</si>
  <si>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</si>
  <si>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</si>
  <si>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</si>
  <si>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</si>
  <si>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</si>
  <si>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</si>
  <si>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</si>
  <si>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</si>
  <si>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</si>
  <si>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</si>
  <si>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</si>
  <si>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</si>
  <si>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</si>
  <si>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</si>
  <si>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</si>
  <si>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</si>
  <si>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</si>
  <si>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</si>
  <si>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</si>
  <si>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</si>
  <si>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</si>
  <si>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</si>
  <si>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</si>
  <si>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</si>
  <si>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</si>
  <si>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</si>
  <si>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</si>
  <si>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</si>
  <si>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</si>
  <si>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</si>
  <si>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</si>
  <si>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</si>
  <si>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</si>
  <si>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</si>
  <si>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</si>
  <si>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</si>
  <si>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</si>
  <si>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</si>
  <si>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</si>
  <si>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</si>
  <si>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</si>
  <si>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</si>
  <si>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</si>
  <si>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</si>
  <si>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</si>
  <si>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</si>
  <si>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</si>
  <si>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</si>
  <si>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</si>
  <si>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</si>
  <si>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</si>
  <si>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</si>
  <si>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</si>
  <si>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</si>
  <si>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</si>
  <si>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</si>
  <si>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</si>
  <si>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</si>
  <si>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</si>
  <si>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</si>
  <si>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</si>
  <si>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</si>
  <si>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</si>
  <si>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</si>
  <si>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</si>
  <si>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</si>
  <si>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</si>
  <si>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</si>
  <si>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</si>
  <si>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</si>
  <si>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</si>
  <si>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</si>
  <si>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</si>
  <si>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</si>
  <si>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</si>
  <si>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</si>
  <si>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</si>
  <si>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</si>
  <si>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</si>
  <si>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</si>
  <si>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</si>
  <si>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</si>
  <si>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</si>
  <si>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</si>
  <si>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</si>
  <si>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</si>
  <si>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</si>
  <si>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</si>
  <si>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</si>
  <si>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</si>
  <si>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</si>
  <si>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</si>
  <si>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</si>
  <si>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</si>
  <si>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</si>
  <si>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</si>
  <si>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</si>
  <si>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</si>
  <si>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</si>
  <si>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</si>
  <si>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</si>
  <si>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</si>
  <si>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</si>
  <si>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</si>
  <si>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</si>
  <si>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</si>
  <si>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</si>
  <si>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</si>
  <si>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</si>
  <si>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</si>
  <si>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</si>
  <si>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</si>
  <si>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</si>
  <si>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</si>
  <si>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</si>
  <si>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</si>
  <si>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</si>
  <si>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</si>
  <si>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</si>
  <si>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</si>
  <si>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</si>
  <si>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</si>
  <si>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</si>
  <si>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</si>
  <si>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</si>
  <si>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</si>
  <si>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</si>
  <si>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</si>
  <si>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</si>
  <si>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</si>
  <si>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</si>
  <si>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</si>
  <si>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</si>
  <si>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</si>
  <si>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</si>
  <si>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</si>
  <si>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</si>
  <si>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</si>
  <si>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</si>
  <si>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</si>
  <si>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</si>
  <si>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</si>
  <si>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</si>
  <si>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</si>
  <si>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</si>
  <si>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</si>
  <si>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</si>
  <si>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</si>
  <si>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</si>
  <si>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</si>
  <si>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</si>
  <si>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</si>
  <si>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</si>
  <si>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</si>
  <si>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</si>
  <si>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</si>
  <si>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</si>
  <si>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</si>
  <si>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</si>
  <si>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</si>
  <si>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</si>
  <si>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</si>
  <si>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</si>
  <si>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</si>
  <si>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</si>
  <si>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</si>
  <si>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</si>
  <si>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</si>
  <si>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</si>
  <si>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</si>
  <si>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</si>
  <si>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</si>
  <si>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</si>
  <si>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</si>
  <si>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</si>
  <si>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</si>
  <si>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</si>
  <si>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</si>
  <si>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</si>
  <si>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</si>
  <si>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</si>
  <si>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</si>
  <si>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</si>
  <si>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</si>
  <si>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</si>
  <si>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</si>
  <si>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</si>
  <si>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</si>
  <si>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</si>
  <si>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</si>
  <si>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</si>
  <si>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</si>
  <si>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</si>
  <si>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</si>
  <si>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</si>
  <si>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</si>
  <si>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</si>
  <si>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</si>
  <si>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</si>
  <si>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</si>
  <si>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</si>
  <si>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</si>
  <si>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</si>
  <si>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</si>
  <si>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</si>
  <si>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</si>
  <si>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</si>
  <si>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</si>
  <si>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</si>
  <si>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</si>
  <si>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</si>
  <si>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</si>
  <si>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</si>
  <si>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</si>
  <si>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</si>
  <si>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</si>
  <si>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</si>
  <si>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</si>
  <si>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</si>
  <si>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</si>
  <si>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</si>
  <si>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</si>
  <si>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</si>
  <si>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</si>
  <si>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</si>
  <si>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</si>
  <si>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</si>
  <si>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</si>
  <si>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</si>
  <si>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</si>
  <si>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</si>
  <si>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</si>
  <si>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</si>
  <si>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</si>
  <si>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</si>
  <si>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</si>
  <si>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</si>
  <si>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</si>
  <si>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</si>
  <si>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</si>
  <si>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</si>
  <si>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</si>
  <si>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</si>
  <si>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</si>
  <si>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</si>
  <si>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</si>
  <si>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</si>
  <si>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</si>
  <si>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</si>
  <si>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</si>
  <si>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</si>
  <si>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</si>
  <si>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</si>
  <si>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</si>
  <si>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</si>
  <si>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</si>
  <si>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</si>
  <si>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</si>
  <si>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</si>
  <si>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</si>
  <si>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</si>
  <si>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</si>
  <si>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</si>
  <si>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</si>
  <si>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</si>
  <si>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</si>
  <si>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</si>
  <si>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</si>
  <si>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</si>
  <si>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</si>
  <si>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</si>
  <si>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</si>
  <si>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</si>
  <si>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</si>
  <si>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</si>
  <si>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</si>
  <si>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</si>
  <si>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</si>
  <si>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</si>
  <si>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</si>
  <si>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</si>
  <si>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</si>
  <si>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</si>
  <si>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</si>
  <si>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</si>
  <si>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</si>
  <si>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</si>
  <si>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</si>
  <si>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</si>
  <si>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</si>
  <si>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</si>
  <si>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</si>
  <si>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</si>
  <si>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</si>
  <si>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</si>
  <si>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</si>
  <si>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</si>
  <si>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</si>
  <si>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</si>
  <si>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</si>
  <si>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</si>
  <si>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</si>
  <si>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</si>
  <si>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</si>
  <si>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</si>
  <si>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</si>
  <si>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</si>
  <si>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</si>
  <si>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</si>
  <si>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</si>
  <si>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</si>
  <si>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</si>
  <si>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</si>
  <si>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</si>
  <si>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</si>
  <si>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</si>
  <si>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</si>
  <si>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</si>
  <si>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</si>
  <si>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</si>
  <si>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</si>
  <si>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</si>
  <si>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</si>
  <si>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</si>
  <si>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</si>
  <si>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</si>
  <si>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</si>
  <si>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</si>
  <si>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</si>
  <si>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</si>
  <si>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</si>
  <si>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</si>
  <si>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</si>
  <si>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</si>
  <si>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</si>
  <si>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</si>
  <si>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</si>
  <si>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</si>
  <si>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</si>
  <si>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</si>
  <si>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</si>
  <si>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</si>
  <si>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</si>
  <si>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</si>
  <si>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</si>
  <si>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</si>
  <si>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</si>
  <si>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</si>
  <si>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</si>
  <si>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</si>
  <si>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</si>
  <si>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</si>
  <si>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</si>
  <si>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</si>
  <si>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</si>
  <si>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</si>
  <si>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</si>
  <si>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</si>
  <si>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</si>
  <si>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</si>
  <si>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</si>
  <si>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</si>
  <si>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</si>
  <si>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</si>
  <si>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</si>
  <si>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</si>
  <si>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</si>
  <si>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</si>
  <si>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</si>
  <si>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</si>
  <si>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</si>
  <si>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</si>
  <si>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</si>
  <si>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</si>
  <si>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</si>
  <si>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</si>
  <si>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</si>
  <si>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</si>
  <si>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</si>
  <si>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</si>
  <si>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</si>
  <si>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</si>
  <si>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</si>
  <si>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</si>
  <si>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</si>
  <si>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</si>
  <si>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</si>
  <si>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</si>
  <si>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</si>
  <si>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</si>
  <si>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</si>
  <si>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</si>
  <si>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</si>
  <si>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</si>
  <si>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</si>
  <si>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</si>
  <si>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</si>
  <si>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</si>
  <si>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</si>
  <si>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</si>
  <si>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</si>
  <si>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</si>
  <si>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</si>
  <si>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</si>
  <si>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</si>
  <si>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</si>
  <si>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</si>
  <si>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</si>
  <si>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</si>
  <si>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</si>
  <si>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</si>
  <si>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</si>
  <si>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</si>
  <si>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</si>
  <si>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</si>
  <si>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</si>
  <si>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</si>
  <si>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</si>
  <si>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</si>
  <si>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</si>
  <si>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</si>
  <si>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</si>
  <si>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</si>
  <si>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</si>
  <si>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</si>
  <si>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</si>
  <si>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</si>
  <si>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</si>
  <si>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</si>
  <si>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</si>
  <si>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</si>
  <si>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</si>
  <si>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</si>
  <si>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</si>
  <si>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</si>
  <si>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</si>
  <si>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</si>
  <si>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</si>
  <si>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</si>
  <si>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</si>
  <si>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</si>
  <si>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</si>
  <si>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</si>
  <si>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</si>
  <si>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</si>
  <si>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</si>
  <si>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</si>
  <si>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</si>
  <si>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</si>
  <si>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</si>
  <si>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</si>
  <si>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</si>
  <si>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</si>
  <si>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</si>
  <si>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</si>
  <si>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</si>
  <si>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</si>
  <si>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</si>
  <si>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</si>
  <si>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</si>
  <si>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</si>
  <si>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</si>
  <si>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</si>
  <si>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</si>
  <si>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</si>
  <si>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</si>
  <si>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</si>
  <si>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</si>
  <si>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</si>
  <si>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</si>
  <si>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</si>
  <si>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</si>
  <si>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</si>
  <si>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</si>
  <si>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</si>
  <si>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</si>
  <si>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</si>
  <si>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</si>
  <si>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</si>
  <si>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</si>
  <si>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</si>
  <si>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</si>
  <si>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</si>
  <si>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</si>
  <si>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</si>
  <si>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</si>
  <si>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</si>
  <si>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</si>
  <si>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</si>
  <si>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</si>
  <si>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</si>
  <si>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</si>
  <si>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</si>
  <si>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</si>
  <si>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</si>
  <si>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</si>
  <si>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</si>
  <si>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</si>
  <si>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</si>
  <si>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</si>
  <si>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</si>
  <si>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</si>
  <si>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</si>
  <si>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</si>
  <si>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</si>
  <si>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</si>
  <si>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</si>
  <si>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</si>
  <si>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</si>
  <si>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</si>
  <si>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</si>
  <si>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</si>
  <si>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</si>
  <si>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</si>
  <si>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</si>
  <si>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</si>
  <si>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</si>
  <si>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</si>
  <si>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</si>
  <si>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</si>
  <si>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</si>
  <si>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</si>
  <si>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</si>
  <si>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</si>
  <si>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</si>
  <si>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</si>
  <si>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</si>
  <si>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</si>
  <si>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</si>
  <si>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</si>
  <si>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</si>
  <si>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</si>
  <si>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</si>
  <si>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</si>
  <si>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</si>
  <si>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</si>
  <si>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</si>
  <si>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</si>
  <si>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</si>
  <si>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</si>
  <si>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</si>
  <si>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</si>
  <si>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</si>
  <si>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</si>
  <si>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</si>
  <si>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</si>
  <si>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</si>
  <si>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</si>
  <si>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</si>
  <si>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</si>
  <si>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</si>
  <si>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</si>
  <si>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</si>
  <si>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</si>
  <si>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</si>
  <si>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</si>
  <si>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</si>
  <si>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</si>
  <si>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</si>
  <si>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</si>
  <si>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</si>
  <si>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</si>
  <si>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</si>
  <si>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</si>
  <si>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</si>
  <si>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</si>
  <si>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</si>
  <si>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</si>
  <si>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</si>
  <si>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</si>
  <si>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</si>
  <si>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</si>
  <si>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</si>
  <si>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</si>
  <si>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</si>
  <si>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</si>
  <si>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</si>
  <si>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</si>
  <si>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</si>
  <si>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</si>
  <si>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</si>
  <si>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</si>
  <si>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</si>
  <si>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</si>
  <si>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</si>
  <si>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</si>
  <si>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</si>
  <si>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</si>
  <si>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</si>
  <si>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</si>
  <si>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</si>
  <si>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</si>
  <si>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</si>
  <si>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</si>
  <si>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</si>
  <si>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</si>
  <si>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</si>
  <si>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</si>
  <si>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</si>
  <si>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</si>
  <si>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</si>
  <si>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</si>
  <si>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</si>
  <si>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</si>
  <si>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</si>
  <si>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</si>
  <si>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</si>
  <si>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</si>
  <si>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</si>
  <si>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</si>
  <si>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</si>
  <si>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</si>
  <si>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</si>
  <si>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</si>
  <si>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</si>
  <si>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</si>
  <si>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</si>
  <si>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</si>
  <si>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</si>
  <si>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</si>
  <si>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</si>
  <si>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</si>
  <si>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</si>
  <si>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</si>
  <si>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</si>
  <si>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</si>
  <si>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</si>
  <si>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</si>
  <si>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</si>
  <si>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</si>
  <si>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</si>
  <si>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</si>
  <si>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</si>
  <si>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</si>
  <si>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</si>
  <si>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</si>
  <si>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</si>
  <si>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</si>
  <si>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</si>
  <si>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</si>
  <si>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</si>
  <si>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</si>
  <si>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</si>
  <si>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</si>
  <si>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</si>
  <si>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</si>
  <si>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</si>
  <si>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</si>
  <si>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</si>
  <si>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</si>
  <si>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</si>
  <si>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</si>
  <si>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</si>
  <si>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</si>
  <si>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</si>
  <si>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</si>
  <si>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</si>
  <si>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</si>
  <si>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</si>
  <si>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</si>
  <si>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</si>
  <si>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</si>
  <si>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</si>
  <si>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</si>
  <si>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</si>
  <si>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</si>
  <si>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</si>
  <si>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</si>
  <si>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</si>
  <si>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</si>
  <si>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</si>
  <si>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</si>
  <si>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</si>
  <si>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</si>
  <si>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</si>
  <si>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</si>
  <si>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</si>
  <si>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</si>
  <si>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</si>
  <si>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</si>
  <si>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</si>
  <si>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</si>
  <si>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</si>
  <si>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</si>
  <si>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</si>
  <si>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</si>
  <si>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</si>
  <si>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</si>
  <si>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</si>
  <si>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</si>
  <si>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</si>
  <si>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</si>
  <si>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</si>
  <si>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</si>
  <si>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</si>
  <si>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</si>
  <si>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</si>
  <si>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</si>
  <si>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</si>
  <si>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</si>
  <si>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</si>
  <si>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</si>
  <si>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</si>
  <si>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</si>
  <si>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</si>
  <si>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</si>
  <si>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</si>
  <si>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</si>
  <si>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</si>
  <si>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</si>
  <si>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</si>
  <si>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</si>
  <si>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</si>
  <si>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</si>
  <si>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</si>
  <si>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</si>
  <si>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</si>
  <si>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</si>
  <si>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</si>
  <si>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</si>
  <si>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</si>
  <si>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</si>
  <si>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</si>
  <si>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</si>
  <si>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</si>
  <si>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</si>
  <si>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</si>
  <si>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</si>
  <si>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</si>
  <si>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</si>
  <si>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</si>
  <si>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</si>
  <si>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</si>
  <si>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</si>
  <si>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</si>
  <si>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</si>
  <si>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</si>
  <si>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</si>
  <si>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</si>
  <si>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</si>
  <si>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</si>
  <si>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</si>
  <si>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</si>
  <si>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</si>
  <si>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</si>
  <si>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</si>
  <si>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</si>
  <si>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</si>
  <si>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</si>
  <si>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</si>
  <si>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</si>
  <si>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</si>
  <si>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</si>
  <si>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</si>
  <si>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</si>
  <si>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</si>
  <si>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</si>
  <si>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</si>
  <si>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</si>
  <si>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</si>
  <si>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</si>
  <si>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</si>
  <si>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</si>
  <si>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</si>
  <si>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</si>
  <si>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</si>
  <si>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</si>
  <si>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</si>
  <si>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</si>
  <si>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</si>
  <si>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</si>
  <si>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</si>
  <si>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</si>
  <si>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</si>
  <si>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</si>
  <si>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</si>
  <si>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</si>
  <si>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</si>
  <si>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</si>
  <si>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</si>
  <si>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</si>
  <si>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</si>
  <si>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</si>
  <si>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</si>
  <si>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</si>
  <si>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</si>
  <si>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</si>
  <si>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</si>
  <si>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</si>
  <si>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</si>
  <si>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</si>
  <si>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</si>
  <si>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</si>
  <si>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</si>
  <si>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</si>
  <si>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</si>
  <si>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</si>
  <si>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</si>
  <si>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</si>
  <si>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</si>
  <si>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</si>
  <si>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</si>
  <si>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</si>
  <si>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</si>
  <si>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</si>
  <si>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</si>
  <si>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</si>
  <si>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</si>
  <si>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</si>
  <si>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</si>
  <si>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</si>
  <si>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</si>
  <si>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</si>
  <si>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</si>
  <si>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</si>
  <si>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</si>
  <si>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</si>
  <si>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</si>
  <si>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</si>
  <si>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</si>
  <si>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</si>
  <si>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</si>
  <si>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</si>
  <si>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</si>
  <si>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</si>
  <si>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</si>
  <si>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</si>
  <si>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</si>
  <si>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</si>
  <si>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</si>
  <si>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</si>
  <si>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</si>
  <si>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</si>
  <si>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</si>
  <si>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</si>
  <si>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</si>
  <si>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</si>
  <si>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</si>
  <si>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</si>
  <si>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</si>
  <si>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</si>
  <si>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</si>
  <si>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</si>
  <si>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</si>
  <si>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</si>
  <si>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</si>
  <si>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</si>
  <si>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</si>
  <si>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</si>
  <si>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</si>
  <si>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</si>
  <si>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</si>
  <si>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</si>
  <si>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</si>
  <si>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</si>
  <si>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</si>
  <si>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</si>
  <si>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</si>
  <si>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</si>
  <si>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</si>
  <si>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</si>
  <si>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</si>
  <si>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</si>
  <si>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</si>
  <si>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</si>
  <si>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</si>
  <si>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</si>
  <si>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</si>
  <si>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</si>
  <si>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</si>
  <si>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</si>
  <si>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</si>
  <si>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</si>
  <si>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</si>
  <si>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</si>
  <si>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</si>
  <si>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</si>
  <si>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</si>
  <si>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</si>
  <si>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</si>
  <si>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</si>
  <si>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</si>
  <si>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</si>
  <si>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</si>
  <si>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</si>
  <si>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</si>
  <si>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</si>
  <si>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</si>
  <si>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</si>
  <si>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</si>
  <si>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</si>
  <si>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</si>
  <si>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</si>
  <si>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</si>
  <si>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</si>
  <si>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</si>
  <si>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</si>
  <si>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</si>
  <si>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</si>
  <si>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</si>
  <si>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</si>
  <si>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</si>
  <si>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</si>
  <si>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</si>
  <si>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</si>
  <si>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</si>
  <si>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</si>
  <si>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</si>
  <si>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</si>
  <si>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</si>
  <si>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</si>
  <si>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</si>
  <si>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</si>
  <si>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</si>
  <si>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</si>
  <si>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</si>
  <si>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</si>
  <si>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</si>
  <si>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</si>
  <si>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</si>
  <si>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</si>
  <si>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</si>
  <si>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</si>
  <si>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</si>
  <si>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</si>
  <si>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</si>
  <si>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</si>
  <si>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</si>
  <si>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</si>
  <si>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</si>
  <si>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</si>
  <si>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</si>
  <si>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</si>
  <si>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</si>
  <si>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</si>
  <si>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</si>
  <si>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</si>
  <si>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</si>
  <si>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</si>
  <si>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</si>
  <si>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</si>
  <si>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</si>
  <si>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</si>
  <si>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</si>
  <si>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</si>
  <si>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</si>
  <si>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</si>
  <si>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</si>
  <si>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</si>
  <si>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</si>
  <si>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</si>
  <si>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</si>
  <si>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</si>
  <si>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</si>
  <si>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</si>
  <si>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</si>
  <si>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</si>
  <si>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</si>
  <si>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</si>
  <si>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</si>
  <si>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</si>
  <si>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</si>
  <si>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</si>
  <si>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</si>
  <si>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</si>
  <si>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</si>
  <si>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</si>
  <si>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</si>
  <si>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</si>
  <si>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</si>
  <si>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</si>
  <si>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</si>
  <si>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</si>
  <si>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</si>
  <si>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</si>
  <si>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</si>
  <si>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</si>
  <si>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</si>
  <si>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</si>
  <si>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</si>
  <si>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</si>
  <si>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</si>
  <si>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</si>
  <si>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</si>
  <si>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</si>
  <si>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</si>
  <si>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</si>
  <si>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</si>
  <si>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</si>
  <si>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</si>
  <si>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</si>
  <si>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</si>
  <si>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</si>
  <si>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</si>
  <si>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</si>
  <si>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</si>
  <si>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</si>
  <si>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</si>
  <si>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</si>
  <si>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</si>
  <si>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</si>
  <si>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</si>
  <si>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</si>
  <si>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</si>
  <si>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</si>
  <si>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</si>
  <si>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</si>
  <si>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</si>
  <si>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</si>
  <si>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</si>
  <si>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</si>
  <si>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</si>
  <si>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</si>
  <si>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</si>
  <si>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</si>
  <si>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</si>
  <si>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</si>
  <si>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</si>
  <si>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</si>
  <si>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</si>
  <si>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</si>
  <si>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</si>
  <si>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</si>
  <si>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</si>
  <si>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</si>
  <si>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</si>
  <si>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</si>
  <si>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</si>
  <si>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</si>
  <si>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</si>
  <si>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</si>
  <si>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</si>
  <si>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</si>
  <si>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</si>
  <si>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</si>
  <si>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</si>
  <si>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</si>
  <si>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</si>
  <si>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</si>
  <si>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</si>
  <si>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</si>
  <si>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</si>
  <si>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</si>
  <si>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</si>
  <si>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</si>
  <si>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</si>
  <si>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</si>
  <si>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</si>
  <si>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</si>
  <si>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</si>
  <si>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</si>
  <si>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</si>
  <si>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</si>
  <si>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</si>
  <si>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</si>
  <si>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</si>
  <si>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</si>
  <si>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</si>
  <si>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</si>
  <si>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</si>
  <si>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</si>
  <si>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</si>
  <si>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</si>
  <si>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</si>
  <si>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</si>
  <si>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</si>
  <si>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</si>
  <si>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</si>
  <si>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</si>
  <si>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</si>
  <si>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</si>
  <si>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</si>
  <si>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</si>
  <si>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</si>
  <si>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</si>
  <si>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</si>
  <si>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</si>
  <si>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</si>
  <si>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</si>
  <si>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</si>
  <si>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</si>
  <si>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</si>
  <si>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</si>
  <si>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</si>
  <si>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</si>
  <si>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</si>
  <si>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</si>
  <si>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</si>
  <si>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</si>
  <si>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</si>
  <si>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</si>
  <si>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</si>
  <si>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</si>
  <si>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</si>
  <si>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</si>
  <si>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</si>
  <si>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</si>
  <si>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</si>
  <si>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</si>
  <si>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</si>
  <si>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</si>
  <si>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</si>
  <si>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</si>
  <si>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</si>
  <si>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</si>
  <si>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</si>
  <si>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</si>
  <si>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</si>
  <si>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</si>
  <si>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</si>
  <si>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</si>
  <si>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</si>
  <si>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</si>
  <si>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</si>
  <si>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</si>
  <si>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</si>
  <si>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</si>
  <si>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</si>
  <si>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</si>
  <si>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</si>
  <si>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</si>
  <si>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</si>
  <si>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</si>
  <si>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</si>
  <si>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</si>
  <si>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</si>
  <si>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</si>
  <si>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</si>
  <si>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</si>
  <si>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</si>
  <si>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</si>
  <si>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</si>
  <si>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</si>
  <si>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</si>
  <si>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</si>
  <si>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</si>
  <si>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</si>
  <si>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</si>
  <si>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</si>
  <si>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</si>
  <si>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</si>
  <si>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</si>
  <si>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</si>
  <si>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</si>
  <si>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</si>
  <si>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</si>
  <si>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</si>
  <si>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</si>
  <si>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</si>
  <si>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</si>
  <si>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</si>
  <si>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</si>
  <si>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</si>
  <si>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</si>
  <si>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</si>
  <si>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</si>
  <si>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</si>
  <si>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</si>
  <si>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</si>
  <si>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</si>
  <si>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</si>
  <si>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</si>
  <si>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</si>
  <si>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</si>
  <si>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</si>
  <si>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</si>
  <si>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</si>
  <si>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</si>
  <si>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</si>
  <si>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</si>
  <si>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</si>
  <si>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</si>
  <si>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</si>
  <si>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</si>
  <si>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</si>
  <si>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</si>
  <si>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</si>
  <si>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</si>
  <si>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</si>
  <si>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</si>
  <si>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</si>
  <si>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</si>
  <si>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</si>
  <si>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</si>
  <si>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</si>
  <si>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</si>
  <si>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</si>
  <si>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</si>
  <si>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</si>
  <si>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</si>
  <si>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</si>
  <si>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</si>
  <si>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</si>
  <si>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</si>
  <si>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</si>
  <si>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</si>
  <si>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</si>
  <si>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</si>
  <si>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</si>
  <si>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</si>
  <si>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</si>
  <si>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</si>
  <si>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</si>
  <si>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</si>
  <si>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</si>
  <si>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</si>
  <si>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</si>
  <si>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</si>
  <si>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</si>
  <si>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</si>
  <si>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</si>
  <si>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</si>
  <si>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</si>
  <si>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</si>
  <si>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</si>
  <si>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</si>
  <si>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</si>
  <si>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</si>
  <si>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</si>
  <si>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</si>
  <si>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</si>
  <si>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</si>
  <si>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</si>
  <si>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</si>
  <si>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</si>
  <si>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</si>
  <si>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</si>
  <si>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</si>
  <si>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</si>
  <si>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</si>
  <si>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</si>
  <si>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</si>
  <si>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</si>
  <si>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</si>
  <si>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</si>
  <si>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</si>
  <si>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</si>
  <si>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</si>
  <si>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</si>
  <si>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</si>
  <si>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</si>
  <si>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</si>
  <si>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</si>
  <si>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</si>
  <si>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</si>
  <si>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</si>
  <si>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</si>
  <si>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</si>
  <si>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</si>
  <si>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</si>
  <si>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</si>
  <si>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</si>
  <si>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</si>
  <si>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</si>
  <si>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</si>
  <si>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</si>
  <si>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</si>
  <si>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</si>
  <si>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</si>
  <si>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</si>
  <si>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</si>
  <si>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</si>
  <si>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</si>
  <si>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</si>
  <si>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</si>
  <si>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</si>
  <si>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</si>
  <si>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</si>
  <si>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</si>
  <si>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</si>
  <si>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</si>
  <si>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</si>
  <si>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</si>
  <si>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</si>
  <si>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</si>
  <si>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</si>
  <si>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</si>
  <si>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</si>
  <si>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</si>
  <si>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</si>
  <si>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</si>
  <si>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</si>
  <si>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</si>
  <si>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</si>
  <si>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</si>
  <si>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</si>
  <si>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</si>
  <si>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</si>
  <si>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</si>
  <si>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</si>
  <si>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</si>
  <si>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</si>
  <si>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</si>
  <si>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</si>
  <si>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</si>
  <si>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</si>
  <si>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</si>
  <si>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</si>
  <si>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</si>
  <si>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</si>
  <si>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</si>
  <si>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</si>
  <si>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</si>
  <si>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</si>
  <si>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</si>
  <si>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</si>
  <si>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</si>
  <si>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</si>
  <si>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</si>
  <si>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</si>
  <si>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</si>
  <si>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</si>
  <si>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</si>
  <si>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</si>
  <si>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</si>
  <si>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</si>
  <si>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</si>
  <si>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</si>
  <si>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</si>
  <si>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</si>
  <si>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</si>
  <si>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</si>
  <si>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</si>
  <si>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</si>
  <si>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</si>
  <si>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</si>
  <si>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</si>
  <si>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</si>
  <si>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</si>
  <si>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</si>
  <si>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</si>
  <si>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</si>
  <si>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</si>
  <si>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</si>
  <si>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</si>
  <si>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</si>
  <si>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</si>
  <si>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</si>
  <si>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</si>
  <si>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</si>
  <si>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</si>
  <si>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</si>
  <si>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</si>
  <si>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</si>
  <si>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</si>
  <si>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</si>
  <si>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</si>
  <si>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</si>
  <si>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</si>
  <si>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</si>
  <si>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</si>
  <si>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</si>
  <si>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</si>
  <si>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</si>
  <si>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</si>
  <si>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</si>
  <si>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</si>
  <si>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</si>
  <si>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</si>
  <si>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</si>
  <si>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</si>
  <si>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</si>
  <si>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</si>
  <si>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</si>
  <si>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</si>
  <si>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</si>
  <si>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</si>
  <si>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</si>
  <si>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</si>
  <si>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</si>
  <si>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</si>
  <si>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</si>
  <si>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</si>
  <si>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</si>
  <si>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</si>
  <si>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</si>
  <si>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</si>
  <si>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</si>
  <si>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</si>
  <si>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</si>
  <si>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</si>
  <si>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</si>
  <si>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</si>
  <si>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</si>
  <si>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</si>
  <si>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</si>
  <si>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</si>
  <si>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</si>
  <si>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</si>
  <si>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</si>
  <si>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</si>
  <si>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</si>
  <si>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</si>
  <si>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</si>
  <si>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</si>
  <si>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</si>
  <si>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</si>
  <si>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</si>
  <si>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</si>
  <si>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</si>
  <si>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</si>
  <si>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</si>
  <si>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</si>
  <si>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</si>
  <si>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</si>
  <si>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</si>
  <si>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</si>
  <si>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</si>
  <si>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</si>
  <si>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</si>
  <si>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</si>
  <si>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</si>
  <si>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</si>
  <si>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</si>
  <si>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</si>
  <si>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</si>
  <si>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</si>
  <si>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</si>
  <si>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</si>
  <si>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</si>
  <si>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</si>
  <si>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</si>
  <si>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</si>
  <si>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</si>
  <si>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</si>
  <si>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</si>
  <si>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</si>
  <si>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</si>
  <si>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</si>
  <si>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</si>
  <si>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</si>
  <si>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</si>
  <si>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</si>
  <si>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</si>
  <si>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</si>
  <si>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</si>
  <si>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</si>
  <si>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</si>
  <si>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</si>
  <si>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</si>
  <si>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</si>
  <si>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</si>
  <si>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</si>
  <si>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</si>
  <si>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</si>
  <si>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</si>
  <si>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</si>
  <si>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</si>
  <si>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</si>
  <si>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</si>
  <si>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</si>
  <si>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</si>
  <si>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</si>
  <si>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</si>
  <si>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</si>
  <si>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</si>
  <si>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</si>
  <si>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</si>
  <si>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</si>
  <si>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</si>
  <si>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</si>
  <si>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</si>
  <si>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</si>
  <si>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</si>
  <si>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</si>
  <si>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</si>
  <si>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Questions</t>
  </si>
  <si>
    <t>Solutions</t>
  </si>
  <si>
    <t>Check the new column (final_salary)</t>
  </si>
  <si>
    <t>Final_salary</t>
  </si>
  <si>
    <t>IT Female</t>
  </si>
  <si>
    <t>Check the new column (IT_Female) - total 119 (Yes)</t>
  </si>
  <si>
    <t>female_black</t>
  </si>
  <si>
    <t>Vendor</t>
  </si>
  <si>
    <t>Fruits</t>
  </si>
  <si>
    <t>Apple</t>
  </si>
  <si>
    <t>Banana</t>
  </si>
  <si>
    <t>Pineapple</t>
  </si>
  <si>
    <t>Blackberry</t>
  </si>
  <si>
    <t>Bluebberry</t>
  </si>
  <si>
    <t>Papaya</t>
  </si>
  <si>
    <t>Strawberry</t>
  </si>
  <si>
    <t>Weights</t>
  </si>
  <si>
    <t>Total Weigts of fruits</t>
  </si>
  <si>
    <t>Addition</t>
  </si>
  <si>
    <t>Subtraction</t>
  </si>
  <si>
    <t>Multiplication</t>
  </si>
  <si>
    <t>Division</t>
  </si>
  <si>
    <t>BODMAS</t>
  </si>
  <si>
    <t>Power</t>
  </si>
  <si>
    <t>Exponentials</t>
  </si>
  <si>
    <t>Difference between the weights of Blackberry from Blueberry</t>
  </si>
  <si>
    <t>How much is the vendor going to earn by selling all the Apples</t>
  </si>
  <si>
    <t>Unit price(fixed)</t>
  </si>
  <si>
    <t>if the vendor earns 16000 by selling all the apples, how many KGs of apple did hhe sell if unit price is 200</t>
  </si>
  <si>
    <t>Cube of 2</t>
  </si>
  <si>
    <t>How much did the vendor make after selling all the fruits at their unit price</t>
  </si>
  <si>
    <t>Fruits price</t>
  </si>
  <si>
    <t>Total</t>
  </si>
  <si>
    <t>3^(-2)</t>
  </si>
  <si>
    <t>method 1</t>
  </si>
  <si>
    <t>method 2</t>
  </si>
  <si>
    <t>method 3</t>
  </si>
  <si>
    <t>method 4</t>
  </si>
  <si>
    <t>Name</t>
  </si>
  <si>
    <t>marks</t>
  </si>
  <si>
    <t>marks(maths)</t>
  </si>
  <si>
    <t>marks(physics)</t>
  </si>
  <si>
    <t>marks(chemistry</t>
  </si>
  <si>
    <t>marks(English)</t>
  </si>
  <si>
    <t>Total marks</t>
  </si>
  <si>
    <t>Arjun</t>
  </si>
  <si>
    <t>Vinita</t>
  </si>
  <si>
    <t>aman</t>
  </si>
  <si>
    <t>percentage</t>
  </si>
  <si>
    <t>Aakash</t>
  </si>
  <si>
    <t>columns names</t>
  </si>
  <si>
    <t>marks scored</t>
  </si>
  <si>
    <t>Black background</t>
  </si>
  <si>
    <t>change color from solid to pattern</t>
  </si>
  <si>
    <t>Aman and Aakash</t>
  </si>
  <si>
    <t>homework</t>
  </si>
  <si>
    <t>Student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</si>
  <si>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</si>
  <si>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</si>
  <si>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</si>
  <si>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</si>
  <si>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</si>
  <si>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</si>
  <si>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</si>
  <si>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</si>
  <si>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</si>
  <si>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</si>
  <si>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</si>
  <si>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</si>
  <si>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PERCENTILES</t>
  </si>
  <si>
    <t>VALUE (exc)</t>
  </si>
  <si>
    <t>VALUE (INC)</t>
  </si>
  <si>
    <t>Minimum</t>
  </si>
  <si>
    <t>Maximum</t>
  </si>
  <si>
    <t>percentiles</t>
  </si>
  <si>
    <t>stock price</t>
  </si>
  <si>
    <t>difference</t>
  </si>
  <si>
    <t>Quartiles</t>
  </si>
  <si>
    <t>Value (exc)</t>
  </si>
  <si>
    <t>Vale(inc)</t>
  </si>
  <si>
    <t>IQR</t>
  </si>
  <si>
    <t>min</t>
  </si>
  <si>
    <t>small func</t>
  </si>
  <si>
    <t>large func</t>
  </si>
  <si>
    <t>percentile inc</t>
  </si>
  <si>
    <t>quartile inc</t>
  </si>
  <si>
    <t>max</t>
  </si>
  <si>
    <t>min/max func</t>
  </si>
  <si>
    <t>percentile</t>
  </si>
  <si>
    <t>Students</t>
  </si>
  <si>
    <t>M (Phy)</t>
  </si>
  <si>
    <t>M(Maths)</t>
  </si>
  <si>
    <t>M</t>
  </si>
  <si>
    <t>N</t>
  </si>
  <si>
    <t>or SCORING IS GREATER THAN 50 in either of the subject</t>
  </si>
  <si>
    <t>AND SCORING IS GREATER THAN 50 in either of the subject</t>
  </si>
  <si>
    <t>P</t>
  </si>
  <si>
    <t>Q</t>
  </si>
  <si>
    <t>Scholarship (state)</t>
  </si>
  <si>
    <t>Scholarship (National)</t>
  </si>
  <si>
    <t>Grades Phy</t>
  </si>
  <si>
    <t>Grades Maths</t>
  </si>
  <si>
    <t>IFS</t>
  </si>
  <si>
    <t>vendor</t>
  </si>
  <si>
    <t>fruits</t>
  </si>
  <si>
    <t>unit price</t>
  </si>
  <si>
    <t>ven1</t>
  </si>
  <si>
    <t>Apples</t>
  </si>
  <si>
    <t>ven2</t>
  </si>
  <si>
    <t>ven3</t>
  </si>
  <si>
    <t>ven4</t>
  </si>
  <si>
    <t>ven5</t>
  </si>
  <si>
    <t>ven6</t>
  </si>
  <si>
    <t>ven7</t>
  </si>
  <si>
    <t>ven8</t>
  </si>
  <si>
    <t>ven9</t>
  </si>
  <si>
    <t>ven10</t>
  </si>
  <si>
    <t>ven11</t>
  </si>
  <si>
    <t>ven12</t>
  </si>
  <si>
    <t>Blueberry</t>
  </si>
  <si>
    <t>count of fruits</t>
  </si>
  <si>
    <t>cpuntblank</t>
  </si>
  <si>
    <t>if</t>
  </si>
  <si>
    <t>Guava</t>
  </si>
  <si>
    <t>Peach</t>
  </si>
  <si>
    <t>ven13</t>
  </si>
  <si>
    <t>if banana</t>
  </si>
  <si>
    <t>unique</t>
  </si>
  <si>
    <t>Orange</t>
  </si>
  <si>
    <t>Avacado</t>
  </si>
  <si>
    <t>Grapes</t>
  </si>
  <si>
    <t>Cherry</t>
  </si>
  <si>
    <t>Watermelon</t>
  </si>
  <si>
    <t>Plum</t>
  </si>
  <si>
    <t>coconut</t>
  </si>
  <si>
    <t>Job titles</t>
  </si>
  <si>
    <t>Range</t>
  </si>
  <si>
    <t>Mean</t>
  </si>
  <si>
    <t>Median</t>
  </si>
  <si>
    <t>Salary</t>
  </si>
  <si>
    <t>hike</t>
  </si>
  <si>
    <t>mode</t>
  </si>
  <si>
    <t>variance</t>
  </si>
  <si>
    <t>standard deviation</t>
  </si>
  <si>
    <t>1st moment</t>
  </si>
  <si>
    <t>2nd moment</t>
  </si>
  <si>
    <t>3rd moment</t>
  </si>
  <si>
    <t>Skewness</t>
  </si>
  <si>
    <t>Count of Job Title</t>
  </si>
  <si>
    <t>Row Labels</t>
  </si>
  <si>
    <t>(blank)</t>
  </si>
  <si>
    <t>Grand Total</t>
  </si>
  <si>
    <t>Count of Department</t>
  </si>
  <si>
    <t>4th moment</t>
  </si>
  <si>
    <t>Kurtosis</t>
  </si>
  <si>
    <t>x</t>
  </si>
  <si>
    <t>y</t>
  </si>
  <si>
    <t>cov</t>
  </si>
  <si>
    <t>corr</t>
  </si>
  <si>
    <t>Programming Foundation</t>
  </si>
  <si>
    <t>3-4 sessions</t>
  </si>
  <si>
    <t>SQL</t>
  </si>
  <si>
    <t>Mentor 2</t>
  </si>
  <si>
    <t>Mentor3</t>
  </si>
  <si>
    <t>Mentor 4</t>
  </si>
  <si>
    <t>Python onwards</t>
  </si>
  <si>
    <t>4 months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</si>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</sst>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_);\(&quot;$&quot;#,##0\);&quot;$&quot;0_)"/>
    <numFmt numFmtId="165" formatCode="#,##0%_);\(#,##0%\);0%_)"/>
    <numFmt numFmtId="166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pivotButton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1" defaultTableStyle="TableStyleMedium2" defaultPivotStyle="PivotStyleLight16">
    <tableStyle name="Invisible" pivot="0" table="0" count="0" xr9:uid="{6B322BC3-782C-49EE-91DA-37227B4B4875}"/>
  </tableStyles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Arjun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4A-4A40-B69F-3389B7B515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A4A-4A40-B69F-3389B7B515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4A-4A40-B69F-3389B7B515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A4A-4A40-B69F-3389B7B51521}"/>
              </c:ext>
            </c:extLst>
          </c:dPt>
          <c:dLbls>
            <c:dLbl>
              <c:idx val="0"/>
              <c:layout>
                <c:manualLayout>
                  <c:x val="5.0901574803149607E-2"/>
                  <c:y val="3.1368474773986587E-3"/>
                </c:manualLayout>
              </c:layout>
              <c:tx>
                <c:rich>
                  <a:bodyPr/>
                  <a:lstStyle/>
                  <a:p>
                    <a:fld id="{76C9FDF4-D779-481B-8CC9-99CBD0980394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FDD4F45-EA7B-4E60-85C6-8EFE31C95860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C6105F7B-7BD1-4A11-910F-7C6116C7D4C1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A4A-4A40-B69F-3389B7B51521}"/>
                </c:ext>
              </c:extLst>
            </c:dLbl>
            <c:dLbl>
              <c:idx val="1"/>
              <c:layout>
                <c:manualLayout>
                  <c:x val="6.4791994750656265E-2"/>
                  <c:y val="8.4163021289005546E-2"/>
                </c:manualLayout>
              </c:layout>
              <c:tx>
                <c:rich>
                  <a:bodyPr/>
                  <a:lstStyle/>
                  <a:p>
                    <a:fld id="{7FD8856E-1C8C-4D04-B547-F699809C9097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2BAFDC4-113F-4958-B959-715B69960867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23687BB3-D54F-48BB-8D0A-8C222F7CD74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A4A-4A40-B69F-3389B7B51521}"/>
                </c:ext>
              </c:extLst>
            </c:dLbl>
            <c:dLbl>
              <c:idx val="2"/>
              <c:layout>
                <c:manualLayout>
                  <c:x val="0.2092156605424321"/>
                  <c:y val="-2.45869787109944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47AFC6B-2639-4B49-AED8-91D482D8D71F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09FAEADA-9EBE-4C4D-A2E4-F88931ACE5D9}" type="VALUE">
                      <a:rPr lang="en-US" baseline="0"/>
                      <a:pPr>
                        <a:defRPr/>
                      </a:pPr>
                      <a:t>[VALUE]</a:t>
                    </a:fld>
                    <a:r>
                      <a:rPr lang="en-US" baseline="0"/>
                      <a:t>, </a:t>
                    </a:r>
                    <a:fld id="{6CC59EB5-98B3-4F8E-89C1-D9F12DD1557F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chemeClr val="tx1"/>
                </a:solidFill>
                <a:ln>
                  <a:noFill/>
                </a:ln>
                <a:effectLst>
                  <a:outerShdw blurRad="50800" dist="50800" dir="5400000" algn="ctr" rotWithShape="0">
                    <a:schemeClr val="accent2">
                      <a:lumMod val="75000"/>
                    </a:scheme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A4A-4A40-B69F-3389B7B51521}"/>
                </c:ext>
              </c:extLst>
            </c:dLbl>
            <c:dLbl>
              <c:idx val="3"/>
              <c:layout>
                <c:manualLayout>
                  <c:x val="-4.2814523184601938E-2"/>
                  <c:y val="-1.9579687955672252E-2"/>
                </c:manualLayout>
              </c:layout>
              <c:tx>
                <c:rich>
                  <a:bodyPr/>
                  <a:lstStyle/>
                  <a:p>
                    <a:fld id="{379A383E-4896-4A5C-8306-A89EE9BF0330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FE4F1B7-FE7F-4D2E-B144-425EB0E6676F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0703217B-F388-4FFC-8161-ECA291D6846E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A4A-4A40-B69F-3389B7B51521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percent!$B$2:$E$2</c:f>
              <c:numCache>
                <c:formatCode>General</c:formatCode>
                <c:ptCount val="4"/>
                <c:pt idx="0">
                  <c:v>35</c:v>
                </c:pt>
                <c:pt idx="1">
                  <c:v>40</c:v>
                </c:pt>
                <c:pt idx="2">
                  <c:v>55</c:v>
                </c:pt>
                <c:pt idx="3">
                  <c:v>85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percent!$B$1:$E$1</c15:f>
                <c15:dlblRangeCache>
                  <c:ptCount val="4"/>
                  <c:pt idx="0">
                    <c:v>marks(maths)</c:v>
                  </c:pt>
                  <c:pt idx="1">
                    <c:v>marks(physics)</c:v>
                  </c:pt>
                  <c:pt idx="2">
                    <c:v>marks(chemistry</c:v>
                  </c:pt>
                  <c:pt idx="3">
                    <c:v>marks(English)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A4A-4A40-B69F-3389B7B5152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Vinita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2D-4F9E-974F-8861E02471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2D-4F9E-974F-8861E02471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82D-4F9E-974F-8861E02471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82D-4F9E-974F-8861E02471FD}"/>
              </c:ext>
            </c:extLst>
          </c:dPt>
          <c:dLbls>
            <c:dLbl>
              <c:idx val="0"/>
              <c:layout>
                <c:manualLayout>
                  <c:x val="1.276619773370182E-2"/>
                  <c:y val="-1.1231312462682153E-2"/>
                </c:manualLayout>
              </c:layout>
              <c:tx>
                <c:rich>
                  <a:bodyPr/>
                  <a:lstStyle/>
                  <a:p>
                    <a:fld id="{5B4DFF5A-0ED0-4737-A795-776100B61E9B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E375D61-1515-4D22-9A55-989AFD8EB537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AA432B38-8BFF-45CC-A360-78F278713CF1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82D-4F9E-974F-8861E02471FD}"/>
                </c:ext>
              </c:extLst>
            </c:dLbl>
            <c:dLbl>
              <c:idx val="1"/>
              <c:layout>
                <c:manualLayout>
                  <c:x val="7.4268153980752399E-2"/>
                  <c:y val="-0.13802566345873432"/>
                </c:manualLayout>
              </c:layout>
              <c:tx>
                <c:rich>
                  <a:bodyPr/>
                  <a:lstStyle/>
                  <a:p>
                    <a:fld id="{4C3F25FF-148E-41ED-9886-CFAA48F774E4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ADCF9C4-3A78-4375-8E93-4ED53A2A3C94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ACA1310C-9D45-431F-AF8D-55E0D83E8138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82D-4F9E-974F-8861E02471F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AC1EA09-9849-4D08-9F22-E149FE332F7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9D831A3-61E3-42ED-BBA2-D54E53843E31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FD74A6A7-E29B-4FEB-B09B-29C6006FCF8A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82D-4F9E-974F-8861E02471FD}"/>
                </c:ext>
              </c:extLst>
            </c:dLbl>
            <c:dLbl>
              <c:idx val="3"/>
              <c:layout>
                <c:manualLayout>
                  <c:x val="-8.0362642169728785E-2"/>
                  <c:y val="-5.1520122484689415E-2"/>
                </c:manualLayout>
              </c:layout>
              <c:tx>
                <c:rich>
                  <a:bodyPr/>
                  <a:lstStyle/>
                  <a:p>
                    <a:fld id="{F49B2C2B-C86B-4E8A-99DB-478627C9AB42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9A61141F-91D2-4AA6-9E4E-A5B65C7A53BE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A8DBF229-8E10-4401-8C47-84E04CABE6C3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82D-4F9E-974F-8861E02471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percent!$B$3:$E$3</c:f>
              <c:numCache>
                <c:formatCode>General</c:formatCode>
                <c:ptCount val="4"/>
                <c:pt idx="0">
                  <c:v>56</c:v>
                </c:pt>
                <c:pt idx="1">
                  <c:v>75</c:v>
                </c:pt>
                <c:pt idx="2">
                  <c:v>34</c:v>
                </c:pt>
                <c:pt idx="3">
                  <c:v>90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percent!$B$1:$E$1</c15:f>
                <c15:dlblRangeCache>
                  <c:ptCount val="4"/>
                  <c:pt idx="0">
                    <c:v>marks(maths)</c:v>
                  </c:pt>
                  <c:pt idx="1">
                    <c:v>marks(physics)</c:v>
                  </c:pt>
                  <c:pt idx="2">
                    <c:v>marks(chemistry</c:v>
                  </c:pt>
                  <c:pt idx="3">
                    <c:v>marks(English)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82D-4F9E-974F-8861E02471F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[DS0223_lec_1&amp;2.xlsx]pivot table 1!PivotTable10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1'!$B$3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B w="101600" prst="riblet"/>
            </a:sp3d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>
              <c:ext xmlns:c16="http://schemas.microsoft.com/office/drawing/2014/chart" uri="{C3380CC4-5D6E-409C-BE32-E72D297353CC}">
                <c16:uniqueId val="{00000001-629F-4422-8D02-E3B915D3A0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>
              <c:ext xmlns:c16="http://schemas.microsoft.com/office/drawing/2014/chart" uri="{C3380CC4-5D6E-409C-BE32-E72D297353CC}">
                <c16:uniqueId val="{00000003-629F-4422-8D02-E3B915D3A04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>
              <c:ext xmlns:c16="http://schemas.microsoft.com/office/drawing/2014/chart" uri="{C3380CC4-5D6E-409C-BE32-E72D297353CC}">
                <c16:uniqueId val="{00000005-629F-4422-8D02-E3B915D3A04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>
              <c:ext xmlns:c16="http://schemas.microsoft.com/office/drawing/2014/chart" uri="{C3380CC4-5D6E-409C-BE32-E72D297353CC}">
                <c16:uniqueId val="{00000007-629F-4422-8D02-E3B915D3A04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>
              <c:ext xmlns:c16="http://schemas.microsoft.com/office/drawing/2014/chart" uri="{C3380CC4-5D6E-409C-BE32-E72D297353CC}">
                <c16:uniqueId val="{00000009-629F-4422-8D02-E3B915D3A04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>
              <c:ext xmlns:c16="http://schemas.microsoft.com/office/drawing/2014/chart" uri="{C3380CC4-5D6E-409C-BE32-E72D297353CC}">
                <c16:uniqueId val="{0000000B-629F-4422-8D02-E3B915D3A04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>
              <c:ext xmlns:c16="http://schemas.microsoft.com/office/drawing/2014/chart" uri="{C3380CC4-5D6E-409C-BE32-E72D297353CC}">
                <c16:uniqueId val="{0000000D-629F-4422-8D02-E3B915D3A04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>
              <c:ext xmlns:c16="http://schemas.microsoft.com/office/drawing/2014/chart" uri="{C3380CC4-5D6E-409C-BE32-E72D297353CC}">
                <c16:uniqueId val="{0000000F-629F-4422-8D02-E3B915D3A041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prst="relaxedInset"/>
              </a:sp3d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 1'!$A$4:$A$12</c:f>
              <c:strCache>
                <c:ptCount val="8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  <c:pt idx="7">
                  <c:v>(blank)</c:v>
                </c:pt>
              </c:strCache>
            </c:strRef>
          </c:cat>
          <c:val>
            <c:numRef>
              <c:f>'pivot table 1'!$B$4:$B$12</c:f>
              <c:numCache>
                <c:formatCode>General</c:formatCode>
                <c:ptCount val="8"/>
                <c:pt idx="0">
                  <c:v>96</c:v>
                </c:pt>
                <c:pt idx="1">
                  <c:v>158</c:v>
                </c:pt>
                <c:pt idx="2">
                  <c:v>120</c:v>
                </c:pt>
                <c:pt idx="3">
                  <c:v>125</c:v>
                </c:pt>
                <c:pt idx="4">
                  <c:v>241</c:v>
                </c:pt>
                <c:pt idx="5">
                  <c:v>120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7-4706-A6DC-DC4D7BDCE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[DS0223_lec_1&amp;2.xlsx]pivot table!PivotTable9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D1-417D-839C-BA86B42141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D1-417D-839C-BA86B42141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D1-417D-839C-BA86B42141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CD1-417D-839C-BA86B42141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CD1-417D-839C-BA86B42141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CD1-417D-839C-BA86B421413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CD1-417D-839C-BA86B421413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CD1-417D-839C-BA86B421413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CD1-417D-839C-BA86B421413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CD1-417D-839C-BA86B421413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CD1-417D-839C-BA86B421413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CD1-417D-839C-BA86B421413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CD1-417D-839C-BA86B421413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CD1-417D-839C-BA86B421413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CD1-417D-839C-BA86B421413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CD1-417D-839C-BA86B421413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CD1-417D-839C-BA86B421413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CD1-417D-839C-BA86B421413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CD1-417D-839C-BA86B421413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CD1-417D-839C-BA86B421413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CD1-417D-839C-BA86B421413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DCD1-417D-839C-BA86B421413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CD1-417D-839C-BA86B421413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DCD1-417D-839C-BA86B421413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CD1-417D-839C-BA86B421413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CD1-417D-839C-BA86B421413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DCD1-417D-839C-BA86B421413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DCD1-417D-839C-BA86B421413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CD1-417D-839C-BA86B421413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DCD1-417D-839C-BA86B421413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CD1-417D-839C-BA86B421413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DCD1-417D-839C-BA86B421413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DCD1-417D-839C-BA86B421413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DCD1-417D-839C-BA86B42141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table'!$A$2:$A$36</c:f>
              <c:strCache>
                <c:ptCount val="34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  <c:pt idx="33">
                  <c:v>(blank)</c:v>
                </c:pt>
              </c:strCache>
            </c:strRef>
          </c:cat>
          <c:val>
            <c:numRef>
              <c:f>'pivot table'!$B$2:$B$36</c:f>
              <c:numCache>
                <c:formatCode>General</c:formatCode>
                <c:ptCount val="34"/>
                <c:pt idx="0">
                  <c:v>21</c:v>
                </c:pt>
                <c:pt idx="1">
                  <c:v>51</c:v>
                </c:pt>
                <c:pt idx="2">
                  <c:v>53</c:v>
                </c:pt>
                <c:pt idx="3">
                  <c:v>7</c:v>
                </c:pt>
                <c:pt idx="4">
                  <c:v>19</c:v>
                </c:pt>
                <c:pt idx="5">
                  <c:v>15</c:v>
                </c:pt>
                <c:pt idx="6">
                  <c:v>21</c:v>
                </c:pt>
                <c:pt idx="7">
                  <c:v>15</c:v>
                </c:pt>
                <c:pt idx="8">
                  <c:v>19</c:v>
                </c:pt>
                <c:pt idx="9">
                  <c:v>121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16</c:v>
                </c:pt>
                <c:pt idx="14">
                  <c:v>11</c:v>
                </c:pt>
                <c:pt idx="15">
                  <c:v>12</c:v>
                </c:pt>
                <c:pt idx="16">
                  <c:v>98</c:v>
                </c:pt>
                <c:pt idx="17">
                  <c:v>10</c:v>
                </c:pt>
                <c:pt idx="18">
                  <c:v>18</c:v>
                </c:pt>
                <c:pt idx="19">
                  <c:v>7</c:v>
                </c:pt>
                <c:pt idx="20">
                  <c:v>12</c:v>
                </c:pt>
                <c:pt idx="21">
                  <c:v>20</c:v>
                </c:pt>
                <c:pt idx="22">
                  <c:v>10</c:v>
                </c:pt>
                <c:pt idx="23">
                  <c:v>15</c:v>
                </c:pt>
                <c:pt idx="24">
                  <c:v>9</c:v>
                </c:pt>
                <c:pt idx="25">
                  <c:v>70</c:v>
                </c:pt>
                <c:pt idx="26">
                  <c:v>17</c:v>
                </c:pt>
                <c:pt idx="27">
                  <c:v>110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12</c:v>
                </c:pt>
                <c:pt idx="32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F-4DAD-B9E8-9038D09680B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[DS0223_lec_1&amp;2.xlsx]pivot table!PivotTable9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Freqncy</a:t>
            </a:r>
            <a:r>
              <a:rPr lang="en-US" baseline="0"/>
              <a:t> table for job titles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table'!$A$2:$A$36</c:f>
              <c:strCache>
                <c:ptCount val="34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  <c:pt idx="33">
                  <c:v>(blank)</c:v>
                </c:pt>
              </c:strCache>
            </c:strRef>
          </c:cat>
          <c:val>
            <c:numRef>
              <c:f>'pivot table'!$B$2:$B$36</c:f>
              <c:numCache>
                <c:formatCode>General</c:formatCode>
                <c:ptCount val="34"/>
                <c:pt idx="0">
                  <c:v>21</c:v>
                </c:pt>
                <c:pt idx="1">
                  <c:v>51</c:v>
                </c:pt>
                <c:pt idx="2">
                  <c:v>53</c:v>
                </c:pt>
                <c:pt idx="3">
                  <c:v>7</c:v>
                </c:pt>
                <c:pt idx="4">
                  <c:v>19</c:v>
                </c:pt>
                <c:pt idx="5">
                  <c:v>15</c:v>
                </c:pt>
                <c:pt idx="6">
                  <c:v>21</c:v>
                </c:pt>
                <c:pt idx="7">
                  <c:v>15</c:v>
                </c:pt>
                <c:pt idx="8">
                  <c:v>19</c:v>
                </c:pt>
                <c:pt idx="9">
                  <c:v>121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16</c:v>
                </c:pt>
                <c:pt idx="14">
                  <c:v>11</c:v>
                </c:pt>
                <c:pt idx="15">
                  <c:v>12</c:v>
                </c:pt>
                <c:pt idx="16">
                  <c:v>98</c:v>
                </c:pt>
                <c:pt idx="17">
                  <c:v>10</c:v>
                </c:pt>
                <c:pt idx="18">
                  <c:v>18</c:v>
                </c:pt>
                <c:pt idx="19">
                  <c:v>7</c:v>
                </c:pt>
                <c:pt idx="20">
                  <c:v>12</c:v>
                </c:pt>
                <c:pt idx="21">
                  <c:v>20</c:v>
                </c:pt>
                <c:pt idx="22">
                  <c:v>10</c:v>
                </c:pt>
                <c:pt idx="23">
                  <c:v>15</c:v>
                </c:pt>
                <c:pt idx="24">
                  <c:v>9</c:v>
                </c:pt>
                <c:pt idx="25">
                  <c:v>70</c:v>
                </c:pt>
                <c:pt idx="26">
                  <c:v>17</c:v>
                </c:pt>
                <c:pt idx="27">
                  <c:v>110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12</c:v>
                </c:pt>
                <c:pt idx="32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0-4BEF-ADDB-2C982122FE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30758655"/>
        <c:axId val="2048827999"/>
      </c:barChart>
      <c:catAx>
        <c:axId val="2030758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827999"/>
        <c:crosses val="autoZero"/>
        <c:auto val="1"/>
        <c:lblAlgn val="ctr"/>
        <c:lblOffset val="100"/>
        <c:noMultiLvlLbl val="0"/>
      </c:catAx>
      <c:valAx>
        <c:axId val="204882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solidFill>
              <a:srgbClr val="003366"/>
            </a:solidFill>
            <a:ln>
              <a:noFill/>
            </a:ln>
            <a:effectLst>
              <a:outerShdw blurRad="50800" dist="50800" dir="5400000" algn="ctr" rotWithShape="0">
                <a:srgbClr val="003366"/>
              </a:outerShd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758655"/>
        <c:crosses val="autoZero"/>
        <c:crossBetween val="between"/>
      </c:valAx>
      <c:spPr>
        <a:noFill/>
        <a:ln cmpd="dbl"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annual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Histogram of annual salary</a:t>
          </a:r>
        </a:p>
      </cx:txPr>
    </cx:title>
    <cx:plotArea>
      <cx:plotAreaRegion>
        <cx:series layoutId="clusteredColumn" uniqueId="{F7CC77C8-C243-45B1-8A74-E6B5A7DADC82}">
          <cx:tx>
            <cx:txData>
              <cx:f>_xlchart.v1.0</cx:f>
              <cx:v>Annual Salary</cx:v>
            </cx:txData>
          </cx:tx>
          <cx:dataLabels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.140000001"/>
        <cx:title>
          <cx:tx>
            <cx:txData>
              <cx:v>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ustomXml" Target="../ink/ink6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452880</xdr:colOff>
      <xdr:row>20</xdr:row>
      <xdr:rowOff>82440</xdr:rowOff>
    </xdr:from>
    <xdr:to>
      <xdr:col>6</xdr:col>
      <xdr:colOff>461880</xdr:colOff>
      <xdr:row>20</xdr:row>
      <xdr:rowOff>97200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8A8DC55-0CD2-8659-98CD-A9C50609A6FE}"/>
                </a:ext>
              </a:extLst>
            </xdr14:cNvPr>
            <xdr14:cNvContentPartPr/>
          </xdr14:nvContentPartPr>
          <xdr14:nvPr macro=""/>
          <xdr14:xfrm>
            <a:off x="5344920" y="3740040"/>
            <a:ext cx="9000" cy="147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8A8DC55-0CD2-8659-98CD-A9C50609A6F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36280" y="3731400"/>
              <a:ext cx="2664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230400</xdr:colOff>
      <xdr:row>19</xdr:row>
      <xdr:rowOff>104400</xdr:rowOff>
    </xdr:from>
    <xdr:to>
      <xdr:col>6</xdr:col>
      <xdr:colOff>315360</xdr:colOff>
      <xdr:row>19</xdr:row>
      <xdr:rowOff>167400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CDDCAC4D-B8C1-CF51-FF62-34B4B1F40271}"/>
                </a:ext>
              </a:extLst>
            </xdr14:cNvPr>
            <xdr14:cNvContentPartPr/>
          </xdr14:nvContentPartPr>
          <xdr14:nvPr macro=""/>
          <xdr14:xfrm>
            <a:off x="5122440" y="3579120"/>
            <a:ext cx="84960" cy="6300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CDDCAC4D-B8C1-CF51-FF62-34B4B1F4027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13800" y="3570480"/>
              <a:ext cx="10260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279000</xdr:colOff>
      <xdr:row>19</xdr:row>
      <xdr:rowOff>28080</xdr:rowOff>
    </xdr:from>
    <xdr:to>
      <xdr:col>6</xdr:col>
      <xdr:colOff>294840</xdr:colOff>
      <xdr:row>19</xdr:row>
      <xdr:rowOff>69120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7251247-E76B-149E-336A-500AA6D7910F}"/>
                </a:ext>
              </a:extLst>
            </xdr14:cNvPr>
            <xdr14:cNvContentPartPr/>
          </xdr14:nvContentPartPr>
          <xdr14:nvPr macro=""/>
          <xdr14:xfrm>
            <a:off x="5171040" y="3502800"/>
            <a:ext cx="15840" cy="410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7251247-E76B-149E-336A-500AA6D7910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162400" y="3493878"/>
              <a:ext cx="33480" cy="585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231720</xdr:colOff>
      <xdr:row>12</xdr:row>
      <xdr:rowOff>66960</xdr:rowOff>
    </xdr:from>
    <xdr:to>
      <xdr:col>8</xdr:col>
      <xdr:colOff>236760</xdr:colOff>
      <xdr:row>12</xdr:row>
      <xdr:rowOff>79560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50E947E-986D-73B5-7B89-FF33017593C2}"/>
                </a:ext>
              </a:extLst>
            </xdr14:cNvPr>
            <xdr14:cNvContentPartPr/>
          </xdr14:nvContentPartPr>
          <xdr14:nvPr macro=""/>
          <xdr14:xfrm>
            <a:off x="6556320" y="2261520"/>
            <a:ext cx="5040" cy="1260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50E947E-986D-73B5-7B89-FF33017593C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547680" y="2252880"/>
              <a:ext cx="2268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643320</xdr:colOff>
      <xdr:row>11</xdr:row>
      <xdr:rowOff>84600</xdr:rowOff>
    </xdr:from>
    <xdr:to>
      <xdr:col>3</xdr:col>
      <xdr:colOff>650520</xdr:colOff>
      <xdr:row>11</xdr:row>
      <xdr:rowOff>109800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14E6DDF-1187-6D2B-FD75-DD68BFB9D97B}"/>
                </a:ext>
              </a:extLst>
            </xdr14:cNvPr>
            <xdr14:cNvContentPartPr/>
          </xdr14:nvContentPartPr>
          <xdr14:nvPr macro=""/>
          <xdr14:xfrm>
            <a:off x="3477960" y="2096280"/>
            <a:ext cx="7200" cy="252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14E6DDF-1187-6D2B-FD75-DD68BFB9D97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468960" y="2087640"/>
              <a:ext cx="24840" cy="42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124298</xdr:colOff>
      <xdr:row>1</xdr:row>
      <xdr:rowOff>27020</xdr:rowOff>
    </xdr:from>
    <xdr:to>
      <xdr:col>10</xdr:col>
      <xdr:colOff>70255</xdr:colOff>
      <xdr:row>3</xdr:row>
      <xdr:rowOff>166450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4B178-143E-14EF-9ABA-FA68C5475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659321</xdr:colOff>
      <xdr:row>4</xdr:row>
      <xdr:rowOff>156723</xdr:rowOff>
    </xdr:from>
    <xdr:to>
      <xdr:col>10</xdr:col>
      <xdr:colOff>443149</xdr:colOff>
      <xdr:row>18</xdr:row>
      <xdr:rowOff>59447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220AA4-5E84-4482-A01B-1B0920429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701524</xdr:colOff>
      <xdr:row>0</xdr:row>
      <xdr:rowOff>90716</xdr:rowOff>
    </xdr:from>
    <xdr:to>
      <xdr:col>20</xdr:col>
      <xdr:colOff>260048</xdr:colOff>
      <xdr:row>3</xdr:row>
      <xdr:rowOff>145143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5A26B3-D050-6CE7-0208-DD9F92F989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15404" y="90716"/>
              <a:ext cx="1074904" cy="6030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596339</xdr:colOff>
      <xdr:row>21</xdr:row>
      <xdr:rowOff>60326</xdr:rowOff>
    </xdr:from>
    <xdr:to>
      <xdr:col>27</xdr:col>
      <xdr:colOff>199421</xdr:colOff>
      <xdr:row>21</xdr:row>
      <xdr:rowOff>108206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E8E6890-A125-2C66-2ADB-EF8C9A0A5155}"/>
                </a:ext>
              </a:extLst>
            </xdr14:cNvPr>
            <xdr14:cNvContentPartPr/>
          </xdr14:nvContentPartPr>
          <xdr14:nvPr macro=""/>
          <xdr14:xfrm>
            <a:off x="27024434" y="3870326"/>
            <a:ext cx="1030320" cy="478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E8E6890-A125-2C66-2ADB-EF8C9A0A515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7015434" y="3861326"/>
              <a:ext cx="1047960" cy="65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</xdr:row>
      <xdr:rowOff>160020</xdr:rowOff>
    </xdr:from>
    <xdr:to>
      <xdr:col>18</xdr:col>
      <xdr:colOff>365760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BAED0-2089-4D8C-FECF-93B1E420A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</xdr:row>
      <xdr:rowOff>99060</xdr:rowOff>
    </xdr:from>
    <xdr:to>
      <xdr:col>11</xdr:col>
      <xdr:colOff>434340</xdr:colOff>
      <xdr:row>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D7CD5-36E5-A92B-D99D-E116954CA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175260</xdr:colOff>
      <xdr:row>1</xdr:row>
      <xdr:rowOff>129540</xdr:rowOff>
    </xdr:from>
    <xdr:to>
      <xdr:col>12</xdr:col>
      <xdr:colOff>144780</xdr:colOff>
      <xdr:row>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702303-A2E5-1F86-BB9D-3E222F552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05T16:21:27.5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1 492 0 0,'-4'15'5895'0'0,"-10"1"-3871"0"0,13-14-1693 0 0,-4 5-1358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05T16:27:11.9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211 53 956 0 0,'0'0'6883'0'0,"5"7"-5959"0"0,-1-6-4300 0 0,11-4 393 0 0</inkml:trace>
  <inkml:trace contextRef="#ctx0" brushRef="#br0" timeOffset="1201.58">3 43 1296 0 0,'0'-14'5657'0'0,"-1"3"-4378"0"0,0 3 126 0 0,4 13-2102 0 0,-2-3-96 0 0</inkml:trace>
  <inkml:trace contextRef="#ctx0" brushRef="#br0" timeOffset="2412.17">118 175 424 0 0,'0'-3'2552'0'0,"0"-4"-1273"0"0,-1 0 0 0 0,0 0-1 0 0,0 0 1 0 0,-1 0 0 0 0,0 0 0 0 0,0 0 0 0 0,-5-10 0 0 0,6 15-689 0 0,-7-20 785 0 0,-2 21-7185 0 0,4 6 1581 0 0,-2 1 1500 0 0</inkml:trace>
  <inkml:trace contextRef="#ctx0" brushRef="#br0" timeOffset="3316.02">174 1 756 0 0,'0'0'8562'0'0,"-2"9"-7845"0"0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05T16:27:13.7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7 1844 0 0,'0'0'14242'0'0,"7"-7"-14033"0"0</inkml:trace>
  <inkml:trace contextRef="#ctx0" brushRef="#br0" timeOffset="1045.93">44 114 860 0 0,'0'0'2846'0'0,"-8"-12"2588"0"0,-7-2-2810 0 0,14 13-2060 0 0,-10-9 997 0 0,10 8-881 0 0,0 2-1107 0 0,0-1 0 0 0,1 0 0 0 0,-1 1 0 0 0,1-1 0 0 0,-1 0 0 0 0,1 0 0 0 0,-1 1 0 0 0,1-1 0 0 0,-1 0 0 0 0,1 0-1 0 0,0 0 1 0 0,0 0 0 0 0,-1 0 0 0 0,1 1 0 0 0,0-1 0 0 0,0 0 0 0 0,0 0 0 0 0,0 0 0 0 0,0 0 0 0 0,0-1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05T16:43:23.7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1 1348 0 0,'0'0'2620'0'0,"-4"14"5519"0"0,-4 4-3924 0 0,7-16-2919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05T16:53:42.3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 70 624 0 0,'0'0'1628'0'0,"-3"-29"5299"0"0,1 22-11302 0 0</inkml:trace>
  <inkml:trace contextRef="#ctx0" brushRef="#br0" timeOffset="734.58">0 1 1796 0 0,'0'0'7446'0'0,"1"9"-8841"0"0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5T16:20:16.5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2861 131 524 0 0,'-20'1'6199'0'0,"-124"-8"-1485"0"0,-201-4-2879 0 0,-1012-50-1660 0 0,554 16-7177 0 0,611 37 2961 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10.889625462965" createdVersion="8" refreshedVersion="8" minRefreshableVersion="3" recordCount="1001" xr:uid="{C29B6BE3-F08E-4260-AF17-A5C37A0CF1AE}">
  <cacheSource type="worksheet">
    <worksheetSource ref="C1:C1048576" sheet="moments"/>
  </cacheSource>
  <cacheFields count="1"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10.897640277777" createdVersion="8" refreshedVersion="8" minRefreshableVersion="3" recordCount="1001" xr:uid="{263C6B80-178F-42F4-A136-D0F7E5A15AC2}">
  <cacheSource type="worksheet">
    <worksheetSource ref="D1:D1048576" sheet="moments"/>
  </cacheSource>
  <cacheFields count="1"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</r>
  <r>
    <x v="1"/>
  </r>
  <r>
    <x v="2"/>
  </r>
  <r>
    <x v="3"/>
  </r>
  <r>
    <x v="4"/>
  </r>
  <r>
    <x v="5"/>
  </r>
  <r>
    <x v="6"/>
  </r>
  <r>
    <x v="7"/>
  </r>
  <r>
    <x v="6"/>
  </r>
  <r>
    <x v="4"/>
  </r>
  <r>
    <x v="0"/>
  </r>
  <r>
    <x v="8"/>
  </r>
  <r>
    <x v="6"/>
  </r>
  <r>
    <x v="0"/>
  </r>
  <r>
    <x v="4"/>
  </r>
  <r>
    <x v="9"/>
  </r>
  <r>
    <x v="2"/>
  </r>
  <r>
    <x v="0"/>
  </r>
  <r>
    <x v="2"/>
  </r>
  <r>
    <x v="2"/>
  </r>
  <r>
    <x v="0"/>
  </r>
  <r>
    <x v="2"/>
  </r>
  <r>
    <x v="2"/>
  </r>
  <r>
    <x v="7"/>
  </r>
  <r>
    <x v="9"/>
  </r>
  <r>
    <x v="2"/>
  </r>
  <r>
    <x v="10"/>
  </r>
  <r>
    <x v="9"/>
  </r>
  <r>
    <x v="11"/>
  </r>
  <r>
    <x v="9"/>
  </r>
  <r>
    <x v="12"/>
  </r>
  <r>
    <x v="7"/>
  </r>
  <r>
    <x v="13"/>
  </r>
  <r>
    <x v="5"/>
  </r>
  <r>
    <x v="7"/>
  </r>
  <r>
    <x v="14"/>
  </r>
  <r>
    <x v="8"/>
  </r>
  <r>
    <x v="9"/>
  </r>
  <r>
    <x v="1"/>
  </r>
  <r>
    <x v="14"/>
  </r>
  <r>
    <x v="15"/>
  </r>
  <r>
    <x v="6"/>
  </r>
  <r>
    <x v="9"/>
  </r>
  <r>
    <x v="5"/>
  </r>
  <r>
    <x v="0"/>
  </r>
  <r>
    <x v="14"/>
  </r>
  <r>
    <x v="3"/>
  </r>
  <r>
    <x v="2"/>
  </r>
  <r>
    <x v="10"/>
  </r>
  <r>
    <x v="2"/>
  </r>
  <r>
    <x v="16"/>
  </r>
  <r>
    <x v="13"/>
  </r>
  <r>
    <x v="0"/>
  </r>
  <r>
    <x v="13"/>
  </r>
  <r>
    <x v="2"/>
  </r>
  <r>
    <x v="17"/>
  </r>
  <r>
    <x v="18"/>
  </r>
  <r>
    <x v="19"/>
  </r>
  <r>
    <x v="20"/>
  </r>
  <r>
    <x v="0"/>
  </r>
  <r>
    <x v="0"/>
  </r>
  <r>
    <x v="4"/>
  </r>
  <r>
    <x v="11"/>
  </r>
  <r>
    <x v="9"/>
  </r>
  <r>
    <x v="7"/>
  </r>
  <r>
    <x v="4"/>
  </r>
  <r>
    <x v="16"/>
  </r>
  <r>
    <x v="6"/>
  </r>
  <r>
    <x v="9"/>
  </r>
  <r>
    <x v="21"/>
  </r>
  <r>
    <x v="17"/>
  </r>
  <r>
    <x v="2"/>
  </r>
  <r>
    <x v="6"/>
  </r>
  <r>
    <x v="8"/>
  </r>
  <r>
    <x v="9"/>
  </r>
  <r>
    <x v="12"/>
  </r>
  <r>
    <x v="22"/>
  </r>
  <r>
    <x v="3"/>
  </r>
  <r>
    <x v="13"/>
  </r>
  <r>
    <x v="0"/>
  </r>
  <r>
    <x v="13"/>
  </r>
  <r>
    <x v="11"/>
  </r>
  <r>
    <x v="10"/>
  </r>
  <r>
    <x v="2"/>
  </r>
  <r>
    <x v="2"/>
  </r>
  <r>
    <x v="20"/>
  </r>
  <r>
    <x v="2"/>
  </r>
  <r>
    <x v="21"/>
  </r>
  <r>
    <x v="23"/>
  </r>
  <r>
    <x v="24"/>
  </r>
  <r>
    <x v="6"/>
  </r>
  <r>
    <x v="0"/>
  </r>
  <r>
    <x v="13"/>
  </r>
  <r>
    <x v="5"/>
  </r>
  <r>
    <x v="15"/>
  </r>
  <r>
    <x v="0"/>
  </r>
  <r>
    <x v="9"/>
  </r>
  <r>
    <x v="23"/>
  </r>
  <r>
    <x v="3"/>
  </r>
  <r>
    <x v="9"/>
  </r>
  <r>
    <x v="22"/>
  </r>
  <r>
    <x v="3"/>
  </r>
  <r>
    <x v="25"/>
  </r>
  <r>
    <x v="2"/>
  </r>
  <r>
    <x v="13"/>
  </r>
  <r>
    <x v="0"/>
  </r>
  <r>
    <x v="17"/>
  </r>
  <r>
    <x v="25"/>
  </r>
  <r>
    <x v="8"/>
  </r>
  <r>
    <x v="2"/>
  </r>
  <r>
    <x v="26"/>
  </r>
  <r>
    <x v="2"/>
  </r>
  <r>
    <x v="27"/>
  </r>
  <r>
    <x v="2"/>
  </r>
  <r>
    <x v="9"/>
  </r>
  <r>
    <x v="2"/>
  </r>
  <r>
    <x v="0"/>
  </r>
  <r>
    <x v="4"/>
  </r>
  <r>
    <x v="4"/>
  </r>
  <r>
    <x v="6"/>
  </r>
  <r>
    <x v="14"/>
  </r>
  <r>
    <x v="13"/>
  </r>
  <r>
    <x v="21"/>
  </r>
  <r>
    <x v="6"/>
  </r>
  <r>
    <x v="7"/>
  </r>
  <r>
    <x v="19"/>
  </r>
  <r>
    <x v="4"/>
  </r>
  <r>
    <x v="28"/>
  </r>
  <r>
    <x v="17"/>
  </r>
  <r>
    <x v="9"/>
  </r>
  <r>
    <x v="0"/>
  </r>
  <r>
    <x v="17"/>
  </r>
  <r>
    <x v="2"/>
  </r>
  <r>
    <x v="7"/>
  </r>
  <r>
    <x v="9"/>
  </r>
  <r>
    <x v="14"/>
  </r>
  <r>
    <x v="9"/>
  </r>
  <r>
    <x v="9"/>
  </r>
  <r>
    <x v="10"/>
  </r>
  <r>
    <x v="18"/>
  </r>
  <r>
    <x v="4"/>
  </r>
  <r>
    <x v="9"/>
  </r>
  <r>
    <x v="9"/>
  </r>
  <r>
    <x v="24"/>
  </r>
  <r>
    <x v="1"/>
  </r>
  <r>
    <x v="6"/>
  </r>
  <r>
    <x v="0"/>
  </r>
  <r>
    <x v="17"/>
  </r>
  <r>
    <x v="29"/>
  </r>
  <r>
    <x v="23"/>
  </r>
  <r>
    <x v="17"/>
  </r>
  <r>
    <x v="4"/>
  </r>
  <r>
    <x v="13"/>
  </r>
  <r>
    <x v="14"/>
  </r>
  <r>
    <x v="23"/>
  </r>
  <r>
    <x v="23"/>
  </r>
  <r>
    <x v="6"/>
  </r>
  <r>
    <x v="9"/>
  </r>
  <r>
    <x v="6"/>
  </r>
  <r>
    <x v="15"/>
  </r>
  <r>
    <x v="11"/>
  </r>
  <r>
    <x v="10"/>
  </r>
  <r>
    <x v="4"/>
  </r>
  <r>
    <x v="14"/>
  </r>
  <r>
    <x v="9"/>
  </r>
  <r>
    <x v="2"/>
  </r>
  <r>
    <x v="0"/>
  </r>
  <r>
    <x v="26"/>
  </r>
  <r>
    <x v="9"/>
  </r>
  <r>
    <x v="0"/>
  </r>
  <r>
    <x v="15"/>
  </r>
  <r>
    <x v="1"/>
  </r>
  <r>
    <x v="9"/>
  </r>
  <r>
    <x v="2"/>
  </r>
  <r>
    <x v="6"/>
  </r>
  <r>
    <x v="6"/>
  </r>
  <r>
    <x v="6"/>
  </r>
  <r>
    <x v="9"/>
  </r>
  <r>
    <x v="7"/>
  </r>
  <r>
    <x v="6"/>
  </r>
  <r>
    <x v="12"/>
  </r>
  <r>
    <x v="4"/>
  </r>
  <r>
    <x v="7"/>
  </r>
  <r>
    <x v="24"/>
  </r>
  <r>
    <x v="30"/>
  </r>
  <r>
    <x v="28"/>
  </r>
  <r>
    <x v="30"/>
  </r>
  <r>
    <x v="7"/>
  </r>
  <r>
    <x v="0"/>
  </r>
  <r>
    <x v="15"/>
  </r>
  <r>
    <x v="0"/>
  </r>
  <r>
    <x v="5"/>
  </r>
  <r>
    <x v="11"/>
  </r>
  <r>
    <x v="2"/>
  </r>
  <r>
    <x v="31"/>
  </r>
  <r>
    <x v="6"/>
  </r>
  <r>
    <x v="7"/>
  </r>
  <r>
    <x v="9"/>
  </r>
  <r>
    <x v="31"/>
  </r>
  <r>
    <x v="9"/>
  </r>
  <r>
    <x v="27"/>
  </r>
  <r>
    <x v="7"/>
  </r>
  <r>
    <x v="9"/>
  </r>
  <r>
    <x v="25"/>
  </r>
  <r>
    <x v="2"/>
  </r>
  <r>
    <x v="32"/>
  </r>
  <r>
    <x v="19"/>
  </r>
  <r>
    <x v="6"/>
  </r>
  <r>
    <x v="4"/>
  </r>
  <r>
    <x v="9"/>
  </r>
  <r>
    <x v="5"/>
  </r>
  <r>
    <x v="0"/>
  </r>
  <r>
    <x v="4"/>
  </r>
  <r>
    <x v="6"/>
  </r>
  <r>
    <x v="25"/>
  </r>
  <r>
    <x v="8"/>
  </r>
  <r>
    <x v="4"/>
  </r>
  <r>
    <x v="9"/>
  </r>
  <r>
    <x v="4"/>
  </r>
  <r>
    <x v="26"/>
  </r>
  <r>
    <x v="9"/>
  </r>
  <r>
    <x v="31"/>
  </r>
  <r>
    <x v="7"/>
  </r>
  <r>
    <x v="4"/>
  </r>
  <r>
    <x v="21"/>
  </r>
  <r>
    <x v="26"/>
  </r>
  <r>
    <x v="2"/>
  </r>
  <r>
    <x v="11"/>
  </r>
  <r>
    <x v="25"/>
  </r>
  <r>
    <x v="6"/>
  </r>
  <r>
    <x v="15"/>
  </r>
  <r>
    <x v="7"/>
  </r>
  <r>
    <x v="9"/>
  </r>
  <r>
    <x v="6"/>
  </r>
  <r>
    <x v="9"/>
  </r>
  <r>
    <x v="22"/>
  </r>
  <r>
    <x v="4"/>
  </r>
  <r>
    <x v="13"/>
  </r>
  <r>
    <x v="0"/>
  </r>
  <r>
    <x v="16"/>
  </r>
  <r>
    <x v="0"/>
  </r>
  <r>
    <x v="22"/>
  </r>
  <r>
    <x v="2"/>
  </r>
  <r>
    <x v="9"/>
  </r>
  <r>
    <x v="6"/>
  </r>
  <r>
    <x v="0"/>
  </r>
  <r>
    <x v="6"/>
  </r>
  <r>
    <x v="0"/>
  </r>
  <r>
    <x v="2"/>
  </r>
  <r>
    <x v="9"/>
  </r>
  <r>
    <x v="2"/>
  </r>
  <r>
    <x v="0"/>
  </r>
  <r>
    <x v="11"/>
  </r>
  <r>
    <x v="14"/>
  </r>
  <r>
    <x v="31"/>
  </r>
  <r>
    <x v="15"/>
  </r>
  <r>
    <x v="22"/>
  </r>
  <r>
    <x v="2"/>
  </r>
  <r>
    <x v="28"/>
  </r>
  <r>
    <x v="22"/>
  </r>
  <r>
    <x v="9"/>
  </r>
  <r>
    <x v="0"/>
  </r>
  <r>
    <x v="20"/>
  </r>
  <r>
    <x v="9"/>
  </r>
  <r>
    <x v="2"/>
  </r>
  <r>
    <x v="9"/>
  </r>
  <r>
    <x v="0"/>
  </r>
  <r>
    <x v="4"/>
  </r>
  <r>
    <x v="25"/>
  </r>
  <r>
    <x v="3"/>
  </r>
  <r>
    <x v="2"/>
  </r>
  <r>
    <x v="17"/>
  </r>
  <r>
    <x v="9"/>
  </r>
  <r>
    <x v="16"/>
  </r>
  <r>
    <x v="4"/>
  </r>
  <r>
    <x v="2"/>
  </r>
  <r>
    <x v="18"/>
  </r>
  <r>
    <x v="7"/>
  </r>
  <r>
    <x v="0"/>
  </r>
  <r>
    <x v="4"/>
  </r>
  <r>
    <x v="28"/>
  </r>
  <r>
    <x v="9"/>
  </r>
  <r>
    <x v="18"/>
  </r>
  <r>
    <x v="13"/>
  </r>
  <r>
    <x v="9"/>
  </r>
  <r>
    <x v="7"/>
  </r>
  <r>
    <x v="16"/>
  </r>
  <r>
    <x v="4"/>
  </r>
  <r>
    <x v="0"/>
  </r>
  <r>
    <x v="1"/>
  </r>
  <r>
    <x v="11"/>
  </r>
  <r>
    <x v="7"/>
  </r>
  <r>
    <x v="2"/>
  </r>
  <r>
    <x v="4"/>
  </r>
  <r>
    <x v="11"/>
  </r>
  <r>
    <x v="2"/>
  </r>
  <r>
    <x v="4"/>
  </r>
  <r>
    <x v="6"/>
  </r>
  <r>
    <x v="30"/>
  </r>
  <r>
    <x v="5"/>
  </r>
  <r>
    <x v="22"/>
  </r>
  <r>
    <x v="4"/>
  </r>
  <r>
    <x v="2"/>
  </r>
  <r>
    <x v="25"/>
  </r>
  <r>
    <x v="16"/>
  </r>
  <r>
    <x v="0"/>
  </r>
  <r>
    <x v="0"/>
  </r>
  <r>
    <x v="7"/>
  </r>
  <r>
    <x v="0"/>
  </r>
  <r>
    <x v="29"/>
  </r>
  <r>
    <x v="16"/>
  </r>
  <r>
    <x v="0"/>
  </r>
  <r>
    <x v="0"/>
  </r>
  <r>
    <x v="23"/>
  </r>
  <r>
    <x v="6"/>
  </r>
  <r>
    <x v="0"/>
  </r>
  <r>
    <x v="6"/>
  </r>
  <r>
    <x v="9"/>
  </r>
  <r>
    <x v="9"/>
  </r>
  <r>
    <x v="0"/>
  </r>
  <r>
    <x v="19"/>
  </r>
  <r>
    <x v="6"/>
  </r>
  <r>
    <x v="10"/>
  </r>
  <r>
    <x v="3"/>
  </r>
  <r>
    <x v="9"/>
  </r>
  <r>
    <x v="13"/>
  </r>
  <r>
    <x v="5"/>
  </r>
  <r>
    <x v="2"/>
  </r>
  <r>
    <x v="20"/>
  </r>
  <r>
    <x v="28"/>
  </r>
  <r>
    <x v="32"/>
  </r>
  <r>
    <x v="2"/>
  </r>
  <r>
    <x v="2"/>
  </r>
  <r>
    <x v="25"/>
  </r>
  <r>
    <x v="23"/>
  </r>
  <r>
    <x v="28"/>
  </r>
  <r>
    <x v="2"/>
  </r>
  <r>
    <x v="3"/>
  </r>
  <r>
    <x v="25"/>
  </r>
  <r>
    <x v="10"/>
  </r>
  <r>
    <x v="7"/>
  </r>
  <r>
    <x v="31"/>
  </r>
  <r>
    <x v="6"/>
  </r>
  <r>
    <x v="9"/>
  </r>
  <r>
    <x v="9"/>
  </r>
  <r>
    <x v="4"/>
  </r>
  <r>
    <x v="5"/>
  </r>
  <r>
    <x v="1"/>
  </r>
  <r>
    <x v="2"/>
  </r>
  <r>
    <x v="2"/>
  </r>
  <r>
    <x v="20"/>
  </r>
  <r>
    <x v="2"/>
  </r>
  <r>
    <x v="13"/>
  </r>
  <r>
    <x v="31"/>
  </r>
  <r>
    <x v="16"/>
  </r>
  <r>
    <x v="0"/>
  </r>
  <r>
    <x v="27"/>
  </r>
  <r>
    <x v="15"/>
  </r>
  <r>
    <x v="6"/>
  </r>
  <r>
    <x v="9"/>
  </r>
  <r>
    <x v="13"/>
  </r>
  <r>
    <x v="9"/>
  </r>
  <r>
    <x v="13"/>
  </r>
  <r>
    <x v="2"/>
  </r>
  <r>
    <x v="6"/>
  </r>
  <r>
    <x v="2"/>
  </r>
  <r>
    <x v="17"/>
  </r>
  <r>
    <x v="13"/>
  </r>
  <r>
    <x v="14"/>
  </r>
  <r>
    <x v="0"/>
  </r>
  <r>
    <x v="4"/>
  </r>
  <r>
    <x v="23"/>
  </r>
  <r>
    <x v="0"/>
  </r>
  <r>
    <x v="9"/>
  </r>
  <r>
    <x v="2"/>
  </r>
  <r>
    <x v="17"/>
  </r>
  <r>
    <x v="4"/>
  </r>
  <r>
    <x v="6"/>
  </r>
  <r>
    <x v="14"/>
  </r>
  <r>
    <x v="11"/>
  </r>
  <r>
    <x v="23"/>
  </r>
  <r>
    <x v="1"/>
  </r>
  <r>
    <x v="2"/>
  </r>
  <r>
    <x v="6"/>
  </r>
  <r>
    <x v="6"/>
  </r>
  <r>
    <x v="0"/>
  </r>
  <r>
    <x v="0"/>
  </r>
  <r>
    <x v="27"/>
  </r>
  <r>
    <x v="13"/>
  </r>
  <r>
    <x v="2"/>
  </r>
  <r>
    <x v="0"/>
  </r>
  <r>
    <x v="4"/>
  </r>
  <r>
    <x v="0"/>
  </r>
  <r>
    <x v="28"/>
  </r>
  <r>
    <x v="12"/>
  </r>
  <r>
    <x v="9"/>
  </r>
  <r>
    <x v="2"/>
  </r>
  <r>
    <x v="1"/>
  </r>
  <r>
    <x v="0"/>
  </r>
  <r>
    <x v="23"/>
  </r>
  <r>
    <x v="0"/>
  </r>
  <r>
    <x v="2"/>
  </r>
  <r>
    <x v="29"/>
  </r>
  <r>
    <x v="13"/>
  </r>
  <r>
    <x v="13"/>
  </r>
  <r>
    <x v="27"/>
  </r>
  <r>
    <x v="4"/>
  </r>
  <r>
    <x v="18"/>
  </r>
  <r>
    <x v="4"/>
  </r>
  <r>
    <x v="20"/>
  </r>
  <r>
    <x v="30"/>
  </r>
  <r>
    <x v="9"/>
  </r>
  <r>
    <x v="5"/>
  </r>
  <r>
    <x v="9"/>
  </r>
  <r>
    <x v="10"/>
  </r>
  <r>
    <x v="29"/>
  </r>
  <r>
    <x v="0"/>
  </r>
  <r>
    <x v="0"/>
  </r>
  <r>
    <x v="2"/>
  </r>
  <r>
    <x v="4"/>
  </r>
  <r>
    <x v="6"/>
  </r>
  <r>
    <x v="7"/>
  </r>
  <r>
    <x v="19"/>
  </r>
  <r>
    <x v="2"/>
  </r>
  <r>
    <x v="7"/>
  </r>
  <r>
    <x v="0"/>
  </r>
  <r>
    <x v="2"/>
  </r>
  <r>
    <x v="6"/>
  </r>
  <r>
    <x v="12"/>
  </r>
  <r>
    <x v="25"/>
  </r>
  <r>
    <x v="0"/>
  </r>
  <r>
    <x v="0"/>
  </r>
  <r>
    <x v="7"/>
  </r>
  <r>
    <x v="21"/>
  </r>
  <r>
    <x v="27"/>
  </r>
  <r>
    <x v="20"/>
  </r>
  <r>
    <x v="2"/>
  </r>
  <r>
    <x v="9"/>
  </r>
  <r>
    <x v="7"/>
  </r>
  <r>
    <x v="10"/>
  </r>
  <r>
    <x v="6"/>
  </r>
  <r>
    <x v="3"/>
  </r>
  <r>
    <x v="32"/>
  </r>
  <r>
    <x v="22"/>
  </r>
  <r>
    <x v="9"/>
  </r>
  <r>
    <x v="7"/>
  </r>
  <r>
    <x v="4"/>
  </r>
  <r>
    <x v="4"/>
  </r>
  <r>
    <x v="21"/>
  </r>
  <r>
    <x v="9"/>
  </r>
  <r>
    <x v="0"/>
  </r>
  <r>
    <x v="11"/>
  </r>
  <r>
    <x v="2"/>
  </r>
  <r>
    <x v="3"/>
  </r>
  <r>
    <x v="5"/>
  </r>
  <r>
    <x v="2"/>
  </r>
  <r>
    <x v="8"/>
  </r>
  <r>
    <x v="4"/>
  </r>
  <r>
    <x v="2"/>
  </r>
  <r>
    <x v="20"/>
  </r>
  <r>
    <x v="0"/>
  </r>
  <r>
    <x v="32"/>
  </r>
  <r>
    <x v="9"/>
  </r>
  <r>
    <x v="9"/>
  </r>
  <r>
    <x v="2"/>
  </r>
  <r>
    <x v="22"/>
  </r>
  <r>
    <x v="1"/>
  </r>
  <r>
    <x v="2"/>
  </r>
  <r>
    <x v="13"/>
  </r>
  <r>
    <x v="3"/>
  </r>
  <r>
    <x v="10"/>
  </r>
  <r>
    <x v="0"/>
  </r>
  <r>
    <x v="4"/>
  </r>
  <r>
    <x v="32"/>
  </r>
  <r>
    <x v="7"/>
  </r>
  <r>
    <x v="17"/>
  </r>
  <r>
    <x v="2"/>
  </r>
  <r>
    <x v="17"/>
  </r>
  <r>
    <x v="6"/>
  </r>
  <r>
    <x v="1"/>
  </r>
  <r>
    <x v="4"/>
  </r>
  <r>
    <x v="9"/>
  </r>
  <r>
    <x v="15"/>
  </r>
  <r>
    <x v="9"/>
  </r>
  <r>
    <x v="0"/>
  </r>
  <r>
    <x v="31"/>
  </r>
  <r>
    <x v="27"/>
  </r>
  <r>
    <x v="4"/>
  </r>
  <r>
    <x v="4"/>
  </r>
  <r>
    <x v="9"/>
  </r>
  <r>
    <x v="20"/>
  </r>
  <r>
    <x v="3"/>
  </r>
  <r>
    <x v="20"/>
  </r>
  <r>
    <x v="0"/>
  </r>
  <r>
    <x v="14"/>
  </r>
  <r>
    <x v="2"/>
  </r>
  <r>
    <x v="0"/>
  </r>
  <r>
    <x v="6"/>
  </r>
  <r>
    <x v="17"/>
  </r>
  <r>
    <x v="23"/>
  </r>
  <r>
    <x v="4"/>
  </r>
  <r>
    <x v="25"/>
  </r>
  <r>
    <x v="9"/>
  </r>
  <r>
    <x v="7"/>
  </r>
  <r>
    <x v="27"/>
  </r>
  <r>
    <x v="0"/>
  </r>
  <r>
    <x v="4"/>
  </r>
  <r>
    <x v="6"/>
  </r>
  <r>
    <x v="26"/>
  </r>
  <r>
    <x v="12"/>
  </r>
  <r>
    <x v="6"/>
  </r>
  <r>
    <x v="13"/>
  </r>
  <r>
    <x v="2"/>
  </r>
  <r>
    <x v="4"/>
  </r>
  <r>
    <x v="29"/>
  </r>
  <r>
    <x v="6"/>
  </r>
  <r>
    <x v="0"/>
  </r>
  <r>
    <x v="13"/>
  </r>
  <r>
    <x v="9"/>
  </r>
  <r>
    <x v="7"/>
  </r>
  <r>
    <x v="10"/>
  </r>
  <r>
    <x v="9"/>
  </r>
  <r>
    <x v="3"/>
  </r>
  <r>
    <x v="6"/>
  </r>
  <r>
    <x v="29"/>
  </r>
  <r>
    <x v="30"/>
  </r>
  <r>
    <x v="6"/>
  </r>
  <r>
    <x v="32"/>
  </r>
  <r>
    <x v="3"/>
  </r>
  <r>
    <x v="18"/>
  </r>
  <r>
    <x v="30"/>
  </r>
  <r>
    <x v="9"/>
  </r>
  <r>
    <x v="0"/>
  </r>
  <r>
    <x v="9"/>
  </r>
  <r>
    <x v="4"/>
  </r>
  <r>
    <x v="16"/>
  </r>
  <r>
    <x v="6"/>
  </r>
  <r>
    <x v="21"/>
  </r>
  <r>
    <x v="2"/>
  </r>
  <r>
    <x v="9"/>
  </r>
  <r>
    <x v="25"/>
  </r>
  <r>
    <x v="6"/>
  </r>
  <r>
    <x v="11"/>
  </r>
  <r>
    <x v="6"/>
  </r>
  <r>
    <x v="2"/>
  </r>
  <r>
    <x v="4"/>
  </r>
  <r>
    <x v="13"/>
  </r>
  <r>
    <x v="8"/>
  </r>
  <r>
    <x v="22"/>
  </r>
  <r>
    <x v="9"/>
  </r>
  <r>
    <x v="10"/>
  </r>
  <r>
    <x v="10"/>
  </r>
  <r>
    <x v="16"/>
  </r>
  <r>
    <x v="2"/>
  </r>
  <r>
    <x v="30"/>
  </r>
  <r>
    <x v="0"/>
  </r>
  <r>
    <x v="5"/>
  </r>
  <r>
    <x v="16"/>
  </r>
  <r>
    <x v="13"/>
  </r>
  <r>
    <x v="29"/>
  </r>
  <r>
    <x v="6"/>
  </r>
  <r>
    <x v="2"/>
  </r>
  <r>
    <x v="2"/>
  </r>
  <r>
    <x v="0"/>
  </r>
  <r>
    <x v="7"/>
  </r>
  <r>
    <x v="15"/>
  </r>
  <r>
    <x v="17"/>
  </r>
  <r>
    <x v="13"/>
  </r>
  <r>
    <x v="4"/>
  </r>
  <r>
    <x v="25"/>
  </r>
  <r>
    <x v="22"/>
  </r>
  <r>
    <x v="13"/>
  </r>
  <r>
    <x v="9"/>
  </r>
  <r>
    <x v="0"/>
  </r>
  <r>
    <x v="0"/>
  </r>
  <r>
    <x v="2"/>
  </r>
  <r>
    <x v="0"/>
  </r>
  <r>
    <x v="6"/>
  </r>
  <r>
    <x v="2"/>
  </r>
  <r>
    <x v="5"/>
  </r>
  <r>
    <x v="13"/>
  </r>
  <r>
    <x v="13"/>
  </r>
  <r>
    <x v="10"/>
  </r>
  <r>
    <x v="11"/>
  </r>
  <r>
    <x v="3"/>
  </r>
  <r>
    <x v="6"/>
  </r>
  <r>
    <x v="19"/>
  </r>
  <r>
    <x v="13"/>
  </r>
  <r>
    <x v="31"/>
  </r>
  <r>
    <x v="10"/>
  </r>
  <r>
    <x v="2"/>
  </r>
  <r>
    <x v="9"/>
  </r>
  <r>
    <x v="0"/>
  </r>
  <r>
    <x v="2"/>
  </r>
  <r>
    <x v="9"/>
  </r>
  <r>
    <x v="16"/>
  </r>
  <r>
    <x v="21"/>
  </r>
  <r>
    <x v="0"/>
  </r>
  <r>
    <x v="7"/>
  </r>
  <r>
    <x v="6"/>
  </r>
  <r>
    <x v="2"/>
  </r>
  <r>
    <x v="15"/>
  </r>
  <r>
    <x v="6"/>
  </r>
  <r>
    <x v="20"/>
  </r>
  <r>
    <x v="10"/>
  </r>
  <r>
    <x v="2"/>
  </r>
  <r>
    <x v="7"/>
  </r>
  <r>
    <x v="0"/>
  </r>
  <r>
    <x v="0"/>
  </r>
  <r>
    <x v="6"/>
  </r>
  <r>
    <x v="9"/>
  </r>
  <r>
    <x v="29"/>
  </r>
  <r>
    <x v="0"/>
  </r>
  <r>
    <x v="1"/>
  </r>
  <r>
    <x v="4"/>
  </r>
  <r>
    <x v="6"/>
  </r>
  <r>
    <x v="7"/>
  </r>
  <r>
    <x v="7"/>
  </r>
  <r>
    <x v="4"/>
  </r>
  <r>
    <x v="2"/>
  </r>
  <r>
    <x v="7"/>
  </r>
  <r>
    <x v="9"/>
  </r>
  <r>
    <x v="27"/>
  </r>
  <r>
    <x v="9"/>
  </r>
  <r>
    <x v="28"/>
  </r>
  <r>
    <x v="13"/>
  </r>
  <r>
    <x v="13"/>
  </r>
  <r>
    <x v="19"/>
  </r>
  <r>
    <x v="2"/>
  </r>
  <r>
    <x v="7"/>
  </r>
  <r>
    <x v="0"/>
  </r>
  <r>
    <x v="2"/>
  </r>
  <r>
    <x v="11"/>
  </r>
  <r>
    <x v="13"/>
  </r>
  <r>
    <x v="29"/>
  </r>
  <r>
    <x v="27"/>
  </r>
  <r>
    <x v="4"/>
  </r>
  <r>
    <x v="13"/>
  </r>
  <r>
    <x v="6"/>
  </r>
  <r>
    <x v="2"/>
  </r>
  <r>
    <x v="4"/>
  </r>
  <r>
    <x v="9"/>
  </r>
  <r>
    <x v="9"/>
  </r>
  <r>
    <x v="2"/>
  </r>
  <r>
    <x v="3"/>
  </r>
  <r>
    <x v="4"/>
  </r>
  <r>
    <x v="6"/>
  </r>
  <r>
    <x v="13"/>
  </r>
  <r>
    <x v="1"/>
  </r>
  <r>
    <x v="9"/>
  </r>
  <r>
    <x v="13"/>
  </r>
  <r>
    <x v="21"/>
  </r>
  <r>
    <x v="1"/>
  </r>
  <r>
    <x v="13"/>
  </r>
  <r>
    <x v="0"/>
  </r>
  <r>
    <x v="8"/>
  </r>
  <r>
    <x v="4"/>
  </r>
  <r>
    <x v="9"/>
  </r>
  <r>
    <x v="3"/>
  </r>
  <r>
    <x v="9"/>
  </r>
  <r>
    <x v="7"/>
  </r>
  <r>
    <x v="9"/>
  </r>
  <r>
    <x v="27"/>
  </r>
  <r>
    <x v="6"/>
  </r>
  <r>
    <x v="2"/>
  </r>
  <r>
    <x v="15"/>
  </r>
  <r>
    <x v="8"/>
  </r>
  <r>
    <x v="5"/>
  </r>
  <r>
    <x v="13"/>
  </r>
  <r>
    <x v="4"/>
  </r>
  <r>
    <x v="8"/>
  </r>
  <r>
    <x v="13"/>
  </r>
  <r>
    <x v="9"/>
  </r>
  <r>
    <x v="13"/>
  </r>
  <r>
    <x v="5"/>
  </r>
  <r>
    <x v="5"/>
  </r>
  <r>
    <x v="6"/>
  </r>
  <r>
    <x v="2"/>
  </r>
  <r>
    <x v="1"/>
  </r>
  <r>
    <x v="6"/>
  </r>
  <r>
    <x v="6"/>
  </r>
  <r>
    <x v="7"/>
  </r>
  <r>
    <x v="30"/>
  </r>
  <r>
    <x v="14"/>
  </r>
  <r>
    <x v="0"/>
  </r>
  <r>
    <x v="9"/>
  </r>
  <r>
    <x v="6"/>
  </r>
  <r>
    <x v="9"/>
  </r>
  <r>
    <x v="0"/>
  </r>
  <r>
    <x v="2"/>
  </r>
  <r>
    <x v="4"/>
  </r>
  <r>
    <x v="9"/>
  </r>
  <r>
    <x v="7"/>
  </r>
  <r>
    <x v="7"/>
  </r>
  <r>
    <x v="2"/>
  </r>
  <r>
    <x v="0"/>
  </r>
  <r>
    <x v="0"/>
  </r>
  <r>
    <x v="9"/>
  </r>
  <r>
    <x v="7"/>
  </r>
  <r>
    <x v="7"/>
  </r>
  <r>
    <x v="6"/>
  </r>
  <r>
    <x v="6"/>
  </r>
  <r>
    <x v="9"/>
  </r>
  <r>
    <x v="2"/>
  </r>
  <r>
    <x v="5"/>
  </r>
  <r>
    <x v="29"/>
  </r>
  <r>
    <x v="22"/>
  </r>
  <r>
    <x v="13"/>
  </r>
  <r>
    <x v="0"/>
  </r>
  <r>
    <x v="6"/>
  </r>
  <r>
    <x v="9"/>
  </r>
  <r>
    <x v="6"/>
  </r>
  <r>
    <x v="20"/>
  </r>
  <r>
    <x v="17"/>
  </r>
  <r>
    <x v="2"/>
  </r>
  <r>
    <x v="28"/>
  </r>
  <r>
    <x v="9"/>
  </r>
  <r>
    <x v="0"/>
  </r>
  <r>
    <x v="6"/>
  </r>
  <r>
    <x v="9"/>
  </r>
  <r>
    <x v="6"/>
  </r>
  <r>
    <x v="12"/>
  </r>
  <r>
    <x v="25"/>
  </r>
  <r>
    <x v="2"/>
  </r>
  <r>
    <x v="14"/>
  </r>
  <r>
    <x v="15"/>
  </r>
  <r>
    <x v="11"/>
  </r>
  <r>
    <x v="4"/>
  </r>
  <r>
    <x v="29"/>
  </r>
  <r>
    <x v="25"/>
  </r>
  <r>
    <x v="9"/>
  </r>
  <r>
    <x v="3"/>
  </r>
  <r>
    <x v="19"/>
  </r>
  <r>
    <x v="2"/>
  </r>
  <r>
    <x v="25"/>
  </r>
  <r>
    <x v="9"/>
  </r>
  <r>
    <x v="28"/>
  </r>
  <r>
    <x v="6"/>
  </r>
  <r>
    <x v="2"/>
  </r>
  <r>
    <x v="0"/>
  </r>
  <r>
    <x v="2"/>
  </r>
  <r>
    <x v="9"/>
  </r>
  <r>
    <x v="32"/>
  </r>
  <r>
    <x v="31"/>
  </r>
  <r>
    <x v="4"/>
  </r>
  <r>
    <x v="9"/>
  </r>
  <r>
    <x v="2"/>
  </r>
  <r>
    <x v="24"/>
  </r>
  <r>
    <x v="2"/>
  </r>
  <r>
    <x v="4"/>
  </r>
  <r>
    <x v="16"/>
  </r>
  <r>
    <x v="27"/>
  </r>
  <r>
    <x v="4"/>
  </r>
  <r>
    <x v="0"/>
  </r>
  <r>
    <x v="14"/>
  </r>
  <r>
    <x v="2"/>
  </r>
  <r>
    <x v="10"/>
  </r>
  <r>
    <x v="0"/>
  </r>
  <r>
    <x v="17"/>
  </r>
  <r>
    <x v="15"/>
  </r>
  <r>
    <x v="26"/>
  </r>
  <r>
    <x v="6"/>
  </r>
  <r>
    <x v="4"/>
  </r>
  <r>
    <x v="6"/>
  </r>
  <r>
    <x v="6"/>
  </r>
  <r>
    <x v="20"/>
  </r>
  <r>
    <x v="0"/>
  </r>
  <r>
    <x v="12"/>
  </r>
  <r>
    <x v="2"/>
  </r>
  <r>
    <x v="0"/>
  </r>
  <r>
    <x v="17"/>
  </r>
  <r>
    <x v="10"/>
  </r>
  <r>
    <x v="6"/>
  </r>
  <r>
    <x v="19"/>
  </r>
  <r>
    <x v="6"/>
  </r>
  <r>
    <x v="14"/>
  </r>
  <r>
    <x v="12"/>
  </r>
  <r>
    <x v="13"/>
  </r>
  <r>
    <x v="5"/>
  </r>
  <r>
    <x v="13"/>
  </r>
  <r>
    <x v="26"/>
  </r>
  <r>
    <x v="12"/>
  </r>
  <r>
    <x v="12"/>
  </r>
  <r>
    <x v="18"/>
  </r>
  <r>
    <x v="27"/>
  </r>
  <r>
    <x v="25"/>
  </r>
  <r>
    <x v="23"/>
  </r>
  <r>
    <x v="7"/>
  </r>
  <r>
    <x v="6"/>
  </r>
  <r>
    <x v="6"/>
  </r>
  <r>
    <x v="15"/>
  </r>
  <r>
    <x v="0"/>
  </r>
  <r>
    <x v="2"/>
  </r>
  <r>
    <x v="13"/>
  </r>
  <r>
    <x v="7"/>
  </r>
  <r>
    <x v="17"/>
  </r>
  <r>
    <x v="7"/>
  </r>
  <r>
    <x v="6"/>
  </r>
  <r>
    <x v="15"/>
  </r>
  <r>
    <x v="4"/>
  </r>
  <r>
    <x v="21"/>
  </r>
  <r>
    <x v="0"/>
  </r>
  <r>
    <x v="3"/>
  </r>
  <r>
    <x v="9"/>
  </r>
  <r>
    <x v="13"/>
  </r>
  <r>
    <x v="19"/>
  </r>
  <r>
    <x v="9"/>
  </r>
  <r>
    <x v="2"/>
  </r>
  <r>
    <x v="1"/>
  </r>
  <r>
    <x v="2"/>
  </r>
  <r>
    <x v="0"/>
  </r>
  <r>
    <x v="0"/>
  </r>
  <r>
    <x v="2"/>
  </r>
  <r>
    <x v="4"/>
  </r>
  <r>
    <x v="23"/>
  </r>
  <r>
    <x v="11"/>
  </r>
  <r>
    <x v="4"/>
  </r>
  <r>
    <x v="24"/>
  </r>
  <r>
    <x v="29"/>
  </r>
  <r>
    <x v="2"/>
  </r>
  <r>
    <x v="30"/>
  </r>
  <r>
    <x v="6"/>
  </r>
  <r>
    <x v="6"/>
  </r>
  <r>
    <x v="28"/>
  </r>
  <r>
    <x v="6"/>
  </r>
  <r>
    <x v="21"/>
  </r>
  <r>
    <x v="7"/>
  </r>
  <r>
    <x v="0"/>
  </r>
  <r>
    <x v="1"/>
  </r>
  <r>
    <x v="0"/>
  </r>
  <r>
    <x v="14"/>
  </r>
  <r>
    <x v="10"/>
  </r>
  <r>
    <x v="0"/>
  </r>
  <r>
    <x v="10"/>
  </r>
  <r>
    <x v="27"/>
  </r>
  <r>
    <x v="11"/>
  </r>
  <r>
    <x v="19"/>
  </r>
  <r>
    <x v="2"/>
  </r>
  <r>
    <x v="6"/>
  </r>
  <r>
    <x v="8"/>
  </r>
  <r>
    <x v="8"/>
  </r>
  <r>
    <x v="6"/>
  </r>
  <r>
    <x v="21"/>
  </r>
  <r>
    <x v="29"/>
  </r>
  <r>
    <x v="6"/>
  </r>
  <r>
    <x v="9"/>
  </r>
  <r>
    <x v="0"/>
  </r>
  <r>
    <x v="20"/>
  </r>
  <r>
    <x v="4"/>
  </r>
  <r>
    <x v="2"/>
  </r>
  <r>
    <x v="9"/>
  </r>
  <r>
    <x v="20"/>
  </r>
  <r>
    <x v="19"/>
  </r>
  <r>
    <x v="5"/>
  </r>
  <r>
    <x v="7"/>
  </r>
  <r>
    <x v="2"/>
  </r>
  <r>
    <x v="23"/>
  </r>
  <r>
    <x v="0"/>
  </r>
  <r>
    <x v="30"/>
  </r>
  <r>
    <x v="17"/>
  </r>
  <r>
    <x v="6"/>
  </r>
  <r>
    <x v="0"/>
  </r>
  <r>
    <x v="2"/>
  </r>
  <r>
    <x v="9"/>
  </r>
  <r>
    <x v="0"/>
  </r>
  <r>
    <x v="31"/>
  </r>
  <r>
    <x v="14"/>
  </r>
  <r>
    <x v="13"/>
  </r>
  <r>
    <x v="11"/>
  </r>
  <r>
    <x v="21"/>
  </r>
  <r>
    <x v="17"/>
  </r>
  <r>
    <x v="13"/>
  </r>
  <r>
    <x v="16"/>
  </r>
  <r>
    <x v="6"/>
  </r>
  <r>
    <x v="23"/>
  </r>
  <r>
    <x v="3"/>
  </r>
  <r>
    <x v="2"/>
  </r>
  <r>
    <x v="24"/>
  </r>
  <r>
    <x v="0"/>
  </r>
  <r>
    <x v="4"/>
  </r>
  <r>
    <x v="4"/>
  </r>
  <r>
    <x v="0"/>
  </r>
  <r>
    <x v="8"/>
  </r>
  <r>
    <x v="2"/>
  </r>
  <r>
    <x v="9"/>
  </r>
  <r>
    <x v="2"/>
  </r>
  <r>
    <x v="23"/>
  </r>
  <r>
    <x v="16"/>
  </r>
  <r>
    <x v="28"/>
  </r>
  <r>
    <x v="2"/>
  </r>
  <r>
    <x v="6"/>
  </r>
  <r>
    <x v="20"/>
  </r>
  <r>
    <x v="32"/>
  </r>
  <r>
    <x v="27"/>
  </r>
  <r>
    <x v="20"/>
  </r>
  <r>
    <x v="20"/>
  </r>
  <r>
    <x v="0"/>
  </r>
  <r>
    <x v="29"/>
  </r>
  <r>
    <x v="4"/>
  </r>
  <r>
    <x v="16"/>
  </r>
  <r>
    <x v="9"/>
  </r>
  <r>
    <x v="20"/>
  </r>
  <r>
    <x v="7"/>
  </r>
  <r>
    <x v="0"/>
  </r>
  <r>
    <x v="2"/>
  </r>
  <r>
    <x v="5"/>
  </r>
  <r>
    <x v="11"/>
  </r>
  <r>
    <x v="7"/>
  </r>
  <r>
    <x v="24"/>
  </r>
  <r>
    <x v="6"/>
  </r>
  <r>
    <x v="6"/>
  </r>
  <r>
    <x v="7"/>
  </r>
  <r>
    <x v="13"/>
  </r>
  <r>
    <x v="2"/>
  </r>
  <r>
    <x v="21"/>
  </r>
  <r>
    <x v="8"/>
  </r>
  <r>
    <x v="2"/>
  </r>
  <r>
    <x v="13"/>
  </r>
  <r>
    <x v="26"/>
  </r>
  <r>
    <x v="26"/>
  </r>
  <r>
    <x v="6"/>
  </r>
  <r>
    <x v="2"/>
  </r>
  <r>
    <x v="2"/>
  </r>
  <r>
    <x v="14"/>
  </r>
  <r>
    <x v="11"/>
  </r>
  <r>
    <x v="0"/>
  </r>
  <r>
    <x v="0"/>
  </r>
  <r>
    <x v="4"/>
  </r>
  <r>
    <x v="0"/>
  </r>
  <r>
    <x v="6"/>
  </r>
  <r>
    <x v="0"/>
  </r>
  <r>
    <x v="0"/>
  </r>
  <r>
    <x v="6"/>
  </r>
  <r>
    <x v="9"/>
  </r>
  <r>
    <x v="2"/>
  </r>
  <r>
    <x v="6"/>
  </r>
  <r>
    <x v="9"/>
  </r>
  <r>
    <x v="25"/>
  </r>
  <r>
    <x v="6"/>
  </r>
  <r>
    <x v="2"/>
  </r>
  <r>
    <x v="21"/>
  </r>
  <r>
    <x v="9"/>
  </r>
  <r>
    <x v="0"/>
  </r>
  <r>
    <x v="7"/>
  </r>
  <r>
    <x v="30"/>
  </r>
  <r>
    <x v="13"/>
  </r>
  <r>
    <x v="9"/>
  </r>
  <r>
    <x v="0"/>
  </r>
  <r>
    <x v="6"/>
  </r>
  <r>
    <x v="7"/>
  </r>
  <r>
    <x v="0"/>
  </r>
  <r>
    <x v="6"/>
  </r>
  <r>
    <x v="5"/>
  </r>
  <r>
    <x v="3"/>
  </r>
  <r>
    <x v="13"/>
  </r>
  <r>
    <x v="2"/>
  </r>
  <r>
    <x v="0"/>
  </r>
  <r>
    <x v="2"/>
  </r>
  <r>
    <x v="29"/>
  </r>
  <r>
    <x v="4"/>
  </r>
  <r>
    <x v="6"/>
  </r>
  <r>
    <x v="2"/>
  </r>
  <r>
    <x v="13"/>
  </r>
  <r>
    <x v="13"/>
  </r>
  <r>
    <x v="23"/>
  </r>
  <r>
    <x v="2"/>
  </r>
  <r>
    <x v="25"/>
  </r>
  <r>
    <x v="2"/>
  </r>
  <r>
    <x v="28"/>
  </r>
  <r>
    <x v="32"/>
  </r>
  <r>
    <x v="13"/>
  </r>
  <r>
    <x v="0"/>
  </r>
  <r>
    <x v="23"/>
  </r>
  <r>
    <x v="28"/>
  </r>
  <r>
    <x v="32"/>
  </r>
  <r>
    <x v="9"/>
  </r>
  <r>
    <x v="8"/>
  </r>
  <r>
    <x v="6"/>
  </r>
  <r>
    <x v="6"/>
  </r>
  <r>
    <x v="30"/>
  </r>
  <r>
    <x v="6"/>
  </r>
  <r>
    <x v="4"/>
  </r>
  <r>
    <x v="9"/>
  </r>
  <r>
    <x v="6"/>
  </r>
  <r>
    <x v="2"/>
  </r>
  <r>
    <x v="0"/>
  </r>
  <r>
    <x v="2"/>
  </r>
  <r>
    <x v="17"/>
  </r>
  <r>
    <x v="2"/>
  </r>
  <r>
    <x v="9"/>
  </r>
  <r>
    <x v="0"/>
  </r>
  <r>
    <x v="15"/>
  </r>
  <r>
    <x v="1"/>
  </r>
  <r>
    <x v="2"/>
  </r>
  <r>
    <x v="28"/>
  </r>
  <r>
    <x v="4"/>
  </r>
  <r>
    <x v="7"/>
  </r>
  <r>
    <x v="2"/>
  </r>
  <r>
    <x v="4"/>
  </r>
  <r>
    <x v="9"/>
  </r>
  <r>
    <x v="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</r>
  <r>
    <x v="0"/>
  </r>
  <r>
    <x v="1"/>
  </r>
  <r>
    <x v="0"/>
  </r>
  <r>
    <x v="1"/>
  </r>
  <r>
    <x v="2"/>
  </r>
  <r>
    <x v="0"/>
  </r>
  <r>
    <x v="1"/>
  </r>
  <r>
    <x v="3"/>
  </r>
  <r>
    <x v="1"/>
  </r>
  <r>
    <x v="4"/>
  </r>
  <r>
    <x v="5"/>
  </r>
  <r>
    <x v="4"/>
  </r>
  <r>
    <x v="1"/>
  </r>
  <r>
    <x v="3"/>
  </r>
  <r>
    <x v="6"/>
  </r>
  <r>
    <x v="1"/>
  </r>
  <r>
    <x v="6"/>
  </r>
  <r>
    <x v="0"/>
  </r>
  <r>
    <x v="2"/>
  </r>
  <r>
    <x v="0"/>
  </r>
  <r>
    <x v="2"/>
  </r>
  <r>
    <x v="0"/>
  </r>
  <r>
    <x v="2"/>
  </r>
  <r>
    <x v="2"/>
  </r>
  <r>
    <x v="4"/>
  </r>
  <r>
    <x v="5"/>
  </r>
  <r>
    <x v="5"/>
  </r>
  <r>
    <x v="5"/>
  </r>
  <r>
    <x v="0"/>
  </r>
  <r>
    <x v="0"/>
  </r>
  <r>
    <x v="1"/>
  </r>
  <r>
    <x v="2"/>
  </r>
  <r>
    <x v="2"/>
  </r>
  <r>
    <x v="1"/>
  </r>
  <r>
    <x v="0"/>
  </r>
  <r>
    <x v="5"/>
  </r>
  <r>
    <x v="6"/>
  </r>
  <r>
    <x v="0"/>
  </r>
  <r>
    <x v="0"/>
  </r>
  <r>
    <x v="4"/>
  </r>
  <r>
    <x v="6"/>
  </r>
  <r>
    <x v="0"/>
  </r>
  <r>
    <x v="2"/>
  </r>
  <r>
    <x v="6"/>
  </r>
  <r>
    <x v="0"/>
  </r>
  <r>
    <x v="0"/>
  </r>
  <r>
    <x v="0"/>
  </r>
  <r>
    <x v="5"/>
  </r>
  <r>
    <x v="5"/>
  </r>
  <r>
    <x v="4"/>
  </r>
  <r>
    <x v="6"/>
  </r>
  <r>
    <x v="0"/>
  </r>
  <r>
    <x v="6"/>
  </r>
  <r>
    <x v="3"/>
  </r>
  <r>
    <x v="5"/>
  </r>
  <r>
    <x v="5"/>
  </r>
  <r>
    <x v="5"/>
  </r>
  <r>
    <x v="4"/>
  </r>
  <r>
    <x v="6"/>
  </r>
  <r>
    <x v="0"/>
  </r>
  <r>
    <x v="3"/>
  </r>
  <r>
    <x v="5"/>
  </r>
  <r>
    <x v="4"/>
  </r>
  <r>
    <x v="1"/>
  </r>
  <r>
    <x v="2"/>
  </r>
  <r>
    <x v="4"/>
  </r>
  <r>
    <x v="6"/>
  </r>
  <r>
    <x v="0"/>
  </r>
  <r>
    <x v="0"/>
  </r>
  <r>
    <x v="5"/>
  </r>
  <r>
    <x v="1"/>
  </r>
  <r>
    <x v="3"/>
  </r>
  <r>
    <x v="5"/>
  </r>
  <r>
    <x v="6"/>
  </r>
  <r>
    <x v="0"/>
  </r>
  <r>
    <x v="5"/>
  </r>
  <r>
    <x v="0"/>
  </r>
  <r>
    <x v="1"/>
  </r>
  <r>
    <x v="1"/>
  </r>
  <r>
    <x v="6"/>
  </r>
  <r>
    <x v="5"/>
  </r>
  <r>
    <x v="5"/>
  </r>
  <r>
    <x v="5"/>
  </r>
  <r>
    <x v="3"/>
  </r>
  <r>
    <x v="4"/>
  </r>
  <r>
    <x v="4"/>
  </r>
  <r>
    <x v="0"/>
  </r>
  <r>
    <x v="0"/>
  </r>
  <r>
    <x v="0"/>
  </r>
  <r>
    <x v="6"/>
  </r>
  <r>
    <x v="1"/>
  </r>
  <r>
    <x v="1"/>
  </r>
  <r>
    <x v="2"/>
  </r>
  <r>
    <x v="4"/>
  </r>
  <r>
    <x v="2"/>
  </r>
  <r>
    <x v="1"/>
  </r>
  <r>
    <x v="0"/>
  </r>
  <r>
    <x v="0"/>
  </r>
  <r>
    <x v="2"/>
  </r>
  <r>
    <x v="5"/>
  </r>
  <r>
    <x v="0"/>
  </r>
  <r>
    <x v="5"/>
  </r>
  <r>
    <x v="4"/>
  </r>
  <r>
    <x v="3"/>
  </r>
  <r>
    <x v="1"/>
  </r>
  <r>
    <x v="5"/>
  </r>
  <r>
    <x v="5"/>
  </r>
  <r>
    <x v="5"/>
  </r>
  <r>
    <x v="1"/>
  </r>
  <r>
    <x v="2"/>
  </r>
  <r>
    <x v="0"/>
  </r>
  <r>
    <x v="0"/>
  </r>
  <r>
    <x v="2"/>
  </r>
  <r>
    <x v="2"/>
  </r>
  <r>
    <x v="4"/>
  </r>
  <r>
    <x v="0"/>
  </r>
  <r>
    <x v="1"/>
  </r>
  <r>
    <x v="6"/>
  </r>
  <r>
    <x v="1"/>
  </r>
  <r>
    <x v="0"/>
  </r>
  <r>
    <x v="1"/>
  </r>
  <r>
    <x v="0"/>
  </r>
  <r>
    <x v="6"/>
  </r>
  <r>
    <x v="1"/>
  </r>
  <r>
    <x v="5"/>
  </r>
  <r>
    <x v="6"/>
  </r>
  <r>
    <x v="0"/>
  </r>
  <r>
    <x v="5"/>
  </r>
  <r>
    <x v="1"/>
  </r>
  <r>
    <x v="0"/>
  </r>
  <r>
    <x v="5"/>
  </r>
  <r>
    <x v="4"/>
  </r>
  <r>
    <x v="2"/>
  </r>
  <r>
    <x v="5"/>
  </r>
  <r>
    <x v="0"/>
  </r>
  <r>
    <x v="4"/>
  </r>
  <r>
    <x v="2"/>
  </r>
  <r>
    <x v="5"/>
  </r>
  <r>
    <x v="5"/>
  </r>
  <r>
    <x v="6"/>
  </r>
  <r>
    <x v="5"/>
  </r>
  <r>
    <x v="4"/>
  </r>
  <r>
    <x v="0"/>
  </r>
  <r>
    <x v="0"/>
  </r>
  <r>
    <x v="4"/>
  </r>
  <r>
    <x v="2"/>
  </r>
  <r>
    <x v="5"/>
  </r>
  <r>
    <x v="0"/>
  </r>
  <r>
    <x v="0"/>
  </r>
  <r>
    <x v="5"/>
  </r>
  <r>
    <x v="2"/>
  </r>
  <r>
    <x v="1"/>
  </r>
  <r>
    <x v="0"/>
  </r>
  <r>
    <x v="0"/>
  </r>
  <r>
    <x v="0"/>
  </r>
  <r>
    <x v="0"/>
  </r>
  <r>
    <x v="1"/>
  </r>
  <r>
    <x v="3"/>
  </r>
  <r>
    <x v="4"/>
  </r>
  <r>
    <x v="5"/>
  </r>
  <r>
    <x v="5"/>
  </r>
  <r>
    <x v="2"/>
  </r>
  <r>
    <x v="0"/>
  </r>
  <r>
    <x v="6"/>
  </r>
  <r>
    <x v="5"/>
  </r>
  <r>
    <x v="1"/>
  </r>
  <r>
    <x v="2"/>
  </r>
  <r>
    <x v="3"/>
  </r>
  <r>
    <x v="2"/>
  </r>
  <r>
    <x v="4"/>
  </r>
  <r>
    <x v="0"/>
  </r>
  <r>
    <x v="4"/>
  </r>
  <r>
    <x v="3"/>
  </r>
  <r>
    <x v="0"/>
  </r>
  <r>
    <x v="6"/>
  </r>
  <r>
    <x v="6"/>
  </r>
  <r>
    <x v="1"/>
  </r>
  <r>
    <x v="1"/>
  </r>
  <r>
    <x v="6"/>
  </r>
  <r>
    <x v="0"/>
  </r>
  <r>
    <x v="6"/>
  </r>
  <r>
    <x v="6"/>
  </r>
  <r>
    <x v="0"/>
  </r>
  <r>
    <x v="0"/>
  </r>
  <r>
    <x v="0"/>
  </r>
  <r>
    <x v="0"/>
  </r>
  <r>
    <x v="6"/>
  </r>
  <r>
    <x v="4"/>
  </r>
  <r>
    <x v="4"/>
  </r>
  <r>
    <x v="2"/>
  </r>
  <r>
    <x v="2"/>
  </r>
  <r>
    <x v="5"/>
  </r>
  <r>
    <x v="2"/>
  </r>
  <r>
    <x v="0"/>
  </r>
  <r>
    <x v="2"/>
  </r>
  <r>
    <x v="6"/>
  </r>
  <r>
    <x v="2"/>
  </r>
  <r>
    <x v="0"/>
  </r>
  <r>
    <x v="6"/>
  </r>
  <r>
    <x v="0"/>
  </r>
  <r>
    <x v="2"/>
  </r>
  <r>
    <x v="5"/>
  </r>
  <r>
    <x v="5"/>
  </r>
  <r>
    <x v="5"/>
  </r>
  <r>
    <x v="0"/>
  </r>
  <r>
    <x v="5"/>
  </r>
  <r>
    <x v="4"/>
  </r>
  <r>
    <x v="2"/>
  </r>
  <r>
    <x v="3"/>
  </r>
  <r>
    <x v="2"/>
  </r>
  <r>
    <x v="2"/>
  </r>
  <r>
    <x v="3"/>
  </r>
  <r>
    <x v="0"/>
  </r>
  <r>
    <x v="5"/>
  </r>
  <r>
    <x v="5"/>
  </r>
  <r>
    <x v="1"/>
  </r>
  <r>
    <x v="6"/>
  </r>
  <r>
    <x v="1"/>
  </r>
  <r>
    <x v="2"/>
  </r>
  <r>
    <x v="5"/>
  </r>
  <r>
    <x v="0"/>
  </r>
  <r>
    <x v="1"/>
  </r>
  <r>
    <x v="2"/>
  </r>
  <r>
    <x v="0"/>
  </r>
  <r>
    <x v="2"/>
  </r>
  <r>
    <x v="4"/>
  </r>
  <r>
    <x v="5"/>
  </r>
  <r>
    <x v="5"/>
  </r>
  <r>
    <x v="1"/>
  </r>
  <r>
    <x v="4"/>
  </r>
  <r>
    <x v="3"/>
  </r>
  <r>
    <x v="3"/>
  </r>
  <r>
    <x v="1"/>
  </r>
  <r>
    <x v="3"/>
  </r>
  <r>
    <x v="5"/>
  </r>
  <r>
    <x v="6"/>
  </r>
  <r>
    <x v="2"/>
  </r>
  <r>
    <x v="3"/>
  </r>
  <r>
    <x v="4"/>
  </r>
  <r>
    <x v="2"/>
  </r>
  <r>
    <x v="5"/>
  </r>
  <r>
    <x v="5"/>
  </r>
  <r>
    <x v="0"/>
  </r>
  <r>
    <x v="2"/>
  </r>
  <r>
    <x v="1"/>
  </r>
  <r>
    <x v="6"/>
  </r>
  <r>
    <x v="3"/>
  </r>
  <r>
    <x v="2"/>
  </r>
  <r>
    <x v="1"/>
  </r>
  <r>
    <x v="5"/>
  </r>
  <r>
    <x v="3"/>
  </r>
  <r>
    <x v="5"/>
  </r>
  <r>
    <x v="0"/>
  </r>
  <r>
    <x v="0"/>
  </r>
  <r>
    <x v="4"/>
  </r>
  <r>
    <x v="5"/>
  </r>
  <r>
    <x v="4"/>
  </r>
  <r>
    <x v="0"/>
  </r>
  <r>
    <x v="5"/>
  </r>
  <r>
    <x v="1"/>
  </r>
  <r>
    <x v="4"/>
  </r>
  <r>
    <x v="4"/>
  </r>
  <r>
    <x v="4"/>
  </r>
  <r>
    <x v="0"/>
  </r>
  <r>
    <x v="0"/>
  </r>
  <r>
    <x v="0"/>
  </r>
  <r>
    <x v="2"/>
  </r>
  <r>
    <x v="5"/>
  </r>
  <r>
    <x v="0"/>
  </r>
  <r>
    <x v="3"/>
  </r>
  <r>
    <x v="5"/>
  </r>
  <r>
    <x v="2"/>
  </r>
  <r>
    <x v="4"/>
  </r>
  <r>
    <x v="3"/>
  </r>
  <r>
    <x v="1"/>
  </r>
  <r>
    <x v="5"/>
  </r>
  <r>
    <x v="3"/>
  </r>
  <r>
    <x v="6"/>
  </r>
  <r>
    <x v="2"/>
  </r>
  <r>
    <x v="0"/>
  </r>
  <r>
    <x v="0"/>
  </r>
  <r>
    <x v="5"/>
  </r>
  <r>
    <x v="1"/>
  </r>
  <r>
    <x v="5"/>
  </r>
  <r>
    <x v="6"/>
  </r>
  <r>
    <x v="4"/>
  </r>
  <r>
    <x v="3"/>
  </r>
  <r>
    <x v="6"/>
  </r>
  <r>
    <x v="0"/>
  </r>
  <r>
    <x v="5"/>
  </r>
  <r>
    <x v="6"/>
  </r>
  <r>
    <x v="1"/>
  </r>
  <r>
    <x v="3"/>
  </r>
  <r>
    <x v="5"/>
  </r>
  <r>
    <x v="4"/>
  </r>
  <r>
    <x v="3"/>
  </r>
  <r>
    <x v="4"/>
  </r>
  <r>
    <x v="0"/>
  </r>
  <r>
    <x v="2"/>
  </r>
  <r>
    <x v="5"/>
  </r>
  <r>
    <x v="3"/>
  </r>
  <r>
    <x v="1"/>
  </r>
  <r>
    <x v="5"/>
  </r>
  <r>
    <x v="4"/>
  </r>
  <r>
    <x v="1"/>
  </r>
  <r>
    <x v="4"/>
  </r>
  <r>
    <x v="2"/>
  </r>
  <r>
    <x v="6"/>
  </r>
  <r>
    <x v="0"/>
  </r>
  <r>
    <x v="4"/>
  </r>
  <r>
    <x v="3"/>
  </r>
  <r>
    <x v="2"/>
  </r>
  <r>
    <x v="0"/>
  </r>
  <r>
    <x v="4"/>
  </r>
  <r>
    <x v="2"/>
  </r>
  <r>
    <x v="3"/>
  </r>
  <r>
    <x v="1"/>
  </r>
  <r>
    <x v="0"/>
  </r>
  <r>
    <x v="2"/>
  </r>
  <r>
    <x v="5"/>
  </r>
  <r>
    <x v="6"/>
  </r>
  <r>
    <x v="5"/>
  </r>
  <r>
    <x v="0"/>
  </r>
  <r>
    <x v="5"/>
  </r>
  <r>
    <x v="1"/>
  </r>
  <r>
    <x v="2"/>
  </r>
  <r>
    <x v="3"/>
  </r>
  <r>
    <x v="4"/>
  </r>
  <r>
    <x v="0"/>
  </r>
  <r>
    <x v="0"/>
  </r>
  <r>
    <x v="2"/>
  </r>
  <r>
    <x v="4"/>
  </r>
  <r>
    <x v="5"/>
  </r>
  <r>
    <x v="0"/>
  </r>
  <r>
    <x v="0"/>
  </r>
  <r>
    <x v="0"/>
  </r>
  <r>
    <x v="0"/>
  </r>
  <r>
    <x v="5"/>
  </r>
  <r>
    <x v="5"/>
  </r>
  <r>
    <x v="1"/>
  </r>
  <r>
    <x v="0"/>
  </r>
  <r>
    <x v="1"/>
  </r>
  <r>
    <x v="5"/>
  </r>
  <r>
    <x v="0"/>
  </r>
  <r>
    <x v="3"/>
  </r>
  <r>
    <x v="2"/>
  </r>
  <r>
    <x v="0"/>
  </r>
  <r>
    <x v="3"/>
  </r>
  <r>
    <x v="4"/>
  </r>
  <r>
    <x v="4"/>
  </r>
  <r>
    <x v="5"/>
  </r>
  <r>
    <x v="6"/>
  </r>
  <r>
    <x v="0"/>
  </r>
  <r>
    <x v="4"/>
  </r>
  <r>
    <x v="1"/>
  </r>
  <r>
    <x v="0"/>
  </r>
  <r>
    <x v="4"/>
  </r>
  <r>
    <x v="2"/>
  </r>
  <r>
    <x v="6"/>
  </r>
  <r>
    <x v="2"/>
  </r>
  <r>
    <x v="4"/>
  </r>
  <r>
    <x v="1"/>
  </r>
  <r>
    <x v="5"/>
  </r>
  <r>
    <x v="3"/>
  </r>
  <r>
    <x v="5"/>
  </r>
  <r>
    <x v="5"/>
  </r>
  <r>
    <x v="1"/>
  </r>
  <r>
    <x v="0"/>
  </r>
  <r>
    <x v="3"/>
  </r>
  <r>
    <x v="6"/>
  </r>
  <r>
    <x v="0"/>
  </r>
  <r>
    <x v="0"/>
  </r>
  <r>
    <x v="2"/>
  </r>
  <r>
    <x v="5"/>
  </r>
  <r>
    <x v="5"/>
  </r>
  <r>
    <x v="6"/>
  </r>
  <r>
    <x v="2"/>
  </r>
  <r>
    <x v="0"/>
  </r>
  <r>
    <x v="5"/>
  </r>
  <r>
    <x v="0"/>
  </r>
  <r>
    <x v="0"/>
  </r>
  <r>
    <x v="6"/>
  </r>
  <r>
    <x v="0"/>
  </r>
  <r>
    <x v="2"/>
  </r>
  <r>
    <x v="3"/>
  </r>
  <r>
    <x v="0"/>
  </r>
  <r>
    <x v="0"/>
  </r>
  <r>
    <x v="1"/>
  </r>
  <r>
    <x v="3"/>
  </r>
  <r>
    <x v="4"/>
  </r>
  <r>
    <x v="3"/>
  </r>
  <r>
    <x v="1"/>
  </r>
  <r>
    <x v="0"/>
  </r>
  <r>
    <x v="0"/>
  </r>
  <r>
    <x v="4"/>
  </r>
  <r>
    <x v="6"/>
  </r>
  <r>
    <x v="0"/>
  </r>
  <r>
    <x v="0"/>
  </r>
  <r>
    <x v="0"/>
  </r>
  <r>
    <x v="1"/>
  </r>
  <r>
    <x v="5"/>
  </r>
  <r>
    <x v="0"/>
  </r>
  <r>
    <x v="3"/>
  </r>
  <r>
    <x v="6"/>
  </r>
  <r>
    <x v="0"/>
  </r>
  <r>
    <x v="6"/>
  </r>
  <r>
    <x v="5"/>
  </r>
  <r>
    <x v="6"/>
  </r>
  <r>
    <x v="4"/>
  </r>
  <r>
    <x v="0"/>
  </r>
  <r>
    <x v="5"/>
  </r>
  <r>
    <x v="2"/>
  </r>
  <r>
    <x v="5"/>
  </r>
  <r>
    <x v="5"/>
  </r>
  <r>
    <x v="0"/>
  </r>
  <r>
    <x v="1"/>
  </r>
  <r>
    <x v="6"/>
  </r>
  <r>
    <x v="3"/>
  </r>
  <r>
    <x v="2"/>
  </r>
  <r>
    <x v="2"/>
  </r>
  <r>
    <x v="3"/>
  </r>
  <r>
    <x v="5"/>
  </r>
  <r>
    <x v="2"/>
  </r>
  <r>
    <x v="1"/>
  </r>
  <r>
    <x v="3"/>
  </r>
  <r>
    <x v="2"/>
  </r>
  <r>
    <x v="4"/>
  </r>
  <r>
    <x v="0"/>
  </r>
  <r>
    <x v="5"/>
  </r>
  <r>
    <x v="6"/>
  </r>
  <r>
    <x v="6"/>
  </r>
  <r>
    <x v="2"/>
  </r>
  <r>
    <x v="0"/>
  </r>
  <r>
    <x v="0"/>
  </r>
  <r>
    <x v="4"/>
  </r>
  <r>
    <x v="0"/>
  </r>
  <r>
    <x v="6"/>
  </r>
  <r>
    <x v="3"/>
  </r>
  <r>
    <x v="5"/>
  </r>
  <r>
    <x v="6"/>
  </r>
  <r>
    <x v="0"/>
  </r>
  <r>
    <x v="0"/>
  </r>
  <r>
    <x v="5"/>
  </r>
  <r>
    <x v="0"/>
  </r>
  <r>
    <x v="3"/>
  </r>
  <r>
    <x v="1"/>
  </r>
  <r>
    <x v="1"/>
  </r>
  <r>
    <x v="0"/>
  </r>
  <r>
    <x v="2"/>
  </r>
  <r>
    <x v="1"/>
  </r>
  <r>
    <x v="5"/>
  </r>
  <r>
    <x v="1"/>
  </r>
  <r>
    <x v="0"/>
  </r>
  <r>
    <x v="2"/>
  </r>
  <r>
    <x v="5"/>
  </r>
  <r>
    <x v="5"/>
  </r>
  <r>
    <x v="6"/>
  </r>
  <r>
    <x v="6"/>
  </r>
  <r>
    <x v="4"/>
  </r>
  <r>
    <x v="4"/>
  </r>
  <r>
    <x v="0"/>
  </r>
  <r>
    <x v="1"/>
  </r>
  <r>
    <x v="6"/>
  </r>
  <r>
    <x v="5"/>
  </r>
  <r>
    <x v="5"/>
  </r>
  <r>
    <x v="0"/>
  </r>
  <r>
    <x v="5"/>
  </r>
  <r>
    <x v="3"/>
  </r>
  <r>
    <x v="0"/>
  </r>
  <r>
    <x v="5"/>
  </r>
  <r>
    <x v="2"/>
  </r>
  <r>
    <x v="6"/>
  </r>
  <r>
    <x v="0"/>
  </r>
  <r>
    <x v="2"/>
  </r>
  <r>
    <x v="5"/>
  </r>
  <r>
    <x v="3"/>
  </r>
  <r>
    <x v="5"/>
  </r>
  <r>
    <x v="1"/>
  </r>
  <r>
    <x v="0"/>
  </r>
  <r>
    <x v="2"/>
  </r>
  <r>
    <x v="2"/>
  </r>
  <r>
    <x v="4"/>
  </r>
  <r>
    <x v="0"/>
  </r>
  <r>
    <x v="6"/>
  </r>
  <r>
    <x v="0"/>
  </r>
  <r>
    <x v="0"/>
  </r>
  <r>
    <x v="1"/>
  </r>
  <r>
    <x v="3"/>
  </r>
  <r>
    <x v="6"/>
  </r>
  <r>
    <x v="4"/>
  </r>
  <r>
    <x v="0"/>
  </r>
  <r>
    <x v="4"/>
  </r>
  <r>
    <x v="4"/>
  </r>
  <r>
    <x v="0"/>
  </r>
  <r>
    <x v="1"/>
  </r>
  <r>
    <x v="6"/>
  </r>
  <r>
    <x v="0"/>
  </r>
  <r>
    <x v="5"/>
  </r>
  <r>
    <x v="0"/>
  </r>
  <r>
    <x v="3"/>
  </r>
  <r>
    <x v="5"/>
  </r>
  <r>
    <x v="4"/>
  </r>
  <r>
    <x v="3"/>
  </r>
  <r>
    <x v="0"/>
  </r>
  <r>
    <x v="1"/>
  </r>
  <r>
    <x v="2"/>
  </r>
  <r>
    <x v="3"/>
  </r>
  <r>
    <x v="2"/>
  </r>
  <r>
    <x v="0"/>
  </r>
  <r>
    <x v="1"/>
  </r>
  <r>
    <x v="1"/>
  </r>
  <r>
    <x v="4"/>
  </r>
  <r>
    <x v="2"/>
  </r>
  <r>
    <x v="0"/>
  </r>
  <r>
    <x v="1"/>
  </r>
  <r>
    <x v="1"/>
  </r>
  <r>
    <x v="6"/>
  </r>
  <r>
    <x v="0"/>
  </r>
  <r>
    <x v="6"/>
  </r>
  <r>
    <x v="5"/>
  </r>
  <r>
    <x v="6"/>
  </r>
  <r>
    <x v="0"/>
  </r>
  <r>
    <x v="2"/>
  </r>
  <r>
    <x v="0"/>
  </r>
  <r>
    <x v="0"/>
  </r>
  <r>
    <x v="4"/>
  </r>
  <r>
    <x v="0"/>
  </r>
  <r>
    <x v="0"/>
  </r>
  <r>
    <x v="5"/>
  </r>
  <r>
    <x v="0"/>
  </r>
  <r>
    <x v="0"/>
  </r>
  <r>
    <x v="1"/>
  </r>
  <r>
    <x v="4"/>
  </r>
  <r>
    <x v="6"/>
  </r>
  <r>
    <x v="4"/>
  </r>
  <r>
    <x v="3"/>
  </r>
  <r>
    <x v="0"/>
  </r>
  <r>
    <x v="0"/>
  </r>
  <r>
    <x v="0"/>
  </r>
  <r>
    <x v="5"/>
  </r>
  <r>
    <x v="3"/>
  </r>
  <r>
    <x v="5"/>
  </r>
  <r>
    <x v="3"/>
  </r>
  <r>
    <x v="3"/>
  </r>
  <r>
    <x v="3"/>
  </r>
  <r>
    <x v="1"/>
  </r>
  <r>
    <x v="5"/>
  </r>
  <r>
    <x v="5"/>
  </r>
  <r>
    <x v="6"/>
  </r>
  <r>
    <x v="5"/>
  </r>
  <r>
    <x v="5"/>
  </r>
  <r>
    <x v="4"/>
  </r>
  <r>
    <x v="1"/>
  </r>
  <r>
    <x v="0"/>
  </r>
  <r>
    <x v="1"/>
  </r>
  <r>
    <x v="2"/>
  </r>
  <r>
    <x v="4"/>
  </r>
  <r>
    <x v="6"/>
  </r>
  <r>
    <x v="0"/>
  </r>
  <r>
    <x v="3"/>
  </r>
  <r>
    <x v="2"/>
  </r>
  <r>
    <x v="5"/>
  </r>
  <r>
    <x v="6"/>
  </r>
  <r>
    <x v="2"/>
  </r>
  <r>
    <x v="4"/>
  </r>
  <r>
    <x v="5"/>
  </r>
  <r>
    <x v="2"/>
  </r>
  <r>
    <x v="1"/>
  </r>
  <r>
    <x v="5"/>
  </r>
  <r>
    <x v="5"/>
  </r>
  <r>
    <x v="6"/>
  </r>
  <r>
    <x v="6"/>
  </r>
  <r>
    <x v="4"/>
  </r>
  <r>
    <x v="3"/>
  </r>
  <r>
    <x v="6"/>
  </r>
  <r>
    <x v="1"/>
  </r>
  <r>
    <x v="6"/>
  </r>
  <r>
    <x v="5"/>
  </r>
  <r>
    <x v="2"/>
  </r>
  <r>
    <x v="6"/>
  </r>
  <r>
    <x v="6"/>
  </r>
  <r>
    <x v="5"/>
  </r>
  <r>
    <x v="5"/>
  </r>
  <r>
    <x v="0"/>
  </r>
  <r>
    <x v="0"/>
  </r>
  <r>
    <x v="5"/>
  </r>
  <r>
    <x v="2"/>
  </r>
  <r>
    <x v="0"/>
  </r>
  <r>
    <x v="5"/>
  </r>
  <r>
    <x v="0"/>
  </r>
  <r>
    <x v="1"/>
  </r>
  <r>
    <x v="4"/>
  </r>
  <r>
    <x v="1"/>
  </r>
  <r>
    <x v="0"/>
  </r>
  <r>
    <x v="4"/>
  </r>
  <r>
    <x v="0"/>
  </r>
  <r>
    <x v="4"/>
  </r>
  <r>
    <x v="3"/>
  </r>
  <r>
    <x v="4"/>
  </r>
  <r>
    <x v="6"/>
  </r>
  <r>
    <x v="4"/>
  </r>
  <r>
    <x v="6"/>
  </r>
  <r>
    <x v="4"/>
  </r>
  <r>
    <x v="5"/>
  </r>
  <r>
    <x v="6"/>
  </r>
  <r>
    <x v="3"/>
  </r>
  <r>
    <x v="1"/>
  </r>
  <r>
    <x v="1"/>
  </r>
  <r>
    <x v="2"/>
  </r>
  <r>
    <x v="0"/>
  </r>
  <r>
    <x v="0"/>
  </r>
  <r>
    <x v="2"/>
  </r>
  <r>
    <x v="0"/>
  </r>
  <r>
    <x v="6"/>
  </r>
  <r>
    <x v="2"/>
  </r>
  <r>
    <x v="2"/>
  </r>
  <r>
    <x v="6"/>
  </r>
  <r>
    <x v="2"/>
  </r>
  <r>
    <x v="6"/>
  </r>
  <r>
    <x v="1"/>
  </r>
  <r>
    <x v="1"/>
  </r>
  <r>
    <x v="0"/>
  </r>
  <r>
    <x v="3"/>
  </r>
  <r>
    <x v="0"/>
  </r>
  <r>
    <x v="1"/>
  </r>
  <r>
    <x v="2"/>
  </r>
  <r>
    <x v="5"/>
  </r>
  <r>
    <x v="3"/>
  </r>
  <r>
    <x v="6"/>
  </r>
  <r>
    <x v="1"/>
  </r>
  <r>
    <x v="6"/>
  </r>
  <r>
    <x v="5"/>
  </r>
  <r>
    <x v="2"/>
  </r>
  <r>
    <x v="0"/>
  </r>
  <r>
    <x v="0"/>
  </r>
  <r>
    <x v="3"/>
  </r>
  <r>
    <x v="3"/>
  </r>
  <r>
    <x v="1"/>
  </r>
  <r>
    <x v="5"/>
  </r>
  <r>
    <x v="2"/>
  </r>
  <r>
    <x v="0"/>
  </r>
  <r>
    <x v="1"/>
  </r>
  <r>
    <x v="3"/>
  </r>
  <r>
    <x v="0"/>
  </r>
  <r>
    <x v="1"/>
  </r>
  <r>
    <x v="4"/>
  </r>
  <r>
    <x v="6"/>
  </r>
  <r>
    <x v="0"/>
  </r>
  <r>
    <x v="2"/>
  </r>
  <r>
    <x v="1"/>
  </r>
  <r>
    <x v="0"/>
  </r>
  <r>
    <x v="0"/>
  </r>
  <r>
    <x v="2"/>
  </r>
  <r>
    <x v="3"/>
  </r>
  <r>
    <x v="5"/>
  </r>
  <r>
    <x v="2"/>
  </r>
  <r>
    <x v="5"/>
  </r>
  <r>
    <x v="0"/>
  </r>
  <r>
    <x v="6"/>
  </r>
  <r>
    <x v="6"/>
  </r>
  <r>
    <x v="1"/>
  </r>
  <r>
    <x v="0"/>
  </r>
  <r>
    <x v="3"/>
  </r>
  <r>
    <x v="4"/>
  </r>
  <r>
    <x v="4"/>
  </r>
  <r>
    <x v="5"/>
  </r>
  <r>
    <x v="2"/>
  </r>
  <r>
    <x v="2"/>
  </r>
  <r>
    <x v="2"/>
  </r>
  <r>
    <x v="5"/>
  </r>
  <r>
    <x v="1"/>
  </r>
  <r>
    <x v="3"/>
  </r>
  <r>
    <x v="1"/>
  </r>
  <r>
    <x v="2"/>
  </r>
  <r>
    <x v="2"/>
  </r>
  <r>
    <x v="6"/>
  </r>
  <r>
    <x v="0"/>
  </r>
  <r>
    <x v="0"/>
  </r>
  <r>
    <x v="1"/>
  </r>
  <r>
    <x v="0"/>
  </r>
  <r>
    <x v="6"/>
  </r>
  <r>
    <x v="0"/>
  </r>
  <r>
    <x v="0"/>
  </r>
  <r>
    <x v="3"/>
  </r>
  <r>
    <x v="4"/>
  </r>
  <r>
    <x v="3"/>
  </r>
  <r>
    <x v="6"/>
  </r>
  <r>
    <x v="6"/>
  </r>
  <r>
    <x v="4"/>
  </r>
  <r>
    <x v="2"/>
  </r>
  <r>
    <x v="6"/>
  </r>
  <r>
    <x v="1"/>
  </r>
  <r>
    <x v="3"/>
  </r>
  <r>
    <x v="1"/>
  </r>
  <r>
    <x v="2"/>
  </r>
  <r>
    <x v="6"/>
  </r>
  <r>
    <x v="1"/>
  </r>
  <r>
    <x v="3"/>
  </r>
  <r>
    <x v="3"/>
  </r>
  <r>
    <x v="6"/>
  </r>
  <r>
    <x v="6"/>
  </r>
  <r>
    <x v="6"/>
  </r>
  <r>
    <x v="3"/>
  </r>
  <r>
    <x v="2"/>
  </r>
  <r>
    <x v="0"/>
  </r>
  <r>
    <x v="5"/>
  </r>
  <r>
    <x v="6"/>
  </r>
  <r>
    <x v="6"/>
  </r>
  <r>
    <x v="2"/>
  </r>
  <r>
    <x v="0"/>
  </r>
  <r>
    <x v="4"/>
  </r>
  <r>
    <x v="4"/>
  </r>
  <r>
    <x v="5"/>
  </r>
  <r>
    <x v="6"/>
  </r>
  <r>
    <x v="0"/>
  </r>
  <r>
    <x v="3"/>
  </r>
  <r>
    <x v="3"/>
  </r>
  <r>
    <x v="1"/>
  </r>
  <r>
    <x v="1"/>
  </r>
  <r>
    <x v="4"/>
  </r>
  <r>
    <x v="0"/>
  </r>
  <r>
    <x v="5"/>
  </r>
  <r>
    <x v="6"/>
  </r>
  <r>
    <x v="0"/>
  </r>
  <r>
    <x v="4"/>
  </r>
  <r>
    <x v="5"/>
  </r>
  <r>
    <x v="6"/>
  </r>
  <r>
    <x v="0"/>
  </r>
  <r>
    <x v="5"/>
  </r>
  <r>
    <x v="6"/>
  </r>
  <r>
    <x v="0"/>
  </r>
  <r>
    <x v="5"/>
  </r>
  <r>
    <x v="2"/>
  </r>
  <r>
    <x v="5"/>
  </r>
  <r>
    <x v="4"/>
  </r>
  <r>
    <x v="0"/>
  </r>
  <r>
    <x v="6"/>
  </r>
  <r>
    <x v="2"/>
  </r>
  <r>
    <x v="1"/>
  </r>
  <r>
    <x v="5"/>
  </r>
  <r>
    <x v="4"/>
  </r>
  <r>
    <x v="0"/>
  </r>
  <r>
    <x v="0"/>
  </r>
  <r>
    <x v="2"/>
  </r>
  <r>
    <x v="3"/>
  </r>
  <r>
    <x v="5"/>
  </r>
  <r>
    <x v="0"/>
  </r>
  <r>
    <x v="5"/>
  </r>
  <r>
    <x v="3"/>
  </r>
  <r>
    <x v="4"/>
  </r>
  <r>
    <x v="0"/>
  </r>
  <r>
    <x v="6"/>
  </r>
  <r>
    <x v="4"/>
  </r>
  <r>
    <x v="0"/>
  </r>
  <r>
    <x v="3"/>
  </r>
  <r>
    <x v="5"/>
  </r>
  <r>
    <x v="2"/>
  </r>
  <r>
    <x v="5"/>
  </r>
  <r>
    <x v="4"/>
  </r>
  <r>
    <x v="2"/>
  </r>
  <r>
    <x v="4"/>
  </r>
  <r>
    <x v="2"/>
  </r>
  <r>
    <x v="2"/>
  </r>
  <r>
    <x v="4"/>
  </r>
  <r>
    <x v="4"/>
  </r>
  <r>
    <x v="0"/>
  </r>
  <r>
    <x v="0"/>
  </r>
  <r>
    <x v="3"/>
  </r>
  <r>
    <x v="1"/>
  </r>
  <r>
    <x v="5"/>
  </r>
  <r>
    <x v="5"/>
  </r>
  <r>
    <x v="4"/>
  </r>
  <r>
    <x v="5"/>
  </r>
  <r>
    <x v="4"/>
  </r>
  <r>
    <x v="0"/>
  </r>
  <r>
    <x v="0"/>
  </r>
  <r>
    <x v="3"/>
  </r>
  <r>
    <x v="2"/>
  </r>
  <r>
    <x v="2"/>
  </r>
  <r>
    <x v="2"/>
  </r>
  <r>
    <x v="0"/>
  </r>
  <r>
    <x v="0"/>
  </r>
  <r>
    <x v="5"/>
  </r>
  <r>
    <x v="0"/>
  </r>
  <r>
    <x v="5"/>
  </r>
  <r>
    <x v="0"/>
  </r>
  <r>
    <x v="6"/>
  </r>
  <r>
    <x v="1"/>
  </r>
  <r>
    <x v="1"/>
  </r>
  <r>
    <x v="4"/>
  </r>
  <r>
    <x v="4"/>
  </r>
  <r>
    <x v="1"/>
  </r>
  <r>
    <x v="2"/>
  </r>
  <r>
    <x v="1"/>
  </r>
  <r>
    <x v="5"/>
  </r>
  <r>
    <x v="1"/>
  </r>
  <r>
    <x v="1"/>
  </r>
  <r>
    <x v="4"/>
  </r>
  <r>
    <x v="2"/>
  </r>
  <r>
    <x v="0"/>
  </r>
  <r>
    <x v="4"/>
  </r>
  <r>
    <x v="0"/>
  </r>
  <r>
    <x v="3"/>
  </r>
  <r>
    <x v="1"/>
  </r>
  <r>
    <x v="5"/>
  </r>
  <r>
    <x v="3"/>
  </r>
  <r>
    <x v="2"/>
  </r>
  <r>
    <x v="0"/>
  </r>
  <r>
    <x v="6"/>
  </r>
  <r>
    <x v="4"/>
  </r>
  <r>
    <x v="6"/>
  </r>
  <r>
    <x v="2"/>
  </r>
  <r>
    <x v="3"/>
  </r>
  <r>
    <x v="0"/>
  </r>
  <r>
    <x v="5"/>
  </r>
  <r>
    <x v="1"/>
  </r>
  <r>
    <x v="0"/>
  </r>
  <r>
    <x v="0"/>
  </r>
  <r>
    <x v="6"/>
  </r>
  <r>
    <x v="0"/>
  </r>
  <r>
    <x v="1"/>
  </r>
  <r>
    <x v="4"/>
  </r>
  <r>
    <x v="0"/>
  </r>
  <r>
    <x v="0"/>
  </r>
  <r>
    <x v="0"/>
  </r>
  <r>
    <x v="1"/>
  </r>
  <r>
    <x v="1"/>
  </r>
  <r>
    <x v="0"/>
  </r>
  <r>
    <x v="2"/>
  </r>
  <r>
    <x v="0"/>
  </r>
  <r>
    <x v="5"/>
  </r>
  <r>
    <x v="6"/>
  </r>
  <r>
    <x v="5"/>
  </r>
  <r>
    <x v="0"/>
  </r>
  <r>
    <x v="5"/>
  </r>
  <r>
    <x v="5"/>
  </r>
  <r>
    <x v="5"/>
  </r>
  <r>
    <x v="6"/>
  </r>
  <r>
    <x v="5"/>
  </r>
  <r>
    <x v="5"/>
  </r>
  <r>
    <x v="4"/>
  </r>
  <r>
    <x v="0"/>
  </r>
  <r>
    <x v="0"/>
  </r>
  <r>
    <x v="4"/>
  </r>
  <r>
    <x v="1"/>
  </r>
  <r>
    <x v="2"/>
  </r>
  <r>
    <x v="4"/>
  </r>
  <r>
    <x v="3"/>
  </r>
  <r>
    <x v="2"/>
  </r>
  <r>
    <x v="0"/>
  </r>
  <r>
    <x v="4"/>
  </r>
  <r>
    <x v="5"/>
  </r>
  <r>
    <x v="2"/>
  </r>
  <r>
    <x v="2"/>
  </r>
  <r>
    <x v="6"/>
  </r>
  <r>
    <x v="0"/>
  </r>
  <r>
    <x v="4"/>
  </r>
  <r>
    <x v="0"/>
  </r>
  <r>
    <x v="5"/>
  </r>
  <r>
    <x v="0"/>
  </r>
  <r>
    <x v="6"/>
  </r>
  <r>
    <x v="3"/>
  </r>
  <r>
    <x v="6"/>
  </r>
  <r>
    <x v="4"/>
  </r>
  <r>
    <x v="0"/>
  </r>
  <r>
    <x v="0"/>
  </r>
  <r>
    <x v="2"/>
  </r>
  <r>
    <x v="5"/>
  </r>
  <r>
    <x v="0"/>
  </r>
  <r>
    <x v="5"/>
  </r>
  <r>
    <x v="1"/>
  </r>
  <r>
    <x v="4"/>
  </r>
  <r>
    <x v="6"/>
  </r>
  <r>
    <x v="0"/>
  </r>
  <r>
    <x v="0"/>
  </r>
  <r>
    <x v="2"/>
  </r>
  <r>
    <x v="0"/>
  </r>
  <r>
    <x v="2"/>
  </r>
  <r>
    <x v="3"/>
  </r>
  <r>
    <x v="2"/>
  </r>
  <r>
    <x v="2"/>
  </r>
  <r>
    <x v="5"/>
  </r>
  <r>
    <x v="6"/>
  </r>
  <r>
    <x v="6"/>
  </r>
  <r>
    <x v="1"/>
  </r>
  <r>
    <x v="0"/>
  </r>
  <r>
    <x v="4"/>
  </r>
  <r>
    <x v="0"/>
  </r>
  <r>
    <x v="6"/>
  </r>
  <r>
    <x v="2"/>
  </r>
  <r>
    <x v="4"/>
  </r>
  <r>
    <x v="0"/>
  </r>
  <r>
    <x v="0"/>
  </r>
  <r>
    <x v="4"/>
  </r>
  <r>
    <x v="4"/>
  </r>
  <r>
    <x v="4"/>
  </r>
  <r>
    <x v="0"/>
  </r>
  <r>
    <x v="6"/>
  </r>
  <r>
    <x v="4"/>
  </r>
  <r>
    <x v="2"/>
  </r>
  <r>
    <x v="4"/>
  </r>
  <r>
    <x v="2"/>
  </r>
  <r>
    <x v="1"/>
  </r>
  <r>
    <x v="4"/>
  </r>
  <r>
    <x v="2"/>
  </r>
  <r>
    <x v="5"/>
  </r>
  <r>
    <x v="6"/>
  </r>
  <r>
    <x v="0"/>
  </r>
  <r>
    <x v="3"/>
  </r>
  <r>
    <x v="4"/>
  </r>
  <r>
    <x v="3"/>
  </r>
  <r>
    <x v="2"/>
  </r>
  <r>
    <x v="2"/>
  </r>
  <r>
    <x v="0"/>
  </r>
  <r>
    <x v="5"/>
  </r>
  <r>
    <x v="4"/>
  </r>
  <r>
    <x v="1"/>
  </r>
  <r>
    <x v="2"/>
  </r>
  <r>
    <x v="2"/>
  </r>
  <r>
    <x v="2"/>
  </r>
  <r>
    <x v="1"/>
  </r>
  <r>
    <x v="6"/>
  </r>
  <r>
    <x v="0"/>
  </r>
  <r>
    <x v="5"/>
  </r>
  <r>
    <x v="2"/>
  </r>
  <r>
    <x v="4"/>
  </r>
  <r>
    <x v="2"/>
  </r>
  <r>
    <x v="6"/>
  </r>
  <r>
    <x v="2"/>
  </r>
  <r>
    <x v="0"/>
  </r>
  <r>
    <x v="2"/>
  </r>
  <r>
    <x v="2"/>
  </r>
  <r>
    <x v="1"/>
  </r>
  <r>
    <x v="1"/>
  </r>
  <r>
    <x v="3"/>
  </r>
  <r>
    <x v="3"/>
  </r>
  <r>
    <x v="5"/>
  </r>
  <r>
    <x v="0"/>
  </r>
  <r>
    <x v="4"/>
  </r>
  <r>
    <x v="0"/>
  </r>
  <r>
    <x v="4"/>
  </r>
  <r>
    <x v="4"/>
  </r>
  <r>
    <x v="3"/>
  </r>
  <r>
    <x v="0"/>
  </r>
  <r>
    <x v="2"/>
  </r>
  <r>
    <x v="4"/>
  </r>
  <r>
    <x v="4"/>
  </r>
  <r>
    <x v="1"/>
  </r>
  <r>
    <x v="3"/>
  </r>
  <r>
    <x v="0"/>
  </r>
  <r>
    <x v="1"/>
  </r>
  <r>
    <x v="2"/>
  </r>
  <r>
    <x v="0"/>
  </r>
  <r>
    <x v="1"/>
  </r>
  <r>
    <x v="4"/>
  </r>
  <r>
    <x v="0"/>
  </r>
  <r>
    <x v="4"/>
  </r>
  <r>
    <x v="0"/>
  </r>
  <r>
    <x v="3"/>
  </r>
  <r>
    <x v="1"/>
  </r>
  <r>
    <x v="2"/>
  </r>
  <r>
    <x v="3"/>
  </r>
  <r>
    <x v="3"/>
  </r>
  <r>
    <x v="0"/>
  </r>
  <r>
    <x v="6"/>
  </r>
  <r>
    <x v="5"/>
  </r>
  <r>
    <x v="4"/>
  </r>
  <r>
    <x v="0"/>
  </r>
  <r>
    <x v="0"/>
  </r>
  <r>
    <x v="6"/>
  </r>
  <r>
    <x v="6"/>
  </r>
  <r>
    <x v="0"/>
  </r>
  <r>
    <x v="0"/>
  </r>
  <r>
    <x v="0"/>
  </r>
  <r>
    <x v="4"/>
  </r>
  <r>
    <x v="5"/>
  </r>
  <r>
    <x v="3"/>
  </r>
  <r>
    <x v="3"/>
  </r>
  <r>
    <x v="0"/>
  </r>
  <r>
    <x v="3"/>
  </r>
  <r>
    <x v="6"/>
  </r>
  <r>
    <x v="0"/>
  </r>
  <r>
    <x v="6"/>
  </r>
  <r>
    <x v="2"/>
  </r>
  <r>
    <x v="0"/>
  </r>
  <r>
    <x v="1"/>
  </r>
  <r>
    <x v="5"/>
  </r>
  <r>
    <x v="2"/>
  </r>
  <r>
    <x v="2"/>
  </r>
  <r>
    <x v="0"/>
  </r>
  <r>
    <x v="4"/>
  </r>
  <r>
    <x v="0"/>
  </r>
  <r>
    <x v="0"/>
  </r>
  <r>
    <x v="0"/>
  </r>
  <r>
    <x v="6"/>
  </r>
  <r>
    <x v="1"/>
  </r>
  <r>
    <x v="6"/>
  </r>
  <r>
    <x v="1"/>
  </r>
  <r>
    <x v="3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7787C-980D-427F-91ED-B34F4D35BEAC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1">
    <pivotField axis="axisRow" dataField="1" showAll="0">
      <items count="9">
        <item x="3"/>
        <item x="5"/>
        <item x="1"/>
        <item x="4"/>
        <item x="0"/>
        <item x="6"/>
        <item x="2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Department" fld="0" subtotal="count" baseField="0" baseItem="0"/>
  </dataFields>
  <chartFormats count="9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34C60-2C33-411D-A1BB-9A3DF6898B4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36" firstHeaderRow="1" firstDataRow="1" firstDataCol="1"/>
  <pivotFields count="1">
    <pivotField axis="axisRow" dataField="1" showAll="0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</pivotField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ount of Job Titl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Q1001" totalsRowShown="0" headerRowDxfId="16">
  <autoFilter ref="A1:Q1001" xr:uid="{D7CA8898-8363-4905-AB67-C7A42F7FDBFA}"/>
  <tableColumns count="17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5"/>
    <tableColumn id="10" xr3:uid="{CA3B0D4F-FCC2-4967-BC8E-979F23AA32F2}" name="Annual Salary" dataDxfId="14"/>
    <tableColumn id="11" xr3:uid="{84DC6F9B-C840-4378-9E1C-BEB4EB18E284}" name="Bonus %" dataDxfId="1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2"/>
    <tableColumn id="15" xr3:uid="{290F1ABE-1984-4FFE-A656-F5BCA4955ADA}" name="Final_salary" dataDxfId="11">
      <calculatedColumnFormula>TBL_Employees[[#This Row],[Annual Salary]]+TBL_Employees[[#This Row],[Bonus %]]*TBL_Employees[[#This Row],[Annual Salary]]</calculatedColumnFormula>
    </tableColumn>
    <tableColumn id="16" xr3:uid="{27C4D57D-01F7-418B-8890-1C44C738B73A}" name="IT Female" dataDxfId="10">
      <calculatedColumnFormula>IF(AND(TBL_Employees[[#This Row],[Department]]="IT",TBL_Employees[[#This Row],[Gender]]="Female"),"Yes","No")</calculatedColumnFormula>
    </tableColumn>
    <tableColumn id="17" xr3:uid="{BACB2730-F3C2-437E-B05D-8355556F5A03}" name="female_black" dataDxfId="9">
      <calculatedColumnFormula>IF(AND(TBL_Employees[[#This Row],[Gender]]="Female",TBL_Employees[[#This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0D67A-ADFA-4166-88FF-C20C77E53556}" name="TBL_Employees3" displayName="TBL_Employees3" ref="A1:Q1001" totalsRowShown="0" headerRowDxfId="8">
  <autoFilter ref="A1:Q1001" xr:uid="{D7CA8898-8363-4905-AB67-C7A42F7FDBFA}"/>
  <tableColumns count="17">
    <tableColumn id="1" xr3:uid="{5E910296-F677-4F3C-8C4E-1EFC8CA88F94}" name="EEID"/>
    <tableColumn id="2" xr3:uid="{384B2CEE-12E6-46C1-8E24-FB92AE1A319A}" name="Full Name"/>
    <tableColumn id="3" xr3:uid="{FE7098EB-8277-44FA-852F-E0B72E2F3FE5}" name="Job Title"/>
    <tableColumn id="4" xr3:uid="{6FCECE0C-1C02-4A73-A88F-551DFFAB0F75}" name="Department"/>
    <tableColumn id="5" xr3:uid="{D862C59E-9CD9-4345-97C8-8AC3DEC05B04}" name="Business Unit"/>
    <tableColumn id="6" xr3:uid="{C7656241-6414-4084-930F-2AE3ABA645B7}" name="Gender"/>
    <tableColumn id="7" xr3:uid="{8EC82410-E295-4E8D-9DD8-7A2E9A813BF1}" name="Ethnicity"/>
    <tableColumn id="8" xr3:uid="{E853E9D6-BD47-49B5-9867-D9E2D70A69FB}" name="Age"/>
    <tableColumn id="9" xr3:uid="{B4D64FE3-678C-4016-AF63-DB6FEDADFE4A}" name="Hire Date" dataDxfId="7"/>
    <tableColumn id="10" xr3:uid="{25F3CF64-1BE7-46AB-88C6-4B4DA6816803}" name="Annual Salary" dataDxfId="6"/>
    <tableColumn id="11" xr3:uid="{F0FEE20A-B018-4B6F-8AB3-50EDBAA7B881}" name="Bonus %" dataDxfId="5"/>
    <tableColumn id="12" xr3:uid="{50462F69-B6E7-46B9-8B01-B08A1FE950CF}" name="Country"/>
    <tableColumn id="13" xr3:uid="{6957ED8B-EA4F-49B7-800D-39F327008523}" name="City"/>
    <tableColumn id="14" xr3:uid="{EE9F1283-2ADA-4ECA-B0FF-4B67216C2CC2}" name="Exit Date" dataDxfId="4"/>
    <tableColumn id="15" xr3:uid="{B7154710-39E6-4661-89D8-6B44EEDE7986}" name="Final_salary" dataDxfId="3">
      <calculatedColumnFormula>TBL_Employees3[[#This Row],[Annual Salary]]+TBL_Employees3[[#This Row],[Bonus %]]*TBL_Employees3[[#This Row],[Annual Salary]]</calculatedColumnFormula>
    </tableColumn>
    <tableColumn id="16" xr3:uid="{F3137690-A113-40A7-9A00-672290B7E920}" name="IT Female" dataDxfId="2">
      <calculatedColumnFormula>IF(AND(TBL_Employees3[[#This Row],[Department]]="IT",TBL_Employees3[[#This Row],[Gender]]="Female"),"Yes","No")</calculatedColumnFormula>
    </tableColumn>
    <tableColumn id="17" xr3:uid="{A513CC13-BA32-4C28-B71C-39D23913EF7D}" name="female_black" dataDxfId="1">
      <calculatedColumnFormula>IF(AND(TBL_Employees3[[#This Row],[Gender]]="Female",TBL_Employees3[[#This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T1001"/>
  <sheetViews>
    <sheetView zoomScale="126" zoomScaleNormal="126" workbookViewId="0">
      <selection activeCell="T10" sqref="T10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27.6640625" style="7" bestFit="1" customWidth="1"/>
    <col min="15" max="15" width="13" bestFit="1" customWidth="1"/>
    <col min="17" max="17" width="14.44140625" bestFit="1" customWidth="1"/>
    <col min="20" max="20" width="22.109375" bestFit="1" customWidth="1"/>
  </cols>
  <sheetData>
    <row r="1" spans="1:17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</row>
    <row r="2" spans="1:17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TBL_Employees[[#This Row],[Annual Salary]]+TBL_Employees[[#This Row],[Bonus %]]*TBL_Employees[[#This Row],[Annual Salary]]</f>
        <v>162844.6</v>
      </c>
      <c r="P2" t="str">
        <f>IF(AND(TBL_Employees[[#This Row],[Department]]="IT",TBL_Employees[[#This Row],[Gender]]="Female"),"Yes","No")</f>
        <v>Yes</v>
      </c>
      <c r="Q2" t="str">
        <f>IF(AND(TBL_Employees[[#This Row],[Gender]]="Female",TBL_Employees[[#This Row],[Ethnicity]]="Black"), "Female_Black", "Others")</f>
        <v>Female_Black</v>
      </c>
    </row>
    <row r="3" spans="1:17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TBL_Employees[[#This Row],[Annual Salary]]+TBL_Employees[[#This Row],[Bonus %]]*TBL_Employees[[#This Row],[Annual Salary]]</f>
        <v>99975</v>
      </c>
      <c r="P3" t="str">
        <f>IF(AND(TBL_Employees[[#This Row],[Department]]="IT",TBL_Employees[[#This Row],[Gender]]="Female"),"Yes","No")</f>
        <v>No</v>
      </c>
      <c r="Q3" t="str">
        <f>IF(AND(TBL_Employees[[#This Row],[Gender]]="Female",TBL_Employees[[#This Row],[Ethnicity]]="Black"), "Female_Black", "Others")</f>
        <v>Others</v>
      </c>
    </row>
    <row r="4" spans="1:17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TBL_Employees[[#This Row],[Annual Salary]]+TBL_Employees[[#This Row],[Bonus %]]*TBL_Employees[[#This Row],[Annual Salary]]</f>
        <v>195718.8</v>
      </c>
      <c r="P4" t="str">
        <f>IF(AND(TBL_Employees[[#This Row],[Department]]="IT",TBL_Employees[[#This Row],[Gender]]="Female"),"Yes","No")</f>
        <v>No</v>
      </c>
      <c r="Q4" t="str">
        <f>IF(AND(TBL_Employees[[#This Row],[Gender]]="Female",TBL_Employees[[#This Row],[Ethnicity]]="Black"), "Female_Black", "Others")</f>
        <v>Others</v>
      </c>
    </row>
    <row r="5" spans="1:17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TBL_Employees[[#This Row],[Annual Salary]]+TBL_Employees[[#This Row],[Bonus %]]*TBL_Employees[[#This Row],[Annual Salary]]</f>
        <v>90856.91</v>
      </c>
      <c r="P5" t="str">
        <f>IF(AND(TBL_Employees[[#This Row],[Department]]="IT",TBL_Employees[[#This Row],[Gender]]="Female"),"Yes","No")</f>
        <v>Yes</v>
      </c>
      <c r="Q5" t="str">
        <f>IF(AND(TBL_Employees[[#This Row],[Gender]]="Female",TBL_Employees[[#This Row],[Ethnicity]]="Black"), "Female_Black", "Others")</f>
        <v>Others</v>
      </c>
    </row>
    <row r="6" spans="1:17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TBL_Employees[[#This Row],[Annual Salary]]+TBL_Employees[[#This Row],[Bonus %]]*TBL_Employees[[#This Row],[Annual Salary]]</f>
        <v>95409</v>
      </c>
      <c r="P6" t="str">
        <f>IF(AND(TBL_Employees[[#This Row],[Department]]="IT",TBL_Employees[[#This Row],[Gender]]="Female"),"Yes","No")</f>
        <v>No</v>
      </c>
      <c r="Q6" t="str">
        <f>IF(AND(TBL_Employees[[#This Row],[Gender]]="Female",TBL_Employees[[#This Row],[Ethnicity]]="Black"), "Female_Black", "Others")</f>
        <v>Others</v>
      </c>
    </row>
    <row r="7" spans="1:17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TBL_Employees[[#This Row],[Annual Salary]]+TBL_Employees[[#This Row],[Bonus %]]*TBL_Employees[[#This Row],[Annual Salary]]</f>
        <v>50994</v>
      </c>
      <c r="P7" t="str">
        <f>IF(AND(TBL_Employees[[#This Row],[Department]]="IT",TBL_Employees[[#This Row],[Gender]]="Female"),"Yes","No")</f>
        <v>No</v>
      </c>
      <c r="Q7" t="str">
        <f>IF(AND(TBL_Employees[[#This Row],[Gender]]="Female",TBL_Employees[[#This Row],[Ethnicity]]="Black"), "Female_Black", "Others")</f>
        <v>Others</v>
      </c>
    </row>
    <row r="8" spans="1:17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TBL_Employees[[#This Row],[Annual Salary]]+TBL_Employees[[#This Row],[Bonus %]]*TBL_Employees[[#This Row],[Annual Salary]]</f>
        <v>131720.6</v>
      </c>
      <c r="P8" t="str">
        <f>IF(AND(TBL_Employees[[#This Row],[Department]]="IT",TBL_Employees[[#This Row],[Gender]]="Female"),"Yes","No")</f>
        <v>Yes</v>
      </c>
      <c r="Q8" t="str">
        <f>IF(AND(TBL_Employees[[#This Row],[Gender]]="Female",TBL_Employees[[#This Row],[Ethnicity]]="Black"), "Female_Black", "Others")</f>
        <v>Others</v>
      </c>
    </row>
    <row r="9" spans="1:17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TBL_Employees[[#This Row],[Annual Salary]]+TBL_Employees[[#This Row],[Bonus %]]*TBL_Employees[[#This Row],[Annual Salary]]</f>
        <v>41336</v>
      </c>
      <c r="P9" t="str">
        <f>IF(AND(TBL_Employees[[#This Row],[Department]]="IT",TBL_Employees[[#This Row],[Gender]]="Female"),"Yes","No")</f>
        <v>No</v>
      </c>
      <c r="Q9" t="str">
        <f>IF(AND(TBL_Employees[[#This Row],[Gender]]="Female",TBL_Employees[[#This Row],[Ethnicity]]="Black"), "Female_Black", "Others")</f>
        <v>Others</v>
      </c>
    </row>
    <row r="10" spans="1:17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TBL_Employees[[#This Row],[Annual Salary]]+TBL_Employees[[#This Row],[Bonus %]]*TBL_Employees[[#This Row],[Annual Salary]]</f>
        <v>120338.62</v>
      </c>
      <c r="P10" t="str">
        <f>IF(AND(TBL_Employees[[#This Row],[Department]]="IT",TBL_Employees[[#This Row],[Gender]]="Female"),"Yes","No")</f>
        <v>No</v>
      </c>
      <c r="Q10" t="str">
        <f>IF(AND(TBL_Employees[[#This Row],[Gender]]="Female",TBL_Employees[[#This Row],[Ethnicity]]="Black"), "Female_Black", "Others")</f>
        <v>Others</v>
      </c>
    </row>
    <row r="11" spans="1:17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TBL_Employees[[#This Row],[Annual Salary]]+TBL_Employees[[#This Row],[Bonus %]]*TBL_Employees[[#This Row],[Annual Salary]]</f>
        <v>77203</v>
      </c>
      <c r="P11" t="str">
        <f>IF(AND(TBL_Employees[[#This Row],[Department]]="IT",TBL_Employees[[#This Row],[Gender]]="Female"),"Yes","No")</f>
        <v>No</v>
      </c>
      <c r="Q11" t="str">
        <f>IF(AND(TBL_Employees[[#This Row],[Gender]]="Female",TBL_Employees[[#This Row],[Ethnicity]]="Black"), "Female_Black", "Others")</f>
        <v>Others</v>
      </c>
    </row>
    <row r="12" spans="1:17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TBL_Employees[[#This Row],[Annual Salary]]+TBL_Employees[[#This Row],[Bonus %]]*TBL_Employees[[#This Row],[Annual Salary]]</f>
        <v>180932.95</v>
      </c>
      <c r="P12" t="str">
        <f>IF(AND(TBL_Employees[[#This Row],[Department]]="IT",TBL_Employees[[#This Row],[Gender]]="Female"),"Yes","No")</f>
        <v>No</v>
      </c>
      <c r="Q12" t="str">
        <f>IF(AND(TBL_Employees[[#This Row],[Gender]]="Female",TBL_Employees[[#This Row],[Ethnicity]]="Black"), "Female_Black", "Others")</f>
        <v>Others</v>
      </c>
    </row>
    <row r="13" spans="1:17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TBL_Employees[[#This Row],[Annual Salary]]+TBL_Employees[[#This Row],[Bonus %]]*TBL_Employees[[#This Row],[Annual Salary]]</f>
        <v>109851</v>
      </c>
      <c r="P13" t="str">
        <f>IF(AND(TBL_Employees[[#This Row],[Department]]="IT",TBL_Employees[[#This Row],[Gender]]="Female"),"Yes","No")</f>
        <v>No</v>
      </c>
      <c r="Q13" t="str">
        <f>IF(AND(TBL_Employees[[#This Row],[Gender]]="Female",TBL_Employees[[#This Row],[Ethnicity]]="Black"), "Female_Black", "Others")</f>
        <v>Others</v>
      </c>
    </row>
    <row r="14" spans="1:17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TBL_Employees[[#This Row],[Annual Salary]]+TBL_Employees[[#This Row],[Bonus %]]*TBL_Employees[[#This Row],[Annual Salary]]</f>
        <v>114543.74</v>
      </c>
      <c r="P14" t="str">
        <f>IF(AND(TBL_Employees[[#This Row],[Department]]="IT",TBL_Employees[[#This Row],[Gender]]="Female"),"Yes","No")</f>
        <v>No</v>
      </c>
      <c r="Q14" t="str">
        <f>IF(AND(TBL_Employees[[#This Row],[Gender]]="Female",TBL_Employees[[#This Row],[Ethnicity]]="Black"), "Female_Black", "Others")</f>
        <v>Others</v>
      </c>
    </row>
    <row r="15" spans="1:17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TBL_Employees[[#This Row],[Annual Salary]]+TBL_Employees[[#This Row],[Bonus %]]*TBL_Employees[[#This Row],[Annual Salary]]</f>
        <v>161416.20000000001</v>
      </c>
      <c r="P15" t="str">
        <f>IF(AND(TBL_Employees[[#This Row],[Department]]="IT",TBL_Employees[[#This Row],[Gender]]="Female"),"Yes","No")</f>
        <v>No</v>
      </c>
      <c r="Q15" t="str">
        <f>IF(AND(TBL_Employees[[#This Row],[Gender]]="Female",TBL_Employees[[#This Row],[Ethnicity]]="Black"), "Female_Black", "Others")</f>
        <v>Others</v>
      </c>
    </row>
    <row r="16" spans="1:17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TBL_Employees[[#This Row],[Annual Salary]]+TBL_Employees[[#This Row],[Bonus %]]*TBL_Employees[[#This Row],[Annual Salary]]</f>
        <v>97078</v>
      </c>
      <c r="P16" t="str">
        <f>IF(AND(TBL_Employees[[#This Row],[Department]]="IT",TBL_Employees[[#This Row],[Gender]]="Female"),"Yes","No")</f>
        <v>No</v>
      </c>
      <c r="Q16" t="str">
        <f>IF(AND(TBL_Employees[[#This Row],[Gender]]="Female",TBL_Employees[[#This Row],[Ethnicity]]="Black"), "Female_Black", "Others")</f>
        <v>Others</v>
      </c>
    </row>
    <row r="17" spans="1:20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TBL_Employees[[#This Row],[Annual Salary]]+TBL_Employees[[#This Row],[Bonus %]]*TBL_Employees[[#This Row],[Annual Salary]]</f>
        <v>324051</v>
      </c>
      <c r="P17" t="str">
        <f>IF(AND(TBL_Employees[[#This Row],[Department]]="IT",TBL_Employees[[#This Row],[Gender]]="Female"),"Yes","No")</f>
        <v>No</v>
      </c>
      <c r="Q17" t="str">
        <f>IF(AND(TBL_Employees[[#This Row],[Gender]]="Female",TBL_Employees[[#This Row],[Ethnicity]]="Black"), "Female_Black", "Others")</f>
        <v>Others</v>
      </c>
    </row>
    <row r="18" spans="1:20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TBL_Employees[[#This Row],[Annual Salary]]+TBL_Employees[[#This Row],[Bonus %]]*TBL_Employees[[#This Row],[Annual Salary]]</f>
        <v>211004.4</v>
      </c>
      <c r="P18" t="str">
        <f>IF(AND(TBL_Employees[[#This Row],[Department]]="IT",TBL_Employees[[#This Row],[Gender]]="Female"),"Yes","No")</f>
        <v>No</v>
      </c>
      <c r="Q18" t="str">
        <f>IF(AND(TBL_Employees[[#This Row],[Gender]]="Female",TBL_Employees[[#This Row],[Ethnicity]]="Black"), "Female_Black", "Others")</f>
        <v>Female_Black</v>
      </c>
    </row>
    <row r="19" spans="1:20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TBL_Employees[[#This Row],[Annual Salary]]+TBL_Employees[[#This Row],[Bonus %]]*TBL_Employees[[#This Row],[Annual Salary]]</f>
        <v>174955.64</v>
      </c>
      <c r="P19" t="str">
        <f>IF(AND(TBL_Employees[[#This Row],[Department]]="IT",TBL_Employees[[#This Row],[Gender]]="Female"),"Yes","No")</f>
        <v>No</v>
      </c>
      <c r="Q19" t="str">
        <f>IF(AND(TBL_Employees[[#This Row],[Gender]]="Female",TBL_Employees[[#This Row],[Ethnicity]]="Black"), "Female_Black", "Others")</f>
        <v>Others</v>
      </c>
      <c r="T19" s="7"/>
    </row>
    <row r="20" spans="1:20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TBL_Employees[[#This Row],[Annual Salary]]+TBL_Employees[[#This Row],[Bonus %]]*TBL_Employees[[#This Row],[Annual Salary]]</f>
        <v>231263.72</v>
      </c>
      <c r="P20" t="str">
        <f>IF(AND(TBL_Employees[[#This Row],[Department]]="IT",TBL_Employees[[#This Row],[Gender]]="Female"),"Yes","No")</f>
        <v>No</v>
      </c>
      <c r="Q20" t="str">
        <f>IF(AND(TBL_Employees[[#This Row],[Gender]]="Female",TBL_Employees[[#This Row],[Ethnicity]]="Black"), "Female_Black", "Others")</f>
        <v>Others</v>
      </c>
    </row>
    <row r="21" spans="1:20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TBL_Employees[[#This Row],[Annual Salary]]+TBL_Employees[[#This Row],[Bonus %]]*TBL_Employees[[#This Row],[Annual Salary]]</f>
        <v>196270.58</v>
      </c>
      <c r="P21" t="str">
        <f>IF(AND(TBL_Employees[[#This Row],[Department]]="IT",TBL_Employees[[#This Row],[Gender]]="Female"),"Yes","No")</f>
        <v>No</v>
      </c>
      <c r="Q21" t="str">
        <f>IF(AND(TBL_Employees[[#This Row],[Gender]]="Female",TBL_Employees[[#This Row],[Ethnicity]]="Black"), "Female_Black", "Others")</f>
        <v>Others</v>
      </c>
    </row>
    <row r="22" spans="1:20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TBL_Employees[[#This Row],[Annual Salary]]+TBL_Employees[[#This Row],[Bonus %]]*TBL_Employees[[#This Row],[Annual Salary]]</f>
        <v>160754</v>
      </c>
      <c r="P22" t="str">
        <f>IF(AND(TBL_Employees[[#This Row],[Department]]="IT",TBL_Employees[[#This Row],[Gender]]="Female"),"Yes","No")</f>
        <v>No</v>
      </c>
      <c r="Q22" t="str">
        <f>IF(AND(TBL_Employees[[#This Row],[Gender]]="Female",TBL_Employees[[#This Row],[Ethnicity]]="Black"), "Female_Black", "Others")</f>
        <v>Others</v>
      </c>
    </row>
    <row r="23" spans="1:20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TBL_Employees[[#This Row],[Annual Salary]]+TBL_Employees[[#This Row],[Bonus %]]*TBL_Employees[[#This Row],[Annual Salary]]</f>
        <v>183560.63</v>
      </c>
      <c r="P23" t="str">
        <f>IF(AND(TBL_Employees[[#This Row],[Department]]="IT",TBL_Employees[[#This Row],[Gender]]="Female"),"Yes","No")</f>
        <v>No</v>
      </c>
      <c r="Q23" t="str">
        <f>IF(AND(TBL_Employees[[#This Row],[Gender]]="Female",TBL_Employees[[#This Row],[Ethnicity]]="Black"), "Female_Black", "Others")</f>
        <v>Others</v>
      </c>
    </row>
    <row r="24" spans="1:20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TBL_Employees[[#This Row],[Annual Salary]]+TBL_Employees[[#This Row],[Bonus %]]*TBL_Employees[[#This Row],[Annual Salary]]</f>
        <v>221167.36000000002</v>
      </c>
      <c r="P24" t="str">
        <f>IF(AND(TBL_Employees[[#This Row],[Department]]="IT",TBL_Employees[[#This Row],[Gender]]="Female"),"Yes","No")</f>
        <v>No</v>
      </c>
      <c r="Q24" t="str">
        <f>IF(AND(TBL_Employees[[#This Row],[Gender]]="Female",TBL_Employees[[#This Row],[Ethnicity]]="Black"), "Female_Black", "Others")</f>
        <v>Others</v>
      </c>
    </row>
    <row r="25" spans="1:20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TBL_Employees[[#This Row],[Annual Salary]]+TBL_Employees[[#This Row],[Bonus %]]*TBL_Employees[[#This Row],[Annual Salary]]</f>
        <v>49998</v>
      </c>
      <c r="P25" t="str">
        <f>IF(AND(TBL_Employees[[#This Row],[Department]]="IT",TBL_Employees[[#This Row],[Gender]]="Female"),"Yes","No")</f>
        <v>No</v>
      </c>
      <c r="Q25" t="str">
        <f>IF(AND(TBL_Employees[[#This Row],[Gender]]="Female",TBL_Employees[[#This Row],[Ethnicity]]="Black"), "Female_Black", "Others")</f>
        <v>Others</v>
      </c>
    </row>
    <row r="26" spans="1:20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TBL_Employees[[#This Row],[Annual Salary]]+TBL_Employees[[#This Row],[Bonus %]]*TBL_Employees[[#This Row],[Annual Salary]]</f>
        <v>271395.32</v>
      </c>
      <c r="P26" t="str">
        <f>IF(AND(TBL_Employees[[#This Row],[Department]]="IT",TBL_Employees[[#This Row],[Gender]]="Female"),"Yes","No")</f>
        <v>No</v>
      </c>
      <c r="Q26" t="str">
        <f>IF(AND(TBL_Employees[[#This Row],[Gender]]="Female",TBL_Employees[[#This Row],[Ethnicity]]="Black"), "Female_Black", "Others")</f>
        <v>Others</v>
      </c>
    </row>
    <row r="27" spans="1:20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60</v>
      </c>
      <c r="N27" s="7" t="s">
        <v>21</v>
      </c>
      <c r="O27" s="1">
        <f>TBL_Employees[[#This Row],[Annual Salary]]+TBL_Employees[[#This Row],[Bonus %]]*TBL_Employees[[#This Row],[Annual Salary]]</f>
        <v>187253.97</v>
      </c>
      <c r="P27" t="str">
        <f>IF(AND(TBL_Employees[[#This Row],[Department]]="IT",TBL_Employees[[#This Row],[Gender]]="Female"),"Yes","No")</f>
        <v>No</v>
      </c>
      <c r="Q27" t="str">
        <f>IF(AND(TBL_Employees[[#This Row],[Gender]]="Female",TBL_Employees[[#This Row],[Ethnicity]]="Black"), "Female_Black", "Others")</f>
        <v>Others</v>
      </c>
    </row>
    <row r="28" spans="1:20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TBL_Employees[[#This Row],[Annual Salary]]+TBL_Employees[[#This Row],[Bonus %]]*TBL_Employees[[#This Row],[Annual Salary]]</f>
        <v>98581</v>
      </c>
      <c r="P28" t="str">
        <f>IF(AND(TBL_Employees[[#This Row],[Department]]="IT",TBL_Employees[[#This Row],[Gender]]="Female"),"Yes","No")</f>
        <v>No</v>
      </c>
      <c r="Q28" t="str">
        <f>IF(AND(TBL_Employees[[#This Row],[Gender]]="Female",TBL_Employees[[#This Row],[Ethnicity]]="Black"), "Female_Black", "Others")</f>
        <v>Others</v>
      </c>
    </row>
    <row r="29" spans="1:20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TBL_Employees[[#This Row],[Annual Salary]]+TBL_Employees[[#This Row],[Bonus %]]*TBL_Employees[[#This Row],[Annual Salary]]</f>
        <v>322562.61</v>
      </c>
      <c r="P29" t="str">
        <f>IF(AND(TBL_Employees[[#This Row],[Department]]="IT",TBL_Employees[[#This Row],[Gender]]="Female"),"Yes","No")</f>
        <v>No</v>
      </c>
      <c r="Q29" t="str">
        <f>IF(AND(TBL_Employees[[#This Row],[Gender]]="Female",TBL_Employees[[#This Row],[Ethnicity]]="Black"), "Female_Black", "Others")</f>
        <v>Others</v>
      </c>
    </row>
    <row r="30" spans="1:20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TBL_Employees[[#This Row],[Annual Salary]]+TBL_Employees[[#This Row],[Bonus %]]*TBL_Employees[[#This Row],[Annual Salary]]</f>
        <v>111276.48</v>
      </c>
      <c r="P30" t="str">
        <f>IF(AND(TBL_Employees[[#This Row],[Department]]="IT",TBL_Employees[[#This Row],[Gender]]="Female"),"Yes","No")</f>
        <v>No</v>
      </c>
      <c r="Q30" t="str">
        <f>IF(AND(TBL_Employees[[#This Row],[Gender]]="Female",TBL_Employees[[#This Row],[Ethnicity]]="Black"), "Female_Black", "Others")</f>
        <v>Others</v>
      </c>
    </row>
    <row r="31" spans="1:20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TBL_Employees[[#This Row],[Annual Salary]]+TBL_Employees[[#This Row],[Bonus %]]*TBL_Employees[[#This Row],[Annual Salary]]</f>
        <v>309728.94</v>
      </c>
      <c r="P31" t="str">
        <f>IF(AND(TBL_Employees[[#This Row],[Department]]="IT",TBL_Employees[[#This Row],[Gender]]="Female"),"Yes","No")</f>
        <v>No</v>
      </c>
      <c r="Q31" t="str">
        <f>IF(AND(TBL_Employees[[#This Row],[Gender]]="Female",TBL_Employees[[#This Row],[Ethnicity]]="Black"), "Female_Black", "Others")</f>
        <v>Others</v>
      </c>
    </row>
    <row r="32" spans="1:20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TBL_Employees[[#This Row],[Annual Salary]]+TBL_Employees[[#This Row],[Bonus %]]*TBL_Employees[[#This Row],[Annual Salary]]</f>
        <v>54775</v>
      </c>
      <c r="P32" t="str">
        <f>IF(AND(TBL_Employees[[#This Row],[Department]]="IT",TBL_Employees[[#This Row],[Gender]]="Female"),"Yes","No")</f>
        <v>No</v>
      </c>
      <c r="Q32" t="str">
        <f>IF(AND(TBL_Employees[[#This Row],[Gender]]="Female",TBL_Employees[[#This Row],[Ethnicity]]="Black"), "Female_Black", "Others")</f>
        <v>Others</v>
      </c>
    </row>
    <row r="33" spans="1:17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TBL_Employees[[#This Row],[Annual Salary]]+TBL_Employees[[#This Row],[Bonus %]]*TBL_Employees[[#This Row],[Annual Salary]]</f>
        <v>55499</v>
      </c>
      <c r="P33" t="str">
        <f>IF(AND(TBL_Employees[[#This Row],[Department]]="IT",TBL_Employees[[#This Row],[Gender]]="Female"),"Yes","No")</f>
        <v>No</v>
      </c>
      <c r="Q33" t="str">
        <f>IF(AND(TBL_Employees[[#This Row],[Gender]]="Female",TBL_Employees[[#This Row],[Ethnicity]]="Black"), "Female_Black", "Others")</f>
        <v>Others</v>
      </c>
    </row>
    <row r="34" spans="1:17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TBL_Employees[[#This Row],[Annual Salary]]+TBL_Employees[[#This Row],[Bonus %]]*TBL_Employees[[#This Row],[Annual Salary]]</f>
        <v>66521</v>
      </c>
      <c r="P34" t="str">
        <f>IF(AND(TBL_Employees[[#This Row],[Department]]="IT",TBL_Employees[[#This Row],[Gender]]="Female"),"Yes","No")</f>
        <v>No</v>
      </c>
      <c r="Q34" t="str">
        <f>IF(AND(TBL_Employees[[#This Row],[Gender]]="Female",TBL_Employees[[#This Row],[Ethnicity]]="Black"), "Female_Black", "Others")</f>
        <v>Others</v>
      </c>
    </row>
    <row r="35" spans="1:17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TBL_Employees[[#This Row],[Annual Salary]]+TBL_Employees[[#This Row],[Bonus %]]*TBL_Employees[[#This Row],[Annual Salary]]</f>
        <v>59100</v>
      </c>
      <c r="P35" t="str">
        <f>IF(AND(TBL_Employees[[#This Row],[Department]]="IT",TBL_Employees[[#This Row],[Gender]]="Female"),"Yes","No")</f>
        <v>No</v>
      </c>
      <c r="Q35" t="str">
        <f>IF(AND(TBL_Employees[[#This Row],[Gender]]="Female",TBL_Employees[[#This Row],[Ethnicity]]="Black"), "Female_Black", "Others")</f>
        <v>Others</v>
      </c>
    </row>
    <row r="36" spans="1:17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TBL_Employees[[#This Row],[Annual Salary]]+TBL_Employees[[#This Row],[Bonus %]]*TBL_Employees[[#This Row],[Annual Salary]]</f>
        <v>49011</v>
      </c>
      <c r="P36" t="str">
        <f>IF(AND(TBL_Employees[[#This Row],[Department]]="IT",TBL_Employees[[#This Row],[Gender]]="Female"),"Yes","No")</f>
        <v>No</v>
      </c>
      <c r="Q36" t="str">
        <f>IF(AND(TBL_Employees[[#This Row],[Gender]]="Female",TBL_Employees[[#This Row],[Ethnicity]]="Black"), "Female_Black", "Others")</f>
        <v>Others</v>
      </c>
    </row>
    <row r="37" spans="1:17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TBL_Employees[[#This Row],[Annual Salary]]+TBL_Employees[[#This Row],[Bonus %]]*TBL_Employees[[#This Row],[Annual Salary]]</f>
        <v>99575</v>
      </c>
      <c r="P37" t="str">
        <f>IF(AND(TBL_Employees[[#This Row],[Department]]="IT",TBL_Employees[[#This Row],[Gender]]="Female"),"Yes","No")</f>
        <v>Yes</v>
      </c>
      <c r="Q37" t="str">
        <f>IF(AND(TBL_Employees[[#This Row],[Gender]]="Female",TBL_Employees[[#This Row],[Ethnicity]]="Black"), "Female_Black", "Others")</f>
        <v>Others</v>
      </c>
    </row>
    <row r="38" spans="1:17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TBL_Employees[[#This Row],[Annual Salary]]+TBL_Employees[[#This Row],[Bonus %]]*TBL_Employees[[#This Row],[Annual Salary]]</f>
        <v>99989</v>
      </c>
      <c r="P38" t="str">
        <f>IF(AND(TBL_Employees[[#This Row],[Department]]="IT",TBL_Employees[[#This Row],[Gender]]="Female"),"Yes","No")</f>
        <v>No</v>
      </c>
      <c r="Q38" t="str">
        <f>IF(AND(TBL_Employees[[#This Row],[Gender]]="Female",TBL_Employees[[#This Row],[Ethnicity]]="Black"), "Female_Black", "Others")</f>
        <v>Others</v>
      </c>
    </row>
    <row r="39" spans="1:17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TBL_Employees[[#This Row],[Annual Salary]]+TBL_Employees[[#This Row],[Bonus %]]*TBL_Employees[[#This Row],[Annual Salary]]</f>
        <v>333346</v>
      </c>
      <c r="P39" t="str">
        <f>IF(AND(TBL_Employees[[#This Row],[Department]]="IT",TBL_Employees[[#This Row],[Gender]]="Female"),"Yes","No")</f>
        <v>No</v>
      </c>
      <c r="Q39" t="str">
        <f>IF(AND(TBL_Employees[[#This Row],[Gender]]="Female",TBL_Employees[[#This Row],[Ethnicity]]="Black"), "Female_Black", "Others")</f>
        <v>Others</v>
      </c>
    </row>
    <row r="40" spans="1:17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TBL_Employees[[#This Row],[Annual Salary]]+TBL_Employees[[#This Row],[Bonus %]]*TBL_Employees[[#This Row],[Annual Salary]]</f>
        <v>78940</v>
      </c>
      <c r="P40" t="str">
        <f>IF(AND(TBL_Employees[[#This Row],[Department]]="IT",TBL_Employees[[#This Row],[Gender]]="Female"),"Yes","No")</f>
        <v>Yes</v>
      </c>
      <c r="Q40" t="str">
        <f>IF(AND(TBL_Employees[[#This Row],[Gender]]="Female",TBL_Employees[[#This Row],[Ethnicity]]="Black"), "Female_Black", "Others")</f>
        <v>Others</v>
      </c>
    </row>
    <row r="41" spans="1:17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TBL_Employees[[#This Row],[Annual Salary]]+TBL_Employees[[#This Row],[Bonus %]]*TBL_Employees[[#This Row],[Annual Salary]]</f>
        <v>82872</v>
      </c>
      <c r="P41" t="str">
        <f>IF(AND(TBL_Employees[[#This Row],[Department]]="IT",TBL_Employees[[#This Row],[Gender]]="Female"),"Yes","No")</f>
        <v>Yes</v>
      </c>
      <c r="Q41" t="str">
        <f>IF(AND(TBL_Employees[[#This Row],[Gender]]="Female",TBL_Employees[[#This Row],[Ethnicity]]="Black"), "Female_Black", "Others")</f>
        <v>Others</v>
      </c>
    </row>
    <row r="42" spans="1:17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TBL_Employees[[#This Row],[Annual Salary]]+TBL_Employees[[#This Row],[Bonus %]]*TBL_Employees[[#This Row],[Annual Salary]]</f>
        <v>86317</v>
      </c>
      <c r="P42" t="str">
        <f>IF(AND(TBL_Employees[[#This Row],[Department]]="IT",TBL_Employees[[#This Row],[Gender]]="Female"),"Yes","No")</f>
        <v>No</v>
      </c>
      <c r="Q42" t="str">
        <f>IF(AND(TBL_Employees[[#This Row],[Gender]]="Female",TBL_Employees[[#This Row],[Ethnicity]]="Black"), "Female_Black", "Others")</f>
        <v>Others</v>
      </c>
    </row>
    <row r="43" spans="1:17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TBL_Employees[[#This Row],[Annual Salary]]+TBL_Employees[[#This Row],[Bonus %]]*TBL_Employees[[#This Row],[Annual Salary]]</f>
        <v>118791.75</v>
      </c>
      <c r="P43" t="str">
        <f>IF(AND(TBL_Employees[[#This Row],[Department]]="IT",TBL_Employees[[#This Row],[Gender]]="Female"),"Yes","No")</f>
        <v>No</v>
      </c>
      <c r="Q43" t="str">
        <f>IF(AND(TBL_Employees[[#This Row],[Gender]]="Female",TBL_Employees[[#This Row],[Ethnicity]]="Black"), "Female_Black", "Others")</f>
        <v>Others</v>
      </c>
    </row>
    <row r="44" spans="1:17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TBL_Employees[[#This Row],[Annual Salary]]+TBL_Employees[[#This Row],[Bonus %]]*TBL_Employees[[#This Row],[Annual Salary]]</f>
        <v>263746.56</v>
      </c>
      <c r="P44" t="str">
        <f>IF(AND(TBL_Employees[[#This Row],[Department]]="IT",TBL_Employees[[#This Row],[Gender]]="Female"),"Yes","No")</f>
        <v>No</v>
      </c>
      <c r="Q44" t="str">
        <f>IF(AND(TBL_Employees[[#This Row],[Gender]]="Female",TBL_Employees[[#This Row],[Ethnicity]]="Black"), "Female_Black", "Others")</f>
        <v>Others</v>
      </c>
    </row>
    <row r="45" spans="1:17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TBL_Employees[[#This Row],[Annual Salary]]+TBL_Employees[[#This Row],[Bonus %]]*TBL_Employees[[#This Row],[Annual Salary]]</f>
        <v>56037</v>
      </c>
      <c r="P45" t="str">
        <f>IF(AND(TBL_Employees[[#This Row],[Department]]="IT",TBL_Employees[[#This Row],[Gender]]="Female"),"Yes","No")</f>
        <v>No</v>
      </c>
      <c r="Q45" t="str">
        <f>IF(AND(TBL_Employees[[#This Row],[Gender]]="Female",TBL_Employees[[#This Row],[Ethnicity]]="Black"), "Female_Black", "Others")</f>
        <v>Others</v>
      </c>
    </row>
    <row r="46" spans="1:17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TBL_Employees[[#This Row],[Annual Salary]]+TBL_Employees[[#This Row],[Bonus %]]*TBL_Employees[[#This Row],[Annual Salary]]</f>
        <v>137032</v>
      </c>
      <c r="P46" t="str">
        <f>IF(AND(TBL_Employees[[#This Row],[Department]]="IT",TBL_Employees[[#This Row],[Gender]]="Female"),"Yes","No")</f>
        <v>No</v>
      </c>
      <c r="Q46" t="str">
        <f>IF(AND(TBL_Employees[[#This Row],[Gender]]="Female",TBL_Employees[[#This Row],[Ethnicity]]="Black"), "Female_Black", "Others")</f>
        <v>Others</v>
      </c>
    </row>
    <row r="47" spans="1:17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TBL_Employees[[#This Row],[Annual Salary]]+TBL_Employees[[#This Row],[Bonus %]]*TBL_Employees[[#This Row],[Annual Salary]]</f>
        <v>92952</v>
      </c>
      <c r="P47" t="str">
        <f>IF(AND(TBL_Employees[[#This Row],[Department]]="IT",TBL_Employees[[#This Row],[Gender]]="Female"),"Yes","No")</f>
        <v>No</v>
      </c>
      <c r="Q47" t="str">
        <f>IF(AND(TBL_Employees[[#This Row],[Gender]]="Female",TBL_Employees[[#This Row],[Ethnicity]]="Black"), "Female_Black", "Others")</f>
        <v>Others</v>
      </c>
    </row>
    <row r="48" spans="1:17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TBL_Employees[[#This Row],[Annual Salary]]+TBL_Employees[[#This Row],[Bonus %]]*TBL_Employees[[#This Row],[Annual Salary]]</f>
        <v>83917.05</v>
      </c>
      <c r="P48" t="str">
        <f>IF(AND(TBL_Employees[[#This Row],[Department]]="IT",TBL_Employees[[#This Row],[Gender]]="Female"),"Yes","No")</f>
        <v>No</v>
      </c>
      <c r="Q48" t="str">
        <f>IF(AND(TBL_Employees[[#This Row],[Gender]]="Female",TBL_Employees[[#This Row],[Ethnicity]]="Black"), "Female_Black", "Others")</f>
        <v>Others</v>
      </c>
    </row>
    <row r="49" spans="1:17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TBL_Employees[[#This Row],[Annual Salary]]+TBL_Employees[[#This Row],[Bonus %]]*TBL_Employees[[#This Row],[Annual Salary]]</f>
        <v>200638.8</v>
      </c>
      <c r="P49" t="str">
        <f>IF(AND(TBL_Employees[[#This Row],[Department]]="IT",TBL_Employees[[#This Row],[Gender]]="Female"),"Yes","No")</f>
        <v>Yes</v>
      </c>
      <c r="Q49" t="str">
        <f>IF(AND(TBL_Employees[[#This Row],[Gender]]="Female",TBL_Employees[[#This Row],[Ethnicity]]="Black"), "Female_Black", "Others")</f>
        <v>Female_Black</v>
      </c>
    </row>
    <row r="50" spans="1:17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TBL_Employees[[#This Row],[Annual Salary]]+TBL_Employees[[#This Row],[Bonus %]]*TBL_Employees[[#This Row],[Annual Salary]]</f>
        <v>71476</v>
      </c>
      <c r="P50" t="str">
        <f>IF(AND(TBL_Employees[[#This Row],[Department]]="IT",TBL_Employees[[#This Row],[Gender]]="Female"),"Yes","No")</f>
        <v>No</v>
      </c>
      <c r="Q50" t="str">
        <f>IF(AND(TBL_Employees[[#This Row],[Gender]]="Female",TBL_Employees[[#This Row],[Ethnicity]]="Black"), "Female_Black", "Others")</f>
        <v>Others</v>
      </c>
    </row>
    <row r="51" spans="1:17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TBL_Employees[[#This Row],[Annual Salary]]+TBL_Employees[[#This Row],[Bonus %]]*TBL_Employees[[#This Row],[Annual Salary]]</f>
        <v>227304</v>
      </c>
      <c r="P51" t="str">
        <f>IF(AND(TBL_Employees[[#This Row],[Department]]="IT",TBL_Employees[[#This Row],[Gender]]="Female"),"Yes","No")</f>
        <v>No</v>
      </c>
      <c r="Q51" t="str">
        <f>IF(AND(TBL_Employees[[#This Row],[Gender]]="Female",TBL_Employees[[#This Row],[Ethnicity]]="Black"), "Female_Black", "Others")</f>
        <v>Others</v>
      </c>
    </row>
    <row r="52" spans="1:17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TBL_Employees[[#This Row],[Annual Salary]]+TBL_Employees[[#This Row],[Bonus %]]*TBL_Employees[[#This Row],[Annual Salary]]</f>
        <v>64057</v>
      </c>
      <c r="P52" t="str">
        <f>IF(AND(TBL_Employees[[#This Row],[Department]]="IT",TBL_Employees[[#This Row],[Gender]]="Female"),"Yes","No")</f>
        <v>No</v>
      </c>
      <c r="Q52" t="str">
        <f>IF(AND(TBL_Employees[[#This Row],[Gender]]="Female",TBL_Employees[[#This Row],[Ethnicity]]="Black"), "Female_Black", "Others")</f>
        <v>Others</v>
      </c>
    </row>
    <row r="53" spans="1:17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TBL_Employees[[#This Row],[Annual Salary]]+TBL_Employees[[#This Row],[Bonus %]]*TBL_Employees[[#This Row],[Annual Salary]]</f>
        <v>68728</v>
      </c>
      <c r="P53" t="str">
        <f>IF(AND(TBL_Employees[[#This Row],[Department]]="IT",TBL_Employees[[#This Row],[Gender]]="Female"),"Yes","No")</f>
        <v>No</v>
      </c>
      <c r="Q53" t="str">
        <f>IF(AND(TBL_Employees[[#This Row],[Gender]]="Female",TBL_Employees[[#This Row],[Ethnicity]]="Black"), "Female_Black", "Others")</f>
        <v>Female_Black</v>
      </c>
    </row>
    <row r="54" spans="1:17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TBL_Employees[[#This Row],[Annual Salary]]+TBL_Employees[[#This Row],[Bonus %]]*TBL_Employees[[#This Row],[Annual Salary]]</f>
        <v>139452.63</v>
      </c>
      <c r="P54" t="str">
        <f>IF(AND(TBL_Employees[[#This Row],[Department]]="IT",TBL_Employees[[#This Row],[Gender]]="Female"),"Yes","No")</f>
        <v>Yes</v>
      </c>
      <c r="Q54" t="str">
        <f>IF(AND(TBL_Employees[[#This Row],[Gender]]="Female",TBL_Employees[[#This Row],[Ethnicity]]="Black"), "Female_Black", "Others")</f>
        <v>Others</v>
      </c>
    </row>
    <row r="55" spans="1:17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TBL_Employees[[#This Row],[Annual Salary]]+TBL_Employees[[#This Row],[Bonus %]]*TBL_Employees[[#This Row],[Annual Salary]]</f>
        <v>66889</v>
      </c>
      <c r="P55" t="str">
        <f>IF(AND(TBL_Employees[[#This Row],[Department]]="IT",TBL_Employees[[#This Row],[Gender]]="Female"),"Yes","No")</f>
        <v>No</v>
      </c>
      <c r="Q55" t="str">
        <f>IF(AND(TBL_Employees[[#This Row],[Gender]]="Female",TBL_Employees[[#This Row],[Ethnicity]]="Black"), "Female_Black", "Others")</f>
        <v>Others</v>
      </c>
    </row>
    <row r="56" spans="1:17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TBL_Employees[[#This Row],[Annual Salary]]+TBL_Employees[[#This Row],[Bonus %]]*TBL_Employees[[#This Row],[Annual Salary]]</f>
        <v>230523</v>
      </c>
      <c r="P56" t="str">
        <f>IF(AND(TBL_Employees[[#This Row],[Department]]="IT",TBL_Employees[[#This Row],[Gender]]="Female"),"Yes","No")</f>
        <v>No</v>
      </c>
      <c r="Q56" t="str">
        <f>IF(AND(TBL_Employees[[#This Row],[Gender]]="Female",TBL_Employees[[#This Row],[Ethnicity]]="Black"), "Female_Black", "Others")</f>
        <v>Others</v>
      </c>
    </row>
    <row r="57" spans="1:17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TBL_Employees[[#This Row],[Annual Salary]]+TBL_Employees[[#This Row],[Bonus %]]*TBL_Employees[[#This Row],[Annual Salary]]</f>
        <v>83990</v>
      </c>
      <c r="P57" t="str">
        <f>IF(AND(TBL_Employees[[#This Row],[Department]]="IT",TBL_Employees[[#This Row],[Gender]]="Female"),"Yes","No")</f>
        <v>No</v>
      </c>
      <c r="Q57" t="str">
        <f>IF(AND(TBL_Employees[[#This Row],[Gender]]="Female",TBL_Employees[[#This Row],[Ethnicity]]="Black"), "Female_Black", "Others")</f>
        <v>Others</v>
      </c>
    </row>
    <row r="58" spans="1:17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TBL_Employees[[#This Row],[Annual Salary]]+TBL_Employees[[#This Row],[Bonus %]]*TBL_Employees[[#This Row],[Annual Salary]]</f>
        <v>102043</v>
      </c>
      <c r="P58" t="str">
        <f>IF(AND(TBL_Employees[[#This Row],[Department]]="IT",TBL_Employees[[#This Row],[Gender]]="Female"),"Yes","No")</f>
        <v>No</v>
      </c>
      <c r="Q58" t="str">
        <f>IF(AND(TBL_Employees[[#This Row],[Gender]]="Female",TBL_Employees[[#This Row],[Ethnicity]]="Black"), "Female_Black", "Others")</f>
        <v>Others</v>
      </c>
    </row>
    <row r="59" spans="1:17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TBL_Employees[[#This Row],[Annual Salary]]+TBL_Employees[[#This Row],[Bonus %]]*TBL_Employees[[#This Row],[Annual Salary]]</f>
        <v>90678</v>
      </c>
      <c r="P59" t="str">
        <f>IF(AND(TBL_Employees[[#This Row],[Department]]="IT",TBL_Employees[[#This Row],[Gender]]="Female"),"Yes","No")</f>
        <v>No</v>
      </c>
      <c r="Q59" t="str">
        <f>IF(AND(TBL_Employees[[#This Row],[Gender]]="Female",TBL_Employees[[#This Row],[Ethnicity]]="Black"), "Female_Black", "Others")</f>
        <v>Others</v>
      </c>
    </row>
    <row r="60" spans="1:17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TBL_Employees[[#This Row],[Annual Salary]]+TBL_Employees[[#This Row],[Bonus %]]*TBL_Employees[[#This Row],[Annual Salary]]</f>
        <v>59067</v>
      </c>
      <c r="P60" t="str">
        <f>IF(AND(TBL_Employees[[#This Row],[Department]]="IT",TBL_Employees[[#This Row],[Gender]]="Female"),"Yes","No")</f>
        <v>No</v>
      </c>
      <c r="Q60" t="str">
        <f>IF(AND(TBL_Employees[[#This Row],[Gender]]="Female",TBL_Employees[[#This Row],[Ethnicity]]="Black"), "Female_Black", "Others")</f>
        <v>Female_Black</v>
      </c>
    </row>
    <row r="61" spans="1:17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TBL_Employees[[#This Row],[Annual Salary]]+TBL_Employees[[#This Row],[Bonus %]]*TBL_Employees[[#This Row],[Annual Salary]]</f>
        <v>155321.29999999999</v>
      </c>
      <c r="P61" t="str">
        <f>IF(AND(TBL_Employees[[#This Row],[Department]]="IT",TBL_Employees[[#This Row],[Gender]]="Female"),"Yes","No")</f>
        <v>No</v>
      </c>
      <c r="Q61" t="str">
        <f>IF(AND(TBL_Employees[[#This Row],[Gender]]="Female",TBL_Employees[[#This Row],[Ethnicity]]="Black"), "Female_Black", "Others")</f>
        <v>Others</v>
      </c>
    </row>
    <row r="62" spans="1:17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TBL_Employees[[#This Row],[Annual Salary]]+TBL_Employees[[#This Row],[Bonus %]]*TBL_Employees[[#This Row],[Annual Salary]]</f>
        <v>174948.4</v>
      </c>
      <c r="P62" t="str">
        <f>IF(AND(TBL_Employees[[#This Row],[Department]]="IT",TBL_Employees[[#This Row],[Gender]]="Female"),"Yes","No")</f>
        <v>Yes</v>
      </c>
      <c r="Q62" t="str">
        <f>IF(AND(TBL_Employees[[#This Row],[Gender]]="Female",TBL_Employees[[#This Row],[Ethnicity]]="Black"), "Female_Black", "Others")</f>
        <v>Others</v>
      </c>
    </row>
    <row r="63" spans="1:17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TBL_Employees[[#This Row],[Annual Salary]]+TBL_Employees[[#This Row],[Bonus %]]*TBL_Employees[[#This Row],[Annual Salary]]</f>
        <v>74691</v>
      </c>
      <c r="P63" t="str">
        <f>IF(AND(TBL_Employees[[#This Row],[Department]]="IT",TBL_Employees[[#This Row],[Gender]]="Female"),"Yes","No")</f>
        <v>No</v>
      </c>
      <c r="Q63" t="str">
        <f>IF(AND(TBL_Employees[[#This Row],[Gender]]="Female",TBL_Employees[[#This Row],[Ethnicity]]="Black"), "Female_Black", "Others")</f>
        <v>Others</v>
      </c>
    </row>
    <row r="64" spans="1:17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TBL_Employees[[#This Row],[Annual Salary]]+TBL_Employees[[#This Row],[Bonus %]]*TBL_Employees[[#This Row],[Annual Salary]]</f>
        <v>104810.89</v>
      </c>
      <c r="P64" t="str">
        <f>IF(AND(TBL_Employees[[#This Row],[Department]]="IT",TBL_Employees[[#This Row],[Gender]]="Female"),"Yes","No")</f>
        <v>No</v>
      </c>
      <c r="Q64" t="str">
        <f>IF(AND(TBL_Employees[[#This Row],[Gender]]="Female",TBL_Employees[[#This Row],[Ethnicity]]="Black"), "Female_Black", "Others")</f>
        <v>Others</v>
      </c>
    </row>
    <row r="65" spans="1:17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TBL_Employees[[#This Row],[Annual Salary]]+TBL_Employees[[#This Row],[Bonus %]]*TBL_Employees[[#This Row],[Annual Salary]]</f>
        <v>324616.02</v>
      </c>
      <c r="P65" t="str">
        <f>IF(AND(TBL_Employees[[#This Row],[Department]]="IT",TBL_Employees[[#This Row],[Gender]]="Female"),"Yes","No")</f>
        <v>No</v>
      </c>
      <c r="Q65" t="str">
        <f>IF(AND(TBL_Employees[[#This Row],[Gender]]="Female",TBL_Employees[[#This Row],[Ethnicity]]="Black"), "Female_Black", "Others")</f>
        <v>Others</v>
      </c>
    </row>
    <row r="66" spans="1:17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TBL_Employees[[#This Row],[Annual Salary]]+TBL_Employees[[#This Row],[Bonus %]]*TBL_Employees[[#This Row],[Annual Salary]]</f>
        <v>48906</v>
      </c>
      <c r="P66" t="str">
        <f>IF(AND(TBL_Employees[[#This Row],[Department]]="IT",TBL_Employees[[#This Row],[Gender]]="Female"),"Yes","No")</f>
        <v>No</v>
      </c>
      <c r="Q66" t="str">
        <f>IF(AND(TBL_Employees[[#This Row],[Gender]]="Female",TBL_Employees[[#This Row],[Ethnicity]]="Black"), "Female_Black", "Others")</f>
        <v>Female_Black</v>
      </c>
    </row>
    <row r="67" spans="1:17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TBL_Employees[[#This Row],[Annual Salary]]+TBL_Employees[[#This Row],[Bonus %]]*TBL_Employees[[#This Row],[Annual Salary]]</f>
        <v>80024</v>
      </c>
      <c r="P67" t="str">
        <f>IF(AND(TBL_Employees[[#This Row],[Department]]="IT",TBL_Employees[[#This Row],[Gender]]="Female"),"Yes","No")</f>
        <v>No</v>
      </c>
      <c r="Q67" t="str">
        <f>IF(AND(TBL_Employees[[#This Row],[Gender]]="Female",TBL_Employees[[#This Row],[Ethnicity]]="Black"), "Female_Black", "Others")</f>
        <v>Others</v>
      </c>
    </row>
    <row r="68" spans="1:17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TBL_Employees[[#This Row],[Annual Salary]]+TBL_Employees[[#This Row],[Bonus %]]*TBL_Employees[[#This Row],[Annual Salary]]</f>
        <v>54415</v>
      </c>
      <c r="P68" t="str">
        <f>IF(AND(TBL_Employees[[#This Row],[Department]]="IT",TBL_Employees[[#This Row],[Gender]]="Female"),"Yes","No")</f>
        <v>No</v>
      </c>
      <c r="Q68" t="str">
        <f>IF(AND(TBL_Employees[[#This Row],[Gender]]="Female",TBL_Employees[[#This Row],[Ethnicity]]="Black"), "Female_Black", "Others")</f>
        <v>Others</v>
      </c>
    </row>
    <row r="69" spans="1:17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TBL_Employees[[#This Row],[Annual Salary]]+TBL_Employees[[#This Row],[Bonus %]]*TBL_Employees[[#This Row],[Annual Salary]]</f>
        <v>128764.87</v>
      </c>
      <c r="P69" t="str">
        <f>IF(AND(TBL_Employees[[#This Row],[Department]]="IT",TBL_Employees[[#This Row],[Gender]]="Female"),"Yes","No")</f>
        <v>No</v>
      </c>
      <c r="Q69" t="str">
        <f>IF(AND(TBL_Employees[[#This Row],[Gender]]="Female",TBL_Employees[[#This Row],[Ethnicity]]="Black"), "Female_Black", "Others")</f>
        <v>Others</v>
      </c>
    </row>
    <row r="70" spans="1:17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TBL_Employees[[#This Row],[Annual Salary]]+TBL_Employees[[#This Row],[Bonus %]]*TBL_Employees[[#This Row],[Annual Salary]]</f>
        <v>281360.25</v>
      </c>
      <c r="P70" t="str">
        <f>IF(AND(TBL_Employees[[#This Row],[Department]]="IT",TBL_Employees[[#This Row],[Gender]]="Female"),"Yes","No")</f>
        <v>Yes</v>
      </c>
      <c r="Q70" t="str">
        <f>IF(AND(TBL_Employees[[#This Row],[Gender]]="Female",TBL_Employees[[#This Row],[Ethnicity]]="Black"), "Female_Black", "Others")</f>
        <v>Others</v>
      </c>
    </row>
    <row r="71" spans="1:17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TBL_Employees[[#This Row],[Annual Salary]]+TBL_Employees[[#This Row],[Bonus %]]*TBL_Employees[[#This Row],[Annual Salary]]</f>
        <v>78844</v>
      </c>
      <c r="P71" t="str">
        <f>IF(AND(TBL_Employees[[#This Row],[Department]]="IT",TBL_Employees[[#This Row],[Gender]]="Female"),"Yes","No")</f>
        <v>Yes</v>
      </c>
      <c r="Q71" t="str">
        <f>IF(AND(TBL_Employees[[#This Row],[Gender]]="Female",TBL_Employees[[#This Row],[Ethnicity]]="Black"), "Female_Black", "Others")</f>
        <v>Others</v>
      </c>
    </row>
    <row r="72" spans="1:17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TBL_Employees[[#This Row],[Annual Salary]]+TBL_Employees[[#This Row],[Bonus %]]*TBL_Employees[[#This Row],[Annual Salary]]</f>
        <v>76354</v>
      </c>
      <c r="P72" t="str">
        <f>IF(AND(TBL_Employees[[#This Row],[Department]]="IT",TBL_Employees[[#This Row],[Gender]]="Female"),"Yes","No")</f>
        <v>No</v>
      </c>
      <c r="Q72" t="str">
        <f>IF(AND(TBL_Employees[[#This Row],[Gender]]="Female",TBL_Employees[[#This Row],[Ethnicity]]="Black"), "Female_Black", "Others")</f>
        <v>Others</v>
      </c>
    </row>
    <row r="73" spans="1:17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TBL_Employees[[#This Row],[Annual Salary]]+TBL_Employees[[#This Row],[Bonus %]]*TBL_Employees[[#This Row],[Annual Salary]]</f>
        <v>199112.4</v>
      </c>
      <c r="P73" t="str">
        <f>IF(AND(TBL_Employees[[#This Row],[Department]]="IT",TBL_Employees[[#This Row],[Gender]]="Female"),"Yes","No")</f>
        <v>No</v>
      </c>
      <c r="Q73" t="str">
        <f>IF(AND(TBL_Employees[[#This Row],[Gender]]="Female",TBL_Employees[[#This Row],[Ethnicity]]="Black"), "Female_Black", "Others")</f>
        <v>Others</v>
      </c>
    </row>
    <row r="74" spans="1:17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TBL_Employees[[#This Row],[Annual Salary]]+TBL_Employees[[#This Row],[Bonus %]]*TBL_Employees[[#This Row],[Annual Salary]]</f>
        <v>119695.08</v>
      </c>
      <c r="P74" t="str">
        <f>IF(AND(TBL_Employees[[#This Row],[Department]]="IT",TBL_Employees[[#This Row],[Gender]]="Female"),"Yes","No")</f>
        <v>No</v>
      </c>
      <c r="Q74" t="str">
        <f>IF(AND(TBL_Employees[[#This Row],[Gender]]="Female",TBL_Employees[[#This Row],[Ethnicity]]="Black"), "Female_Black", "Others")</f>
        <v>Others</v>
      </c>
    </row>
    <row r="75" spans="1:17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TBL_Employees[[#This Row],[Annual Salary]]+TBL_Employees[[#This Row],[Bonus %]]*TBL_Employees[[#This Row],[Annual Salary]]</f>
        <v>86299</v>
      </c>
      <c r="P75" t="str">
        <f>IF(AND(TBL_Employees[[#This Row],[Department]]="IT",TBL_Employees[[#This Row],[Gender]]="Female"),"Yes","No")</f>
        <v>No</v>
      </c>
      <c r="Q75" t="str">
        <f>IF(AND(TBL_Employees[[#This Row],[Gender]]="Female",TBL_Employees[[#This Row],[Ethnicity]]="Black"), "Female_Black", "Others")</f>
        <v>Others</v>
      </c>
    </row>
    <row r="76" spans="1:17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TBL_Employees[[#This Row],[Annual Salary]]+TBL_Employees[[#This Row],[Bonus %]]*TBL_Employees[[#This Row],[Annual Salary]]</f>
        <v>289273.59999999998</v>
      </c>
      <c r="P76" t="str">
        <f>IF(AND(TBL_Employees[[#This Row],[Department]]="IT",TBL_Employees[[#This Row],[Gender]]="Female"),"Yes","No")</f>
        <v>No</v>
      </c>
      <c r="Q76" t="str">
        <f>IF(AND(TBL_Employees[[#This Row],[Gender]]="Female",TBL_Employees[[#This Row],[Ethnicity]]="Black"), "Female_Black", "Others")</f>
        <v>Others</v>
      </c>
    </row>
    <row r="77" spans="1:17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TBL_Employees[[#This Row],[Annual Salary]]+TBL_Employees[[#This Row],[Bonus %]]*TBL_Employees[[#This Row],[Annual Salary]]</f>
        <v>53215</v>
      </c>
      <c r="P77" t="str">
        <f>IF(AND(TBL_Employees[[#This Row],[Department]]="IT",TBL_Employees[[#This Row],[Gender]]="Female"),"Yes","No")</f>
        <v>No</v>
      </c>
      <c r="Q77" t="str">
        <f>IF(AND(TBL_Employees[[#This Row],[Gender]]="Female",TBL_Employees[[#This Row],[Ethnicity]]="Black"), "Female_Black", "Others")</f>
        <v>Others</v>
      </c>
    </row>
    <row r="78" spans="1:17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TBL_Employees[[#This Row],[Annual Salary]]+TBL_Employees[[#This Row],[Bonus %]]*TBL_Employees[[#This Row],[Annual Salary]]</f>
        <v>86858</v>
      </c>
      <c r="P78" t="str">
        <f>IF(AND(TBL_Employees[[#This Row],[Department]]="IT",TBL_Employees[[#This Row],[Gender]]="Female"),"Yes","No")</f>
        <v>No</v>
      </c>
      <c r="Q78" t="str">
        <f>IF(AND(TBL_Employees[[#This Row],[Gender]]="Female",TBL_Employees[[#This Row],[Ethnicity]]="Black"), "Female_Black", "Others")</f>
        <v>Others</v>
      </c>
    </row>
    <row r="79" spans="1:17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TBL_Employees[[#This Row],[Annual Salary]]+TBL_Employees[[#This Row],[Bonus %]]*TBL_Employees[[#This Row],[Annual Salary]]</f>
        <v>101488.68</v>
      </c>
      <c r="P79" t="str">
        <f>IF(AND(TBL_Employees[[#This Row],[Department]]="IT",TBL_Employees[[#This Row],[Gender]]="Female"),"Yes","No")</f>
        <v>No</v>
      </c>
      <c r="Q79" t="str">
        <f>IF(AND(TBL_Employees[[#This Row],[Gender]]="Female",TBL_Employees[[#This Row],[Ethnicity]]="Black"), "Female_Black", "Others")</f>
        <v>Others</v>
      </c>
    </row>
    <row r="80" spans="1:17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TBL_Employees[[#This Row],[Annual Salary]]+TBL_Employees[[#This Row],[Bonus %]]*TBL_Employees[[#This Row],[Annual Salary]]</f>
        <v>57008</v>
      </c>
      <c r="P80" t="str">
        <f>IF(AND(TBL_Employees[[#This Row],[Department]]="IT",TBL_Employees[[#This Row],[Gender]]="Female"),"Yes","No")</f>
        <v>No</v>
      </c>
      <c r="Q80" t="str">
        <f>IF(AND(TBL_Employees[[#This Row],[Gender]]="Female",TBL_Employees[[#This Row],[Ethnicity]]="Black"), "Female_Black", "Others")</f>
        <v>Others</v>
      </c>
    </row>
    <row r="81" spans="1:17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TBL_Employees[[#This Row],[Annual Salary]]+TBL_Employees[[#This Row],[Bonus %]]*TBL_Employees[[#This Row],[Annual Salary]]</f>
        <v>163183.85</v>
      </c>
      <c r="P81" t="str">
        <f>IF(AND(TBL_Employees[[#This Row],[Department]]="IT",TBL_Employees[[#This Row],[Gender]]="Female"),"Yes","No")</f>
        <v>No</v>
      </c>
      <c r="Q81" t="str">
        <f>IF(AND(TBL_Employees[[#This Row],[Gender]]="Female",TBL_Employees[[#This Row],[Ethnicity]]="Black"), "Female_Black", "Others")</f>
        <v>Others</v>
      </c>
    </row>
    <row r="82" spans="1:17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TBL_Employees[[#This Row],[Annual Salary]]+TBL_Employees[[#This Row],[Bonus %]]*TBL_Employees[[#This Row],[Annual Salary]]</f>
        <v>64847</v>
      </c>
      <c r="P82" t="str">
        <f>IF(AND(TBL_Employees[[#This Row],[Department]]="IT",TBL_Employees[[#This Row],[Gender]]="Female"),"Yes","No")</f>
        <v>No</v>
      </c>
      <c r="Q82" t="str">
        <f>IF(AND(TBL_Employees[[#This Row],[Gender]]="Female",TBL_Employees[[#This Row],[Ethnicity]]="Black"), "Female_Black", "Others")</f>
        <v>Others</v>
      </c>
    </row>
    <row r="83" spans="1:17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TBL_Employees[[#This Row],[Annual Salary]]+TBL_Employees[[#This Row],[Bonus %]]*TBL_Employees[[#This Row],[Annual Salary]]</f>
        <v>129734.58</v>
      </c>
      <c r="P83" t="str">
        <f>IF(AND(TBL_Employees[[#This Row],[Department]]="IT",TBL_Employees[[#This Row],[Gender]]="Female"),"Yes","No")</f>
        <v>No</v>
      </c>
      <c r="Q83" t="str">
        <f>IF(AND(TBL_Employees[[#This Row],[Gender]]="Female",TBL_Employees[[#This Row],[Ethnicity]]="Black"), "Female_Black", "Others")</f>
        <v>Others</v>
      </c>
    </row>
    <row r="84" spans="1:17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TBL_Employees[[#This Row],[Annual Salary]]+TBL_Employees[[#This Row],[Bonus %]]*TBL_Employees[[#This Row],[Annual Salary]]</f>
        <v>70505</v>
      </c>
      <c r="P84" t="str">
        <f>IF(AND(TBL_Employees[[#This Row],[Department]]="IT",TBL_Employees[[#This Row],[Gender]]="Female"),"Yes","No")</f>
        <v>No</v>
      </c>
      <c r="Q84" t="str">
        <f>IF(AND(TBL_Employees[[#This Row],[Gender]]="Female",TBL_Employees[[#This Row],[Ethnicity]]="Black"), "Female_Black", "Others")</f>
        <v>Others</v>
      </c>
    </row>
    <row r="85" spans="1:17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TBL_Employees[[#This Row],[Annual Salary]]+TBL_Employees[[#This Row],[Bonus %]]*TBL_Employees[[#This Row],[Annual Salary]]</f>
        <v>242818.56</v>
      </c>
      <c r="P85" t="str">
        <f>IF(AND(TBL_Employees[[#This Row],[Department]]="IT",TBL_Employees[[#This Row],[Gender]]="Female"),"Yes","No")</f>
        <v>No</v>
      </c>
      <c r="Q85" t="str">
        <f>IF(AND(TBL_Employees[[#This Row],[Gender]]="Female",TBL_Employees[[#This Row],[Ethnicity]]="Black"), "Female_Black", "Others")</f>
        <v>Others</v>
      </c>
    </row>
    <row r="86" spans="1:17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TBL_Employees[[#This Row],[Annual Salary]]+TBL_Employees[[#This Row],[Bonus %]]*TBL_Employees[[#This Row],[Annual Salary]]</f>
        <v>229443.28</v>
      </c>
      <c r="P86" t="str">
        <f>IF(AND(TBL_Employees[[#This Row],[Department]]="IT",TBL_Employees[[#This Row],[Gender]]="Female"),"Yes","No")</f>
        <v>No</v>
      </c>
      <c r="Q86" t="str">
        <f>IF(AND(TBL_Employees[[#This Row],[Gender]]="Female",TBL_Employees[[#This Row],[Ethnicity]]="Black"), "Female_Black", "Others")</f>
        <v>Others</v>
      </c>
    </row>
    <row r="87" spans="1:17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TBL_Employees[[#This Row],[Annual Salary]]+TBL_Employees[[#This Row],[Bonus %]]*TBL_Employees[[#This Row],[Annual Salary]]</f>
        <v>48345</v>
      </c>
      <c r="P87" t="str">
        <f>IF(AND(TBL_Employees[[#This Row],[Department]]="IT",TBL_Employees[[#This Row],[Gender]]="Female"),"Yes","No")</f>
        <v>No</v>
      </c>
      <c r="Q87" t="str">
        <f>IF(AND(TBL_Employees[[#This Row],[Gender]]="Female",TBL_Employees[[#This Row],[Ethnicity]]="Black"), "Female_Black", "Others")</f>
        <v>Others</v>
      </c>
    </row>
    <row r="88" spans="1:17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TBL_Employees[[#This Row],[Annual Salary]]+TBL_Employees[[#This Row],[Bonus %]]*TBL_Employees[[#This Row],[Annual Salary]]</f>
        <v>197878.2</v>
      </c>
      <c r="P88" t="str">
        <f>IF(AND(TBL_Employees[[#This Row],[Department]]="IT",TBL_Employees[[#This Row],[Gender]]="Female"),"Yes","No")</f>
        <v>No</v>
      </c>
      <c r="Q88" t="str">
        <f>IF(AND(TBL_Employees[[#This Row],[Gender]]="Female",TBL_Employees[[#This Row],[Ethnicity]]="Black"), "Female_Black", "Others")</f>
        <v>Others</v>
      </c>
    </row>
    <row r="89" spans="1:17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TBL_Employees[[#This Row],[Annual Salary]]+TBL_Employees[[#This Row],[Bonus %]]*TBL_Employees[[#This Row],[Annual Salary]]</f>
        <v>69803</v>
      </c>
      <c r="P89" t="str">
        <f>IF(AND(TBL_Employees[[#This Row],[Department]]="IT",TBL_Employees[[#This Row],[Gender]]="Female"),"Yes","No")</f>
        <v>Yes</v>
      </c>
      <c r="Q89" t="str">
        <f>IF(AND(TBL_Employees[[#This Row],[Gender]]="Female",TBL_Employees[[#This Row],[Ethnicity]]="Black"), "Female_Black", "Others")</f>
        <v>Others</v>
      </c>
    </row>
    <row r="90" spans="1:17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TBL_Employees[[#This Row],[Annual Salary]]+TBL_Employees[[#This Row],[Bonus %]]*TBL_Employees[[#This Row],[Annual Salary]]</f>
        <v>76588</v>
      </c>
      <c r="P90" t="str">
        <f>IF(AND(TBL_Employees[[#This Row],[Department]]="IT",TBL_Employees[[#This Row],[Gender]]="Female"),"Yes","No")</f>
        <v>Yes</v>
      </c>
      <c r="Q90" t="str">
        <f>IF(AND(TBL_Employees[[#This Row],[Gender]]="Female",TBL_Employees[[#This Row],[Ethnicity]]="Black"), "Female_Black", "Others")</f>
        <v>Others</v>
      </c>
    </row>
    <row r="91" spans="1:17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TBL_Employees[[#This Row],[Annual Salary]]+TBL_Employees[[#This Row],[Bonus %]]*TBL_Employees[[#This Row],[Annual Salary]]</f>
        <v>84596</v>
      </c>
      <c r="P91" t="str">
        <f>IF(AND(TBL_Employees[[#This Row],[Department]]="IT",TBL_Employees[[#This Row],[Gender]]="Female"),"Yes","No")</f>
        <v>No</v>
      </c>
      <c r="Q91" t="str">
        <f>IF(AND(TBL_Employees[[#This Row],[Gender]]="Female",TBL_Employees[[#This Row],[Ethnicity]]="Black"), "Female_Black", "Others")</f>
        <v>Others</v>
      </c>
    </row>
    <row r="92" spans="1:17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TBL_Employees[[#This Row],[Annual Salary]]+TBL_Employees[[#This Row],[Bonus %]]*TBL_Employees[[#This Row],[Annual Salary]]</f>
        <v>125885.1</v>
      </c>
      <c r="P92" t="str">
        <f>IF(AND(TBL_Employees[[#This Row],[Department]]="IT",TBL_Employees[[#This Row],[Gender]]="Female"),"Yes","No")</f>
        <v>No</v>
      </c>
      <c r="Q92" t="str">
        <f>IF(AND(TBL_Employees[[#This Row],[Gender]]="Female",TBL_Employees[[#This Row],[Ethnicity]]="Black"), "Female_Black", "Others")</f>
        <v>Others</v>
      </c>
    </row>
    <row r="93" spans="1:17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TBL_Employees[[#This Row],[Annual Salary]]+TBL_Employees[[#This Row],[Bonus %]]*TBL_Employees[[#This Row],[Annual Salary]]</f>
        <v>161462.29999999999</v>
      </c>
      <c r="P93" t="str">
        <f>IF(AND(TBL_Employees[[#This Row],[Department]]="IT",TBL_Employees[[#This Row],[Gender]]="Female"),"Yes","No")</f>
        <v>No</v>
      </c>
      <c r="Q93" t="str">
        <f>IF(AND(TBL_Employees[[#This Row],[Gender]]="Female",TBL_Employees[[#This Row],[Ethnicity]]="Black"), "Female_Black", "Others")</f>
        <v>Others</v>
      </c>
    </row>
    <row r="94" spans="1:17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TBL_Employees[[#This Row],[Annual Salary]]+TBL_Employees[[#This Row],[Bonus %]]*TBL_Employees[[#This Row],[Annual Salary]]</f>
        <v>59817</v>
      </c>
      <c r="P94" t="str">
        <f>IF(AND(TBL_Employees[[#This Row],[Department]]="IT",TBL_Employees[[#This Row],[Gender]]="Female"),"Yes","No")</f>
        <v>No</v>
      </c>
      <c r="Q94" t="str">
        <f>IF(AND(TBL_Employees[[#This Row],[Gender]]="Female",TBL_Employees[[#This Row],[Ethnicity]]="Black"), "Female_Black", "Others")</f>
        <v>Others</v>
      </c>
    </row>
    <row r="95" spans="1:17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TBL_Employees[[#This Row],[Annual Salary]]+TBL_Employees[[#This Row],[Bonus %]]*TBL_Employees[[#This Row],[Annual Salary]]</f>
        <v>55854</v>
      </c>
      <c r="P95" t="str">
        <f>IF(AND(TBL_Employees[[#This Row],[Department]]="IT",TBL_Employees[[#This Row],[Gender]]="Female"),"Yes","No")</f>
        <v>No</v>
      </c>
      <c r="Q95" t="str">
        <f>IF(AND(TBL_Employees[[#This Row],[Gender]]="Female",TBL_Employees[[#This Row],[Ethnicity]]="Black"), "Female_Black", "Others")</f>
        <v>Others</v>
      </c>
    </row>
    <row r="96" spans="1:17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TBL_Employees[[#This Row],[Annual Salary]]+TBL_Employees[[#This Row],[Bonus %]]*TBL_Employees[[#This Row],[Annual Salary]]</f>
        <v>95998</v>
      </c>
      <c r="P96" t="str">
        <f>IF(AND(TBL_Employees[[#This Row],[Department]]="IT",TBL_Employees[[#This Row],[Gender]]="Female"),"Yes","No")</f>
        <v>No</v>
      </c>
      <c r="Q96" t="str">
        <f>IF(AND(TBL_Employees[[#This Row],[Gender]]="Female",TBL_Employees[[#This Row],[Ethnicity]]="Black"), "Female_Black", "Others")</f>
        <v>Others</v>
      </c>
    </row>
    <row r="97" spans="1:17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TBL_Employees[[#This Row],[Annual Salary]]+TBL_Employees[[#This Row],[Bonus %]]*TBL_Employees[[#This Row],[Annual Salary]]</f>
        <v>175083.33000000002</v>
      </c>
      <c r="P97" t="str">
        <f>IF(AND(TBL_Employees[[#This Row],[Department]]="IT",TBL_Employees[[#This Row],[Gender]]="Female"),"Yes","No")</f>
        <v>No</v>
      </c>
      <c r="Q97" t="str">
        <f>IF(AND(TBL_Employees[[#This Row],[Gender]]="Female",TBL_Employees[[#This Row],[Ethnicity]]="Black"), "Female_Black", "Others")</f>
        <v>Others</v>
      </c>
    </row>
    <row r="98" spans="1:17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TBL_Employees[[#This Row],[Annual Salary]]+TBL_Employees[[#This Row],[Bonus %]]*TBL_Employees[[#This Row],[Annual Salary]]</f>
        <v>321128.59999999998</v>
      </c>
      <c r="P98" t="str">
        <f>IF(AND(TBL_Employees[[#This Row],[Department]]="IT",TBL_Employees[[#This Row],[Gender]]="Female"),"Yes","No")</f>
        <v>No</v>
      </c>
      <c r="Q98" t="str">
        <f>IF(AND(TBL_Employees[[#This Row],[Gender]]="Female",TBL_Employees[[#This Row],[Ethnicity]]="Black"), "Female_Black", "Others")</f>
        <v>Others</v>
      </c>
    </row>
    <row r="99" spans="1:17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TBL_Employees[[#This Row],[Annual Salary]]+TBL_Employees[[#This Row],[Bonus %]]*TBL_Employees[[#This Row],[Annual Salary]]</f>
        <v>88072</v>
      </c>
      <c r="P99" t="str">
        <f>IF(AND(TBL_Employees[[#This Row],[Department]]="IT",TBL_Employees[[#This Row],[Gender]]="Female"),"Yes","No")</f>
        <v>Yes</v>
      </c>
      <c r="Q99" t="str">
        <f>IF(AND(TBL_Employees[[#This Row],[Gender]]="Female",TBL_Employees[[#This Row],[Ethnicity]]="Black"), "Female_Black", "Others")</f>
        <v>Others</v>
      </c>
    </row>
    <row r="100" spans="1:17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TBL_Employees[[#This Row],[Annual Salary]]+TBL_Employees[[#This Row],[Bonus %]]*TBL_Employees[[#This Row],[Annual Salary]]</f>
        <v>73359</v>
      </c>
      <c r="P100" t="str">
        <f>IF(AND(TBL_Employees[[#This Row],[Department]]="IT",TBL_Employees[[#This Row],[Gender]]="Female"),"Yes","No")</f>
        <v>No</v>
      </c>
      <c r="Q100" t="str">
        <f>IF(AND(TBL_Employees[[#This Row],[Gender]]="Female",TBL_Employees[[#This Row],[Ethnicity]]="Black"), "Female_Black", "Others")</f>
        <v>Others</v>
      </c>
    </row>
    <row r="101" spans="1:17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TBL_Employees[[#This Row],[Annual Salary]]+TBL_Employees[[#This Row],[Bonus %]]*TBL_Employees[[#This Row],[Annual Salary]]</f>
        <v>285600.90000000002</v>
      </c>
      <c r="P101" t="str">
        <f>IF(AND(TBL_Employees[[#This Row],[Department]]="IT",TBL_Employees[[#This Row],[Gender]]="Female"),"Yes","No")</f>
        <v>No</v>
      </c>
      <c r="Q101" t="str">
        <f>IF(AND(TBL_Employees[[#This Row],[Gender]]="Female",TBL_Employees[[#This Row],[Ethnicity]]="Black"), "Female_Black", "Others")</f>
        <v>Others</v>
      </c>
    </row>
    <row r="102" spans="1:17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TBL_Employees[[#This Row],[Annual Salary]]+TBL_Employees[[#This Row],[Bonus %]]*TBL_Employees[[#This Row],[Annual Salary]]</f>
        <v>61773</v>
      </c>
      <c r="P102" t="str">
        <f>IF(AND(TBL_Employees[[#This Row],[Department]]="IT",TBL_Employees[[#This Row],[Gender]]="Female"),"Yes","No")</f>
        <v>No</v>
      </c>
      <c r="Q102" t="str">
        <f>IF(AND(TBL_Employees[[#This Row],[Gender]]="Female",TBL_Employees[[#This Row],[Ethnicity]]="Black"), "Female_Black", "Others")</f>
        <v>Others</v>
      </c>
    </row>
    <row r="103" spans="1:17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TBL_Employees[[#This Row],[Annual Salary]]+TBL_Employees[[#This Row],[Bonus %]]*TBL_Employees[[#This Row],[Annual Salary]]</f>
        <v>81255.14</v>
      </c>
      <c r="P103" t="str">
        <f>IF(AND(TBL_Employees[[#This Row],[Department]]="IT",TBL_Employees[[#This Row],[Gender]]="Female"),"Yes","No")</f>
        <v>Yes</v>
      </c>
      <c r="Q103" t="str">
        <f>IF(AND(TBL_Employees[[#This Row],[Gender]]="Female",TBL_Employees[[#This Row],[Ethnicity]]="Black"), "Female_Black", "Others")</f>
        <v>Others</v>
      </c>
    </row>
    <row r="104" spans="1:17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TBL_Employees[[#This Row],[Annual Salary]]+TBL_Employees[[#This Row],[Bonus %]]*TBL_Employees[[#This Row],[Annual Salary]]</f>
        <v>62575</v>
      </c>
      <c r="P104" t="str">
        <f>IF(AND(TBL_Employees[[#This Row],[Department]]="IT",TBL_Employees[[#This Row],[Gender]]="Female"),"Yes","No")</f>
        <v>No</v>
      </c>
      <c r="Q104" t="str">
        <f>IF(AND(TBL_Employees[[#This Row],[Gender]]="Female",TBL_Employees[[#This Row],[Ethnicity]]="Black"), "Female_Black", "Others")</f>
        <v>Others</v>
      </c>
    </row>
    <row r="105" spans="1:17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TBL_Employees[[#This Row],[Annual Salary]]+TBL_Employees[[#This Row],[Bonus %]]*TBL_Employees[[#This Row],[Annual Salary]]</f>
        <v>230887.56</v>
      </c>
      <c r="P105" t="str">
        <f>IF(AND(TBL_Employees[[#This Row],[Department]]="IT",TBL_Employees[[#This Row],[Gender]]="Female"),"Yes","No")</f>
        <v>No</v>
      </c>
      <c r="Q105" t="str">
        <f>IF(AND(TBL_Employees[[#This Row],[Gender]]="Female",TBL_Employees[[#This Row],[Ethnicity]]="Black"), "Female_Black", "Others")</f>
        <v>Others</v>
      </c>
    </row>
    <row r="106" spans="1:17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TBL_Employees[[#This Row],[Annual Salary]]+TBL_Employees[[#This Row],[Bonus %]]*TBL_Employees[[#This Row],[Annual Salary]]</f>
        <v>52310</v>
      </c>
      <c r="P106" t="str">
        <f>IF(AND(TBL_Employees[[#This Row],[Department]]="IT",TBL_Employees[[#This Row],[Gender]]="Female"),"Yes","No")</f>
        <v>No</v>
      </c>
      <c r="Q106" t="str">
        <f>IF(AND(TBL_Employees[[#This Row],[Gender]]="Female",TBL_Employees[[#This Row],[Ethnicity]]="Black"), "Female_Black", "Others")</f>
        <v>Others</v>
      </c>
    </row>
    <row r="107" spans="1:17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TBL_Employees[[#This Row],[Annual Salary]]+TBL_Employees[[#This Row],[Bonus %]]*TBL_Employees[[#This Row],[Annual Salary]]</f>
        <v>175528.1</v>
      </c>
      <c r="P107" t="str">
        <f>IF(AND(TBL_Employees[[#This Row],[Department]]="IT",TBL_Employees[[#This Row],[Gender]]="Female"),"Yes","No")</f>
        <v>No</v>
      </c>
      <c r="Q107" t="str">
        <f>IF(AND(TBL_Employees[[#This Row],[Gender]]="Female",TBL_Employees[[#This Row],[Ethnicity]]="Black"), "Female_Black", "Others")</f>
        <v>Others</v>
      </c>
    </row>
    <row r="108" spans="1:17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TBL_Employees[[#This Row],[Annual Salary]]+TBL_Employees[[#This Row],[Bonus %]]*TBL_Employees[[#This Row],[Annual Salary]]</f>
        <v>91763</v>
      </c>
      <c r="P108" t="str">
        <f>IF(AND(TBL_Employees[[#This Row],[Department]]="IT",TBL_Employees[[#This Row],[Gender]]="Female"),"Yes","No")</f>
        <v>No</v>
      </c>
      <c r="Q108" t="str">
        <f>IF(AND(TBL_Employees[[#This Row],[Gender]]="Female",TBL_Employees[[#This Row],[Ethnicity]]="Black"), "Female_Black", "Others")</f>
        <v>Others</v>
      </c>
    </row>
    <row r="109" spans="1:17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TBL_Employees[[#This Row],[Annual Salary]]+TBL_Employees[[#This Row],[Bonus %]]*TBL_Employees[[#This Row],[Annual Salary]]</f>
        <v>96475</v>
      </c>
      <c r="P109" t="str">
        <f>IF(AND(TBL_Employees[[#This Row],[Department]]="IT",TBL_Employees[[#This Row],[Gender]]="Female"),"Yes","No")</f>
        <v>No</v>
      </c>
      <c r="Q109" t="str">
        <f>IF(AND(TBL_Employees[[#This Row],[Gender]]="Female",TBL_Employees[[#This Row],[Ethnicity]]="Black"), "Female_Black", "Others")</f>
        <v>Others</v>
      </c>
    </row>
    <row r="110" spans="1:17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TBL_Employees[[#This Row],[Annual Salary]]+TBL_Employees[[#This Row],[Bonus %]]*TBL_Employees[[#This Row],[Annual Salary]]</f>
        <v>113781</v>
      </c>
      <c r="P110" t="str">
        <f>IF(AND(TBL_Employees[[#This Row],[Department]]="IT",TBL_Employees[[#This Row],[Gender]]="Female"),"Yes","No")</f>
        <v>No</v>
      </c>
      <c r="Q110" t="str">
        <f>IF(AND(TBL_Employees[[#This Row],[Gender]]="Female",TBL_Employees[[#This Row],[Ethnicity]]="Black"), "Female_Black", "Others")</f>
        <v>Others</v>
      </c>
    </row>
    <row r="111" spans="1:17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TBL_Employees[[#This Row],[Annual Salary]]+TBL_Employees[[#This Row],[Bonus %]]*TBL_Employees[[#This Row],[Annual Salary]]</f>
        <v>209914.74</v>
      </c>
      <c r="P111" t="str">
        <f>IF(AND(TBL_Employees[[#This Row],[Department]]="IT",TBL_Employees[[#This Row],[Gender]]="Female"),"Yes","No")</f>
        <v>No</v>
      </c>
      <c r="Q111" t="str">
        <f>IF(AND(TBL_Employees[[#This Row],[Gender]]="Female",TBL_Employees[[#This Row],[Ethnicity]]="Black"), "Female_Black", "Others")</f>
        <v>Others</v>
      </c>
    </row>
    <row r="112" spans="1:17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TBL_Employees[[#This Row],[Annual Salary]]+TBL_Employees[[#This Row],[Bonus %]]*TBL_Employees[[#This Row],[Annual Salary]]</f>
        <v>95372</v>
      </c>
      <c r="P112" t="str">
        <f>IF(AND(TBL_Employees[[#This Row],[Department]]="IT",TBL_Employees[[#This Row],[Gender]]="Female"),"Yes","No")</f>
        <v>No</v>
      </c>
      <c r="Q112" t="str">
        <f>IF(AND(TBL_Employees[[#This Row],[Gender]]="Female",TBL_Employees[[#This Row],[Ethnicity]]="Black"), "Female_Black", "Others")</f>
        <v>Others</v>
      </c>
    </row>
    <row r="113" spans="1:17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TBL_Employees[[#This Row],[Annual Salary]]+TBL_Employees[[#This Row],[Bonus %]]*TBL_Employees[[#This Row],[Annual Salary]]</f>
        <v>185383.45</v>
      </c>
      <c r="P113" t="str">
        <f>IF(AND(TBL_Employees[[#This Row],[Department]]="IT",TBL_Employees[[#This Row],[Gender]]="Female"),"Yes","No")</f>
        <v>Yes</v>
      </c>
      <c r="Q113" t="str">
        <f>IF(AND(TBL_Employees[[#This Row],[Gender]]="Female",TBL_Employees[[#This Row],[Ethnicity]]="Black"), "Female_Black", "Others")</f>
        <v>Others</v>
      </c>
    </row>
    <row r="114" spans="1:17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TBL_Employees[[#This Row],[Annual Salary]]+TBL_Employees[[#This Row],[Bonus %]]*TBL_Employees[[#This Row],[Annual Salary]]</f>
        <v>74738</v>
      </c>
      <c r="P114" t="str">
        <f>IF(AND(TBL_Employees[[#This Row],[Department]]="IT",TBL_Employees[[#This Row],[Gender]]="Female"),"Yes","No")</f>
        <v>Yes</v>
      </c>
      <c r="Q114" t="str">
        <f>IF(AND(TBL_Employees[[#This Row],[Gender]]="Female",TBL_Employees[[#This Row],[Ethnicity]]="Black"), "Female_Black", "Others")</f>
        <v>Others</v>
      </c>
    </row>
    <row r="115" spans="1:17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TBL_Employees[[#This Row],[Annual Salary]]+TBL_Employees[[#This Row],[Bonus %]]*TBL_Employees[[#This Row],[Annual Salary]]</f>
        <v>207119.33000000002</v>
      </c>
      <c r="P115" t="str">
        <f>IF(AND(TBL_Employees[[#This Row],[Department]]="IT",TBL_Employees[[#This Row],[Gender]]="Female"),"Yes","No")</f>
        <v>No</v>
      </c>
      <c r="Q115" t="str">
        <f>IF(AND(TBL_Employees[[#This Row],[Gender]]="Female",TBL_Employees[[#This Row],[Ethnicity]]="Black"), "Female_Black", "Others")</f>
        <v>Others</v>
      </c>
    </row>
    <row r="116" spans="1:17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TBL_Employees[[#This Row],[Annual Salary]]+TBL_Employees[[#This Row],[Bonus %]]*TBL_Employees[[#This Row],[Annual Salary]]</f>
        <v>276005.68</v>
      </c>
      <c r="P116" t="str">
        <f>IF(AND(TBL_Employees[[#This Row],[Department]]="IT",TBL_Employees[[#This Row],[Gender]]="Female"),"Yes","No")</f>
        <v>No</v>
      </c>
      <c r="Q116" t="str">
        <f>IF(AND(TBL_Employees[[#This Row],[Gender]]="Female",TBL_Employees[[#This Row],[Ethnicity]]="Black"), "Female_Black", "Others")</f>
        <v>Others</v>
      </c>
    </row>
    <row r="117" spans="1:17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TBL_Employees[[#This Row],[Annual Salary]]+TBL_Employees[[#This Row],[Bonus %]]*TBL_Employees[[#This Row],[Annual Salary]]</f>
        <v>201129.25</v>
      </c>
      <c r="P117" t="str">
        <f>IF(AND(TBL_Employees[[#This Row],[Department]]="IT",TBL_Employees[[#This Row],[Gender]]="Female"),"Yes","No")</f>
        <v>No</v>
      </c>
      <c r="Q117" t="str">
        <f>IF(AND(TBL_Employees[[#This Row],[Gender]]="Female",TBL_Employees[[#This Row],[Ethnicity]]="Black"), "Female_Black", "Others")</f>
        <v>Others</v>
      </c>
    </row>
    <row r="118" spans="1:17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TBL_Employees[[#This Row],[Annual Salary]]+TBL_Employees[[#This Row],[Bonus %]]*TBL_Employees[[#This Row],[Annual Salary]]</f>
        <v>153314.04</v>
      </c>
      <c r="P118" t="str">
        <f>IF(AND(TBL_Employees[[#This Row],[Department]]="IT",TBL_Employees[[#This Row],[Gender]]="Female"),"Yes","No")</f>
        <v>Yes</v>
      </c>
      <c r="Q118" t="str">
        <f>IF(AND(TBL_Employees[[#This Row],[Gender]]="Female",TBL_Employees[[#This Row],[Ethnicity]]="Black"), "Female_Black", "Others")</f>
        <v>Others</v>
      </c>
    </row>
    <row r="119" spans="1:17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TBL_Employees[[#This Row],[Annual Salary]]+TBL_Employees[[#This Row],[Bonus %]]*TBL_Employees[[#This Row],[Annual Salary]]</f>
        <v>71699</v>
      </c>
      <c r="P119" t="str">
        <f>IF(AND(TBL_Employees[[#This Row],[Department]]="IT",TBL_Employees[[#This Row],[Gender]]="Female"),"Yes","No")</f>
        <v>No</v>
      </c>
      <c r="Q119" t="str">
        <f>IF(AND(TBL_Employees[[#This Row],[Gender]]="Female",TBL_Employees[[#This Row],[Ethnicity]]="Black"), "Female_Black", "Others")</f>
        <v>Others</v>
      </c>
    </row>
    <row r="120" spans="1:17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TBL_Employees[[#This Row],[Annual Salary]]+TBL_Employees[[#This Row],[Bonus %]]*TBL_Employees[[#This Row],[Annual Salary]]</f>
        <v>94430</v>
      </c>
      <c r="P120" t="str">
        <f>IF(AND(TBL_Employees[[#This Row],[Department]]="IT",TBL_Employees[[#This Row],[Gender]]="Female"),"Yes","No")</f>
        <v>No</v>
      </c>
      <c r="Q120" t="str">
        <f>IF(AND(TBL_Employees[[#This Row],[Gender]]="Female",TBL_Employees[[#This Row],[Ethnicity]]="Black"), "Female_Black", "Others")</f>
        <v>Others</v>
      </c>
    </row>
    <row r="121" spans="1:17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TBL_Employees[[#This Row],[Annual Salary]]+TBL_Employees[[#This Row],[Bonus %]]*TBL_Employees[[#This Row],[Annual Salary]]</f>
        <v>110749.28</v>
      </c>
      <c r="P121" t="str">
        <f>IF(AND(TBL_Employees[[#This Row],[Department]]="IT",TBL_Employees[[#This Row],[Gender]]="Female"),"Yes","No")</f>
        <v>No</v>
      </c>
      <c r="Q121" t="str">
        <f>IF(AND(TBL_Employees[[#This Row],[Gender]]="Female",TBL_Employees[[#This Row],[Ethnicity]]="Black"), "Female_Black", "Others")</f>
        <v>Others</v>
      </c>
    </row>
    <row r="122" spans="1:17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TBL_Employees[[#This Row],[Annual Salary]]+TBL_Employees[[#This Row],[Bonus %]]*TBL_Employees[[#This Row],[Annual Salary]]</f>
        <v>92771</v>
      </c>
      <c r="P122" t="str">
        <f>IF(AND(TBL_Employees[[#This Row],[Department]]="IT",TBL_Employees[[#This Row],[Gender]]="Female"),"Yes","No")</f>
        <v>Yes</v>
      </c>
      <c r="Q122" t="str">
        <f>IF(AND(TBL_Employees[[#This Row],[Gender]]="Female",TBL_Employees[[#This Row],[Ethnicity]]="Black"), "Female_Black", "Others")</f>
        <v>Others</v>
      </c>
    </row>
    <row r="123" spans="1:17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TBL_Employees[[#This Row],[Annual Salary]]+TBL_Employees[[#This Row],[Bonus %]]*TBL_Employees[[#This Row],[Annual Salary]]</f>
        <v>71531</v>
      </c>
      <c r="P123" t="str">
        <f>IF(AND(TBL_Employees[[#This Row],[Department]]="IT",TBL_Employees[[#This Row],[Gender]]="Female"),"Yes","No")</f>
        <v>No</v>
      </c>
      <c r="Q123" t="str">
        <f>IF(AND(TBL_Employees[[#This Row],[Gender]]="Female",TBL_Employees[[#This Row],[Ethnicity]]="Black"), "Female_Black", "Others")</f>
        <v>Others</v>
      </c>
    </row>
    <row r="124" spans="1:17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TBL_Employees[[#This Row],[Annual Salary]]+TBL_Employees[[#This Row],[Bonus %]]*TBL_Employees[[#This Row],[Annual Salary]]</f>
        <v>90304</v>
      </c>
      <c r="P124" t="str">
        <f>IF(AND(TBL_Employees[[#This Row],[Department]]="IT",TBL_Employees[[#This Row],[Gender]]="Female"),"Yes","No")</f>
        <v>No</v>
      </c>
      <c r="Q124" t="str">
        <f>IF(AND(TBL_Employees[[#This Row],[Gender]]="Female",TBL_Employees[[#This Row],[Ethnicity]]="Black"), "Female_Black", "Others")</f>
        <v>Others</v>
      </c>
    </row>
    <row r="125" spans="1:17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TBL_Employees[[#This Row],[Annual Salary]]+TBL_Employees[[#This Row],[Bonus %]]*TBL_Employees[[#This Row],[Annual Salary]]</f>
        <v>115393.3</v>
      </c>
      <c r="P125" t="str">
        <f>IF(AND(TBL_Employees[[#This Row],[Department]]="IT",TBL_Employees[[#This Row],[Gender]]="Female"),"Yes","No")</f>
        <v>No</v>
      </c>
      <c r="Q125" t="str">
        <f>IF(AND(TBL_Employees[[#This Row],[Gender]]="Female",TBL_Employees[[#This Row],[Ethnicity]]="Black"), "Female_Black", "Others")</f>
        <v>Others</v>
      </c>
    </row>
    <row r="126" spans="1:17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TBL_Employees[[#This Row],[Annual Salary]]+TBL_Employees[[#This Row],[Bonus %]]*TBL_Employees[[#This Row],[Annual Salary]]</f>
        <v>55859</v>
      </c>
      <c r="P126" t="str">
        <f>IF(AND(TBL_Employees[[#This Row],[Department]]="IT",TBL_Employees[[#This Row],[Gender]]="Female"),"Yes","No")</f>
        <v>No</v>
      </c>
      <c r="Q126" t="str">
        <f>IF(AND(TBL_Employees[[#This Row],[Gender]]="Female",TBL_Employees[[#This Row],[Ethnicity]]="Black"), "Female_Black", "Others")</f>
        <v>Others</v>
      </c>
    </row>
    <row r="127" spans="1:17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TBL_Employees[[#This Row],[Annual Salary]]+TBL_Employees[[#This Row],[Bonus %]]*TBL_Employees[[#This Row],[Annual Salary]]</f>
        <v>79785</v>
      </c>
      <c r="P127" t="str">
        <f>IF(AND(TBL_Employees[[#This Row],[Department]]="IT",TBL_Employees[[#This Row],[Gender]]="Female"),"Yes","No")</f>
        <v>No</v>
      </c>
      <c r="Q127" t="str">
        <f>IF(AND(TBL_Employees[[#This Row],[Gender]]="Female",TBL_Employees[[#This Row],[Ethnicity]]="Black"), "Female_Black", "Others")</f>
        <v>Others</v>
      </c>
    </row>
    <row r="128" spans="1:17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TBL_Employees[[#This Row],[Annual Salary]]+TBL_Employees[[#This Row],[Bonus %]]*TBL_Employees[[#This Row],[Annual Salary]]</f>
        <v>99017</v>
      </c>
      <c r="P128" t="str">
        <f>IF(AND(TBL_Employees[[#This Row],[Department]]="IT",TBL_Employees[[#This Row],[Gender]]="Female"),"Yes","No")</f>
        <v>No</v>
      </c>
      <c r="Q128" t="str">
        <f>IF(AND(TBL_Employees[[#This Row],[Gender]]="Female",TBL_Employees[[#This Row],[Ethnicity]]="Black"), "Female_Black", "Others")</f>
        <v>Others</v>
      </c>
    </row>
    <row r="129" spans="1:17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TBL_Employees[[#This Row],[Annual Salary]]+TBL_Employees[[#This Row],[Bonus %]]*TBL_Employees[[#This Row],[Annual Salary]]</f>
        <v>53809</v>
      </c>
      <c r="P129" t="str">
        <f>IF(AND(TBL_Employees[[#This Row],[Department]]="IT",TBL_Employees[[#This Row],[Gender]]="Female"),"Yes","No")</f>
        <v>Yes</v>
      </c>
      <c r="Q129" t="str">
        <f>IF(AND(TBL_Employees[[#This Row],[Gender]]="Female",TBL_Employees[[#This Row],[Ethnicity]]="Black"), "Female_Black", "Others")</f>
        <v>Others</v>
      </c>
    </row>
    <row r="130" spans="1:17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TBL_Employees[[#This Row],[Annual Salary]]+TBL_Employees[[#This Row],[Bonus %]]*TBL_Employees[[#This Row],[Annual Salary]]</f>
        <v>71864</v>
      </c>
      <c r="P130" t="str">
        <f>IF(AND(TBL_Employees[[#This Row],[Department]]="IT",TBL_Employees[[#This Row],[Gender]]="Female"),"Yes","No")</f>
        <v>No</v>
      </c>
      <c r="Q130" t="str">
        <f>IF(AND(TBL_Employees[[#This Row],[Gender]]="Female",TBL_Employees[[#This Row],[Ethnicity]]="Black"), "Female_Black", "Others")</f>
        <v>Others</v>
      </c>
    </row>
    <row r="131" spans="1:17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TBL_Employees[[#This Row],[Annual Salary]]+TBL_Employees[[#This Row],[Bonus %]]*TBL_Employees[[#This Row],[Annual Salary]]</f>
        <v>299992.14</v>
      </c>
      <c r="P131" t="str">
        <f>IF(AND(TBL_Employees[[#This Row],[Department]]="IT",TBL_Employees[[#This Row],[Gender]]="Female"),"Yes","No")</f>
        <v>No</v>
      </c>
      <c r="Q131" t="str">
        <f>IF(AND(TBL_Employees[[#This Row],[Gender]]="Female",TBL_Employees[[#This Row],[Ethnicity]]="Black"), "Female_Black", "Others")</f>
        <v>Others</v>
      </c>
    </row>
    <row r="132" spans="1:17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TBL_Employees[[#This Row],[Annual Salary]]+TBL_Employees[[#This Row],[Bonus %]]*TBL_Employees[[#This Row],[Annual Salary]]</f>
        <v>144462.07999999999</v>
      </c>
      <c r="P132" t="str">
        <f>IF(AND(TBL_Employees[[#This Row],[Department]]="IT",TBL_Employees[[#This Row],[Gender]]="Female"),"Yes","No")</f>
        <v>No</v>
      </c>
      <c r="Q132" t="str">
        <f>IF(AND(TBL_Employees[[#This Row],[Gender]]="Female",TBL_Employees[[#This Row],[Ethnicity]]="Black"), "Female_Black", "Others")</f>
        <v>Others</v>
      </c>
    </row>
    <row r="133" spans="1:17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TBL_Employees[[#This Row],[Annual Salary]]+TBL_Employees[[#This Row],[Bonus %]]*TBL_Employees[[#This Row],[Annual Salary]]</f>
        <v>96997</v>
      </c>
      <c r="P133" t="str">
        <f>IF(AND(TBL_Employees[[#This Row],[Department]]="IT",TBL_Employees[[#This Row],[Gender]]="Female"),"Yes","No")</f>
        <v>No</v>
      </c>
      <c r="Q133" t="str">
        <f>IF(AND(TBL_Employees[[#This Row],[Gender]]="Female",TBL_Employees[[#This Row],[Ethnicity]]="Black"), "Female_Black", "Others")</f>
        <v>Others</v>
      </c>
    </row>
    <row r="134" spans="1:17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TBL_Employees[[#This Row],[Annual Salary]]+TBL_Employees[[#This Row],[Bonus %]]*TBL_Employees[[#This Row],[Annual Salary]]</f>
        <v>225656.32000000001</v>
      </c>
      <c r="P134" t="str">
        <f>IF(AND(TBL_Employees[[#This Row],[Department]]="IT",TBL_Employees[[#This Row],[Gender]]="Female"),"Yes","No")</f>
        <v>No</v>
      </c>
      <c r="Q134" t="str">
        <f>IF(AND(TBL_Employees[[#This Row],[Gender]]="Female",TBL_Employees[[#This Row],[Ethnicity]]="Black"), "Female_Black", "Others")</f>
        <v>Others</v>
      </c>
    </row>
    <row r="135" spans="1:17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TBL_Employees[[#This Row],[Annual Salary]]+TBL_Employees[[#This Row],[Bonus %]]*TBL_Employees[[#This Row],[Annual Salary]]</f>
        <v>48340</v>
      </c>
      <c r="P135" t="str">
        <f>IF(AND(TBL_Employees[[#This Row],[Department]]="IT",TBL_Employees[[#This Row],[Gender]]="Female"),"Yes","No")</f>
        <v>No</v>
      </c>
      <c r="Q135" t="str">
        <f>IF(AND(TBL_Employees[[#This Row],[Gender]]="Female",TBL_Employees[[#This Row],[Ethnicity]]="Black"), "Female_Black", "Others")</f>
        <v>Others</v>
      </c>
    </row>
    <row r="136" spans="1:17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TBL_Employees[[#This Row],[Annual Salary]]+TBL_Employees[[#This Row],[Bonus %]]*TBL_Employees[[#This Row],[Annual Salary]]</f>
        <v>336683.2</v>
      </c>
      <c r="P136" t="str">
        <f>IF(AND(TBL_Employees[[#This Row],[Department]]="IT",TBL_Employees[[#This Row],[Gender]]="Female"),"Yes","No")</f>
        <v>No</v>
      </c>
      <c r="Q136" t="str">
        <f>IF(AND(TBL_Employees[[#This Row],[Gender]]="Female",TBL_Employees[[#This Row],[Ethnicity]]="Black"), "Female_Black", "Others")</f>
        <v>Others</v>
      </c>
    </row>
    <row r="137" spans="1:17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TBL_Employees[[#This Row],[Annual Salary]]+TBL_Employees[[#This Row],[Bonus %]]*TBL_Employees[[#This Row],[Annual Salary]]</f>
        <v>97339</v>
      </c>
      <c r="P137" t="str">
        <f>IF(AND(TBL_Employees[[#This Row],[Department]]="IT",TBL_Employees[[#This Row],[Gender]]="Female"),"Yes","No")</f>
        <v>No</v>
      </c>
      <c r="Q137" t="str">
        <f>IF(AND(TBL_Employees[[#This Row],[Gender]]="Female",TBL_Employees[[#This Row],[Ethnicity]]="Black"), "Female_Black", "Others")</f>
        <v>Others</v>
      </c>
    </row>
    <row r="138" spans="1:17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TBL_Employees[[#This Row],[Annual Salary]]+TBL_Employees[[#This Row],[Bonus %]]*TBL_Employees[[#This Row],[Annual Salary]]</f>
        <v>289468.67</v>
      </c>
      <c r="P138" t="str">
        <f>IF(AND(TBL_Employees[[#This Row],[Department]]="IT",TBL_Employees[[#This Row],[Gender]]="Female"),"Yes","No")</f>
        <v>No</v>
      </c>
      <c r="Q138" t="str">
        <f>IF(AND(TBL_Employees[[#This Row],[Gender]]="Female",TBL_Employees[[#This Row],[Ethnicity]]="Black"), "Female_Black", "Others")</f>
        <v>Others</v>
      </c>
    </row>
    <row r="139" spans="1:17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TBL_Employees[[#This Row],[Annual Salary]]+TBL_Employees[[#This Row],[Bonus %]]*TBL_Employees[[#This Row],[Annual Salary]]</f>
        <v>324357.8</v>
      </c>
      <c r="P139" t="str">
        <f>IF(AND(TBL_Employees[[#This Row],[Department]]="IT",TBL_Employees[[#This Row],[Gender]]="Female"),"Yes","No")</f>
        <v>No</v>
      </c>
      <c r="Q139" t="str">
        <f>IF(AND(TBL_Employees[[#This Row],[Gender]]="Female",TBL_Employees[[#This Row],[Ethnicity]]="Black"), "Female_Black", "Others")</f>
        <v>Others</v>
      </c>
    </row>
    <row r="140" spans="1:17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TBL_Employees[[#This Row],[Annual Salary]]+TBL_Employees[[#This Row],[Bonus %]]*TBL_Employees[[#This Row],[Annual Salary]]</f>
        <v>80950</v>
      </c>
      <c r="P140" t="str">
        <f>IF(AND(TBL_Employees[[#This Row],[Department]]="IT",TBL_Employees[[#This Row],[Gender]]="Female"),"Yes","No")</f>
        <v>No</v>
      </c>
      <c r="Q140" t="str">
        <f>IF(AND(TBL_Employees[[#This Row],[Gender]]="Female",TBL_Employees[[#This Row],[Ethnicity]]="Black"), "Female_Black", "Others")</f>
        <v>Others</v>
      </c>
    </row>
    <row r="141" spans="1:17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TBL_Employees[[#This Row],[Annual Salary]]+TBL_Employees[[#This Row],[Bonus %]]*TBL_Employees[[#This Row],[Annual Salary]]</f>
        <v>86538</v>
      </c>
      <c r="P141" t="str">
        <f>IF(AND(TBL_Employees[[#This Row],[Department]]="IT",TBL_Employees[[#This Row],[Gender]]="Female"),"Yes","No")</f>
        <v>No</v>
      </c>
      <c r="Q141" t="str">
        <f>IF(AND(TBL_Employees[[#This Row],[Gender]]="Female",TBL_Employees[[#This Row],[Ethnicity]]="Black"), "Female_Black", "Others")</f>
        <v>Others</v>
      </c>
    </row>
    <row r="142" spans="1:17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TBL_Employees[[#This Row],[Annual Salary]]+TBL_Employees[[#This Row],[Bonus %]]*TBL_Employees[[#This Row],[Annual Salary]]</f>
        <v>70992</v>
      </c>
      <c r="P142" t="str">
        <f>IF(AND(TBL_Employees[[#This Row],[Department]]="IT",TBL_Employees[[#This Row],[Gender]]="Female"),"Yes","No")</f>
        <v>No</v>
      </c>
      <c r="Q142" t="str">
        <f>IF(AND(TBL_Employees[[#This Row],[Gender]]="Female",TBL_Employees[[#This Row],[Ethnicity]]="Black"), "Female_Black", "Others")</f>
        <v>Others</v>
      </c>
    </row>
    <row r="143" spans="1:17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TBL_Employees[[#This Row],[Annual Salary]]+TBL_Employees[[#This Row],[Bonus %]]*TBL_Employees[[#This Row],[Annual Salary]]</f>
        <v>266908.2</v>
      </c>
      <c r="P143" t="str">
        <f>IF(AND(TBL_Employees[[#This Row],[Department]]="IT",TBL_Employees[[#This Row],[Gender]]="Female"),"Yes","No")</f>
        <v>No</v>
      </c>
      <c r="Q143" t="str">
        <f>IF(AND(TBL_Employees[[#This Row],[Gender]]="Female",TBL_Employees[[#This Row],[Ethnicity]]="Black"), "Female_Black", "Others")</f>
        <v>Others</v>
      </c>
    </row>
    <row r="144" spans="1:17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TBL_Employees[[#This Row],[Annual Salary]]+TBL_Employees[[#This Row],[Bonus %]]*TBL_Employees[[#This Row],[Annual Salary]]</f>
        <v>261944.83000000002</v>
      </c>
      <c r="P144" t="str">
        <f>IF(AND(TBL_Employees[[#This Row],[Department]]="IT",TBL_Employees[[#This Row],[Gender]]="Female"),"Yes","No")</f>
        <v>No</v>
      </c>
      <c r="Q144" t="str">
        <f>IF(AND(TBL_Employees[[#This Row],[Gender]]="Female",TBL_Employees[[#This Row],[Ethnicity]]="Black"), "Female_Black", "Others")</f>
        <v>Others</v>
      </c>
    </row>
    <row r="145" spans="1:17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TBL_Employees[[#This Row],[Annual Salary]]+TBL_Employees[[#This Row],[Bonus %]]*TBL_Employees[[#This Row],[Annual Salary]]</f>
        <v>67686</v>
      </c>
      <c r="P145" t="str">
        <f>IF(AND(TBL_Employees[[#This Row],[Department]]="IT",TBL_Employees[[#This Row],[Gender]]="Female"),"Yes","No")</f>
        <v>No</v>
      </c>
      <c r="Q145" t="str">
        <f>IF(AND(TBL_Employees[[#This Row],[Gender]]="Female",TBL_Employees[[#This Row],[Ethnicity]]="Black"), "Female_Black", "Others")</f>
        <v>Others</v>
      </c>
    </row>
    <row r="146" spans="1:17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TBL_Employees[[#This Row],[Annual Salary]]+TBL_Employees[[#This Row],[Bonus %]]*TBL_Employees[[#This Row],[Annual Salary]]</f>
        <v>86431</v>
      </c>
      <c r="P146" t="str">
        <f>IF(AND(TBL_Employees[[#This Row],[Department]]="IT",TBL_Employees[[#This Row],[Gender]]="Female"),"Yes","No")</f>
        <v>No</v>
      </c>
      <c r="Q146" t="str">
        <f>IF(AND(TBL_Employees[[#This Row],[Gender]]="Female",TBL_Employees[[#This Row],[Ethnicity]]="Black"), "Female_Black", "Others")</f>
        <v>Others</v>
      </c>
    </row>
    <row r="147" spans="1:17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TBL_Employees[[#This Row],[Annual Salary]]+TBL_Employees[[#This Row],[Bonus %]]*TBL_Employees[[#This Row],[Annual Salary]]</f>
        <v>136010.88</v>
      </c>
      <c r="P147" t="str">
        <f>IF(AND(TBL_Employees[[#This Row],[Department]]="IT",TBL_Employees[[#This Row],[Gender]]="Female"),"Yes","No")</f>
        <v>No</v>
      </c>
      <c r="Q147" t="str">
        <f>IF(AND(TBL_Employees[[#This Row],[Gender]]="Female",TBL_Employees[[#This Row],[Ethnicity]]="Black"), "Female_Black", "Others")</f>
        <v>Others</v>
      </c>
    </row>
    <row r="148" spans="1:17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TBL_Employees[[#This Row],[Annual Salary]]+TBL_Employees[[#This Row],[Bonus %]]*TBL_Employees[[#This Row],[Annual Salary]]</f>
        <v>170671.68</v>
      </c>
      <c r="P148" t="str">
        <f>IF(AND(TBL_Employees[[#This Row],[Department]]="IT",TBL_Employees[[#This Row],[Gender]]="Female"),"Yes","No")</f>
        <v>No</v>
      </c>
      <c r="Q148" t="str">
        <f>IF(AND(TBL_Employees[[#This Row],[Gender]]="Female",TBL_Employees[[#This Row],[Ethnicity]]="Black"), "Female_Black", "Others")</f>
        <v>Others</v>
      </c>
    </row>
    <row r="149" spans="1:17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TBL_Employees[[#This Row],[Annual Salary]]+TBL_Employees[[#This Row],[Bonus %]]*TBL_Employees[[#This Row],[Annual Salary]]</f>
        <v>88758</v>
      </c>
      <c r="P149" t="str">
        <f>IF(AND(TBL_Employees[[#This Row],[Department]]="IT",TBL_Employees[[#This Row],[Gender]]="Female"),"Yes","No")</f>
        <v>No</v>
      </c>
      <c r="Q149" t="str">
        <f>IF(AND(TBL_Employees[[#This Row],[Gender]]="Female",TBL_Employees[[#This Row],[Ethnicity]]="Black"), "Female_Black", "Others")</f>
        <v>Others</v>
      </c>
    </row>
    <row r="150" spans="1:17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TBL_Employees[[#This Row],[Annual Salary]]+TBL_Employees[[#This Row],[Bonus %]]*TBL_Employees[[#This Row],[Annual Salary]]</f>
        <v>83639</v>
      </c>
      <c r="P150" t="str">
        <f>IF(AND(TBL_Employees[[#This Row],[Department]]="IT",TBL_Employees[[#This Row],[Gender]]="Female"),"Yes","No")</f>
        <v>No</v>
      </c>
      <c r="Q150" t="str">
        <f>IF(AND(TBL_Employees[[#This Row],[Gender]]="Female",TBL_Employees[[#This Row],[Ethnicity]]="Black"), "Female_Black", "Others")</f>
        <v>Others</v>
      </c>
    </row>
    <row r="151" spans="1:17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TBL_Employees[[#This Row],[Annual Salary]]+TBL_Employees[[#This Row],[Bonus %]]*TBL_Employees[[#This Row],[Annual Salary]]</f>
        <v>68268</v>
      </c>
      <c r="P151" t="str">
        <f>IF(AND(TBL_Employees[[#This Row],[Department]]="IT",TBL_Employees[[#This Row],[Gender]]="Female"),"Yes","No")</f>
        <v>Yes</v>
      </c>
      <c r="Q151" t="str">
        <f>IF(AND(TBL_Employees[[#This Row],[Gender]]="Female",TBL_Employees[[#This Row],[Ethnicity]]="Black"), "Female_Black", "Others")</f>
        <v>Others</v>
      </c>
    </row>
    <row r="152" spans="1:17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TBL_Employees[[#This Row],[Annual Salary]]+TBL_Employees[[#This Row],[Bonus %]]*TBL_Employees[[#This Row],[Annual Salary]]</f>
        <v>75819</v>
      </c>
      <c r="P152" t="str">
        <f>IF(AND(TBL_Employees[[#This Row],[Department]]="IT",TBL_Employees[[#This Row],[Gender]]="Female"),"Yes","No")</f>
        <v>No</v>
      </c>
      <c r="Q152" t="str">
        <f>IF(AND(TBL_Employees[[#This Row],[Gender]]="Female",TBL_Employees[[#This Row],[Ethnicity]]="Black"), "Female_Black", "Others")</f>
        <v>Others</v>
      </c>
    </row>
    <row r="153" spans="1:17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TBL_Employees[[#This Row],[Annual Salary]]+TBL_Employees[[#This Row],[Bonus %]]*TBL_Employees[[#This Row],[Annual Salary]]</f>
        <v>86658</v>
      </c>
      <c r="P153" t="str">
        <f>IF(AND(TBL_Employees[[#This Row],[Department]]="IT",TBL_Employees[[#This Row],[Gender]]="Female"),"Yes","No")</f>
        <v>No</v>
      </c>
      <c r="Q153" t="str">
        <f>IF(AND(TBL_Employees[[#This Row],[Gender]]="Female",TBL_Employees[[#This Row],[Ethnicity]]="Black"), "Female_Black", "Others")</f>
        <v>Others</v>
      </c>
    </row>
    <row r="154" spans="1:17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TBL_Employees[[#This Row],[Annual Salary]]+TBL_Employees[[#This Row],[Bonus %]]*TBL_Employees[[#This Row],[Annual Salary]]</f>
        <v>74552</v>
      </c>
      <c r="P154" t="str">
        <f>IF(AND(TBL_Employees[[#This Row],[Department]]="IT",TBL_Employees[[#This Row],[Gender]]="Female"),"Yes","No")</f>
        <v>No</v>
      </c>
      <c r="Q154" t="str">
        <f>IF(AND(TBL_Employees[[#This Row],[Gender]]="Female",TBL_Employees[[#This Row],[Ethnicity]]="Black"), "Female_Black", "Others")</f>
        <v>Others</v>
      </c>
    </row>
    <row r="155" spans="1:17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TBL_Employees[[#This Row],[Annual Salary]]+TBL_Employees[[#This Row],[Bonus %]]*TBL_Employees[[#This Row],[Annual Salary]]</f>
        <v>82839</v>
      </c>
      <c r="P155" t="str">
        <f>IF(AND(TBL_Employees[[#This Row],[Department]]="IT",TBL_Employees[[#This Row],[Gender]]="Female"),"Yes","No")</f>
        <v>Yes</v>
      </c>
      <c r="Q155" t="str">
        <f>IF(AND(TBL_Employees[[#This Row],[Gender]]="Female",TBL_Employees[[#This Row],[Ethnicity]]="Black"), "Female_Black", "Others")</f>
        <v>Others</v>
      </c>
    </row>
    <row r="156" spans="1:17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TBL_Employees[[#This Row],[Annual Salary]]+TBL_Employees[[#This Row],[Bonus %]]*TBL_Employees[[#This Row],[Annual Salary]]</f>
        <v>64475</v>
      </c>
      <c r="P156" t="str">
        <f>IF(AND(TBL_Employees[[#This Row],[Department]]="IT",TBL_Employees[[#This Row],[Gender]]="Female"),"Yes","No")</f>
        <v>Yes</v>
      </c>
      <c r="Q156" t="str">
        <f>IF(AND(TBL_Employees[[#This Row],[Gender]]="Female",TBL_Employees[[#This Row],[Ethnicity]]="Black"), "Female_Black", "Others")</f>
        <v>Others</v>
      </c>
    </row>
    <row r="157" spans="1:17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TBL_Employees[[#This Row],[Annual Salary]]+TBL_Employees[[#This Row],[Bonus %]]*TBL_Employees[[#This Row],[Annual Salary]]</f>
        <v>69453</v>
      </c>
      <c r="P157" t="str">
        <f>IF(AND(TBL_Employees[[#This Row],[Department]]="IT",TBL_Employees[[#This Row],[Gender]]="Female"),"Yes","No")</f>
        <v>No</v>
      </c>
      <c r="Q157" t="str">
        <f>IF(AND(TBL_Employees[[#This Row],[Gender]]="Female",TBL_Employees[[#This Row],[Ethnicity]]="Black"), "Female_Black", "Others")</f>
        <v>Others</v>
      </c>
    </row>
    <row r="158" spans="1:17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TBL_Employees[[#This Row],[Annual Salary]]+TBL_Employees[[#This Row],[Bonus %]]*TBL_Employees[[#This Row],[Annual Salary]]</f>
        <v>139862.79999999999</v>
      </c>
      <c r="P158" t="str">
        <f>IF(AND(TBL_Employees[[#This Row],[Department]]="IT",TBL_Employees[[#This Row],[Gender]]="Female"),"Yes","No")</f>
        <v>No</v>
      </c>
      <c r="Q158" t="str">
        <f>IF(AND(TBL_Employees[[#This Row],[Gender]]="Female",TBL_Employees[[#This Row],[Ethnicity]]="Black"), "Female_Black", "Others")</f>
        <v>Others</v>
      </c>
    </row>
    <row r="159" spans="1:17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TBL_Employees[[#This Row],[Annual Salary]]+TBL_Employees[[#This Row],[Bonus %]]*TBL_Employees[[#This Row],[Annual Salary]]</f>
        <v>253036.49</v>
      </c>
      <c r="P159" t="str">
        <f>IF(AND(TBL_Employees[[#This Row],[Department]]="IT",TBL_Employees[[#This Row],[Gender]]="Female"),"Yes","No")</f>
        <v>No</v>
      </c>
      <c r="Q159" t="str">
        <f>IF(AND(TBL_Employees[[#This Row],[Gender]]="Female",TBL_Employees[[#This Row],[Ethnicity]]="Black"), "Female_Black", "Others")</f>
        <v>Others</v>
      </c>
    </row>
    <row r="160" spans="1:17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TBL_Employees[[#This Row],[Annual Salary]]+TBL_Employees[[#This Row],[Bonus %]]*TBL_Employees[[#This Row],[Annual Salary]]</f>
        <v>121587.9</v>
      </c>
      <c r="P160" t="str">
        <f>IF(AND(TBL_Employees[[#This Row],[Department]]="IT",TBL_Employees[[#This Row],[Gender]]="Female"),"Yes","No")</f>
        <v>No</v>
      </c>
      <c r="Q160" t="str">
        <f>IF(AND(TBL_Employees[[#This Row],[Gender]]="Female",TBL_Employees[[#This Row],[Ethnicity]]="Black"), "Female_Black", "Others")</f>
        <v>Others</v>
      </c>
    </row>
    <row r="161" spans="1:17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TBL_Employees[[#This Row],[Annual Salary]]+TBL_Employees[[#This Row],[Bonus %]]*TBL_Employees[[#This Row],[Annual Salary]]</f>
        <v>93102</v>
      </c>
      <c r="P161" t="str">
        <f>IF(AND(TBL_Employees[[#This Row],[Department]]="IT",TBL_Employees[[#This Row],[Gender]]="Female"),"Yes","No")</f>
        <v>No</v>
      </c>
      <c r="Q161" t="str">
        <f>IF(AND(TBL_Employees[[#This Row],[Gender]]="Female",TBL_Employees[[#This Row],[Ethnicity]]="Black"), "Female_Black", "Others")</f>
        <v>Others</v>
      </c>
    </row>
    <row r="162" spans="1:17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TBL_Employees[[#This Row],[Annual Salary]]+TBL_Employees[[#This Row],[Bonus %]]*TBL_Employees[[#This Row],[Annual Salary]]</f>
        <v>126562.1</v>
      </c>
      <c r="P162" t="str">
        <f>IF(AND(TBL_Employees[[#This Row],[Department]]="IT",TBL_Employees[[#This Row],[Gender]]="Female"),"Yes","No")</f>
        <v>No</v>
      </c>
      <c r="Q162" t="str">
        <f>IF(AND(TBL_Employees[[#This Row],[Gender]]="Female",TBL_Employees[[#This Row],[Ethnicity]]="Black"), "Female_Black", "Others")</f>
        <v>Others</v>
      </c>
    </row>
    <row r="163" spans="1:17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TBL_Employees[[#This Row],[Annual Salary]]+TBL_Employees[[#This Row],[Bonus %]]*TBL_Employees[[#This Row],[Annual Salary]]</f>
        <v>95786</v>
      </c>
      <c r="P163" t="str">
        <f>IF(AND(TBL_Employees[[#This Row],[Department]]="IT",TBL_Employees[[#This Row],[Gender]]="Female"),"Yes","No")</f>
        <v>No</v>
      </c>
      <c r="Q163" t="str">
        <f>IF(AND(TBL_Employees[[#This Row],[Gender]]="Female",TBL_Employees[[#This Row],[Ethnicity]]="Black"), "Female_Black", "Others")</f>
        <v>Female_Black</v>
      </c>
    </row>
    <row r="164" spans="1:17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TBL_Employees[[#This Row],[Annual Salary]]+TBL_Employees[[#This Row],[Bonus %]]*TBL_Employees[[#This Row],[Annual Salary]]</f>
        <v>90855</v>
      </c>
      <c r="P164" t="str">
        <f>IF(AND(TBL_Employees[[#This Row],[Department]]="IT",TBL_Employees[[#This Row],[Gender]]="Female"),"Yes","No")</f>
        <v>No</v>
      </c>
      <c r="Q164" t="str">
        <f>IF(AND(TBL_Employees[[#This Row],[Gender]]="Female",TBL_Employees[[#This Row],[Ethnicity]]="Black"), "Female_Black", "Others")</f>
        <v>Others</v>
      </c>
    </row>
    <row r="165" spans="1:17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TBL_Employees[[#This Row],[Annual Salary]]+TBL_Employees[[#This Row],[Bonus %]]*TBL_Employees[[#This Row],[Annual Salary]]</f>
        <v>92897</v>
      </c>
      <c r="P165" t="str">
        <f>IF(AND(TBL_Employees[[#This Row],[Department]]="IT",TBL_Employees[[#This Row],[Gender]]="Female"),"Yes","No")</f>
        <v>No</v>
      </c>
      <c r="Q165" t="str">
        <f>IF(AND(TBL_Employees[[#This Row],[Gender]]="Female",TBL_Employees[[#This Row],[Ethnicity]]="Black"), "Female_Black", "Others")</f>
        <v>Others</v>
      </c>
    </row>
    <row r="166" spans="1:17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TBL_Employees[[#This Row],[Annual Salary]]+TBL_Employees[[#This Row],[Bonus %]]*TBL_Employees[[#This Row],[Annual Salary]]</f>
        <v>318223.89</v>
      </c>
      <c r="P166" t="str">
        <f>IF(AND(TBL_Employees[[#This Row],[Department]]="IT",TBL_Employees[[#This Row],[Gender]]="Female"),"Yes","No")</f>
        <v>No</v>
      </c>
      <c r="Q166" t="str">
        <f>IF(AND(TBL_Employees[[#This Row],[Gender]]="Female",TBL_Employees[[#This Row],[Ethnicity]]="Black"), "Female_Black", "Others")</f>
        <v>Others</v>
      </c>
    </row>
    <row r="167" spans="1:17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TBL_Employees[[#This Row],[Annual Salary]]+TBL_Employees[[#This Row],[Bonus %]]*TBL_Employees[[#This Row],[Annual Salary]]</f>
        <v>237834.72</v>
      </c>
      <c r="P167" t="str">
        <f>IF(AND(TBL_Employees[[#This Row],[Department]]="IT",TBL_Employees[[#This Row],[Gender]]="Female"),"Yes","No")</f>
        <v>No</v>
      </c>
      <c r="Q167" t="str">
        <f>IF(AND(TBL_Employees[[#This Row],[Gender]]="Female",TBL_Employees[[#This Row],[Ethnicity]]="Black"), "Female_Black", "Others")</f>
        <v>Others</v>
      </c>
    </row>
    <row r="168" spans="1:17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TBL_Employees[[#This Row],[Annual Salary]]+TBL_Employees[[#This Row],[Bonus %]]*TBL_Employees[[#This Row],[Annual Salary]]</f>
        <v>166467.1</v>
      </c>
      <c r="P168" t="str">
        <f>IF(AND(TBL_Employees[[#This Row],[Department]]="IT",TBL_Employees[[#This Row],[Gender]]="Female"),"Yes","No")</f>
        <v>No</v>
      </c>
      <c r="Q168" t="str">
        <f>IF(AND(TBL_Employees[[#This Row],[Gender]]="Female",TBL_Employees[[#This Row],[Ethnicity]]="Black"), "Female_Black", "Others")</f>
        <v>Others</v>
      </c>
    </row>
    <row r="169" spans="1:17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TBL_Employees[[#This Row],[Annual Salary]]+TBL_Employees[[#This Row],[Bonus %]]*TBL_Employees[[#This Row],[Annual Salary]]</f>
        <v>89458</v>
      </c>
      <c r="P169" t="str">
        <f>IF(AND(TBL_Employees[[#This Row],[Department]]="IT",TBL_Employees[[#This Row],[Gender]]="Female"),"Yes","No")</f>
        <v>No</v>
      </c>
      <c r="Q169" t="str">
        <f>IF(AND(TBL_Employees[[#This Row],[Gender]]="Female",TBL_Employees[[#This Row],[Ethnicity]]="Black"), "Female_Black", "Others")</f>
        <v>Others</v>
      </c>
    </row>
    <row r="170" spans="1:17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TBL_Employees[[#This Row],[Annual Salary]]+TBL_Employees[[#This Row],[Bonus %]]*TBL_Employees[[#This Row],[Annual Salary]]</f>
        <v>267141</v>
      </c>
      <c r="P170" t="str">
        <f>IF(AND(TBL_Employees[[#This Row],[Department]]="IT",TBL_Employees[[#This Row],[Gender]]="Female"),"Yes","No")</f>
        <v>No</v>
      </c>
      <c r="Q170" t="str">
        <f>IF(AND(TBL_Employees[[#This Row],[Gender]]="Female",TBL_Employees[[#This Row],[Ethnicity]]="Black"), "Female_Black", "Others")</f>
        <v>Others</v>
      </c>
    </row>
    <row r="171" spans="1:17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TBL_Employees[[#This Row],[Annual Salary]]+TBL_Employees[[#This Row],[Bonus %]]*TBL_Employees[[#This Row],[Annual Salary]]</f>
        <v>157314.29999999999</v>
      </c>
      <c r="P171" t="str">
        <f>IF(AND(TBL_Employees[[#This Row],[Department]]="IT",TBL_Employees[[#This Row],[Gender]]="Female"),"Yes","No")</f>
        <v>No</v>
      </c>
      <c r="Q171" t="str">
        <f>IF(AND(TBL_Employees[[#This Row],[Gender]]="Female",TBL_Employees[[#This Row],[Ethnicity]]="Black"), "Female_Black", "Others")</f>
        <v>Others</v>
      </c>
    </row>
    <row r="172" spans="1:17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TBL_Employees[[#This Row],[Annual Salary]]+TBL_Employees[[#This Row],[Bonus %]]*TBL_Employees[[#This Row],[Annual Salary]]</f>
        <v>93840</v>
      </c>
      <c r="P172" t="str">
        <f>IF(AND(TBL_Employees[[#This Row],[Department]]="IT",TBL_Employees[[#This Row],[Gender]]="Female"),"Yes","No")</f>
        <v>No</v>
      </c>
      <c r="Q172" t="str">
        <f>IF(AND(TBL_Employees[[#This Row],[Gender]]="Female",TBL_Employees[[#This Row],[Ethnicity]]="Black"), "Female_Black", "Others")</f>
        <v>Others</v>
      </c>
    </row>
    <row r="173" spans="1:17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TBL_Employees[[#This Row],[Annual Salary]]+TBL_Employees[[#This Row],[Bonus %]]*TBL_Employees[[#This Row],[Annual Salary]]</f>
        <v>94790</v>
      </c>
      <c r="P173" t="str">
        <f>IF(AND(TBL_Employees[[#This Row],[Department]]="IT",TBL_Employees[[#This Row],[Gender]]="Female"),"Yes","No")</f>
        <v>No</v>
      </c>
      <c r="Q173" t="str">
        <f>IF(AND(TBL_Employees[[#This Row],[Gender]]="Female",TBL_Employees[[#This Row],[Ethnicity]]="Black"), "Female_Black", "Others")</f>
        <v>Others</v>
      </c>
    </row>
    <row r="174" spans="1:17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TBL_Employees[[#This Row],[Annual Salary]]+TBL_Employees[[#This Row],[Bonus %]]*TBL_Employees[[#This Row],[Annual Salary]]</f>
        <v>274340.13</v>
      </c>
      <c r="P174" t="str">
        <f>IF(AND(TBL_Employees[[#This Row],[Department]]="IT",TBL_Employees[[#This Row],[Gender]]="Female"),"Yes","No")</f>
        <v>No</v>
      </c>
      <c r="Q174" t="str">
        <f>IF(AND(TBL_Employees[[#This Row],[Gender]]="Female",TBL_Employees[[#This Row],[Ethnicity]]="Black"), "Female_Black", "Others")</f>
        <v>Others</v>
      </c>
    </row>
    <row r="175" spans="1:17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TBL_Employees[[#This Row],[Annual Salary]]+TBL_Employees[[#This Row],[Bonus %]]*TBL_Employees[[#This Row],[Annual Salary]]</f>
        <v>210657.37</v>
      </c>
      <c r="P175" t="str">
        <f>IF(AND(TBL_Employees[[#This Row],[Department]]="IT",TBL_Employees[[#This Row],[Gender]]="Female"),"Yes","No")</f>
        <v>No</v>
      </c>
      <c r="Q175" t="str">
        <f>IF(AND(TBL_Employees[[#This Row],[Gender]]="Female",TBL_Employees[[#This Row],[Ethnicity]]="Black"), "Female_Black", "Others")</f>
        <v>Others</v>
      </c>
    </row>
    <row r="176" spans="1:17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TBL_Employees[[#This Row],[Annual Salary]]+TBL_Employees[[#This Row],[Bonus %]]*TBL_Employees[[#This Row],[Annual Salary]]</f>
        <v>132140.79999999999</v>
      </c>
      <c r="P176" t="str">
        <f>IF(AND(TBL_Employees[[#This Row],[Department]]="IT",TBL_Employees[[#This Row],[Gender]]="Female"),"Yes","No")</f>
        <v>No</v>
      </c>
      <c r="Q176" t="str">
        <f>IF(AND(TBL_Employees[[#This Row],[Gender]]="Female",TBL_Employees[[#This Row],[Ethnicity]]="Black"), "Female_Black", "Others")</f>
        <v>Others</v>
      </c>
    </row>
    <row r="177" spans="1:17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TBL_Employees[[#This Row],[Annual Salary]]+TBL_Employees[[#This Row],[Bonus %]]*TBL_Employees[[#This Row],[Annual Salary]]</f>
        <v>136193.4</v>
      </c>
      <c r="P177" t="str">
        <f>IF(AND(TBL_Employees[[#This Row],[Department]]="IT",TBL_Employees[[#This Row],[Gender]]="Female"),"Yes","No")</f>
        <v>No</v>
      </c>
      <c r="Q177" t="str">
        <f>IF(AND(TBL_Employees[[#This Row],[Gender]]="Female",TBL_Employees[[#This Row],[Ethnicity]]="Black"), "Female_Black", "Others")</f>
        <v>Others</v>
      </c>
    </row>
    <row r="178" spans="1:17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TBL_Employees[[#This Row],[Annual Salary]]+TBL_Employees[[#This Row],[Bonus %]]*TBL_Employees[[#This Row],[Annual Salary]]</f>
        <v>112497</v>
      </c>
      <c r="P178" t="str">
        <f>IF(AND(TBL_Employees[[#This Row],[Department]]="IT",TBL_Employees[[#This Row],[Gender]]="Female"),"Yes","No")</f>
        <v>No</v>
      </c>
      <c r="Q178" t="str">
        <f>IF(AND(TBL_Employees[[#This Row],[Gender]]="Female",TBL_Employees[[#This Row],[Ethnicity]]="Black"), "Female_Black", "Others")</f>
        <v>Others</v>
      </c>
    </row>
    <row r="179" spans="1:17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TBL_Employees[[#This Row],[Annual Salary]]+TBL_Employees[[#This Row],[Bonus %]]*TBL_Employees[[#This Row],[Annual Salary]]</f>
        <v>327088.66000000003</v>
      </c>
      <c r="P179" t="str">
        <f>IF(AND(TBL_Employees[[#This Row],[Department]]="IT",TBL_Employees[[#This Row],[Gender]]="Female"),"Yes","No")</f>
        <v>No</v>
      </c>
      <c r="Q179" t="str">
        <f>IF(AND(TBL_Employees[[#This Row],[Gender]]="Female",TBL_Employees[[#This Row],[Ethnicity]]="Black"), "Female_Black", "Others")</f>
        <v>Others</v>
      </c>
    </row>
    <row r="180" spans="1:17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TBL_Employees[[#This Row],[Annual Salary]]+TBL_Employees[[#This Row],[Bonus %]]*TBL_Employees[[#This Row],[Annual Salary]]</f>
        <v>50475</v>
      </c>
      <c r="P180" t="str">
        <f>IF(AND(TBL_Employees[[#This Row],[Department]]="IT",TBL_Employees[[#This Row],[Gender]]="Female"),"Yes","No")</f>
        <v>No</v>
      </c>
      <c r="Q180" t="str">
        <f>IF(AND(TBL_Employees[[#This Row],[Gender]]="Female",TBL_Employees[[#This Row],[Ethnicity]]="Black"), "Female_Black", "Others")</f>
        <v>Others</v>
      </c>
    </row>
    <row r="181" spans="1:17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TBL_Employees[[#This Row],[Annual Salary]]+TBL_Employees[[#This Row],[Bonus %]]*TBL_Employees[[#This Row],[Annual Salary]]</f>
        <v>108106.92</v>
      </c>
      <c r="P181" t="str">
        <f>IF(AND(TBL_Employees[[#This Row],[Department]]="IT",TBL_Employees[[#This Row],[Gender]]="Female"),"Yes","No")</f>
        <v>No</v>
      </c>
      <c r="Q181" t="str">
        <f>IF(AND(TBL_Employees[[#This Row],[Gender]]="Female",TBL_Employees[[#This Row],[Ethnicity]]="Black"), "Female_Black", "Others")</f>
        <v>Others</v>
      </c>
    </row>
    <row r="182" spans="1:17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TBL_Employees[[#This Row],[Annual Salary]]+TBL_Employees[[#This Row],[Bonus %]]*TBL_Employees[[#This Row],[Annual Salary]]</f>
        <v>41673</v>
      </c>
      <c r="P182" t="str">
        <f>IF(AND(TBL_Employees[[#This Row],[Department]]="IT",TBL_Employees[[#This Row],[Gender]]="Female"),"Yes","No")</f>
        <v>Yes</v>
      </c>
      <c r="Q182" t="str">
        <f>IF(AND(TBL_Employees[[#This Row],[Gender]]="Female",TBL_Employees[[#This Row],[Ethnicity]]="Black"), "Female_Black", "Others")</f>
        <v>Others</v>
      </c>
    </row>
    <row r="183" spans="1:17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TBL_Employees[[#This Row],[Annual Salary]]+TBL_Employees[[#This Row],[Bonus %]]*TBL_Employees[[#This Row],[Annual Salary]]</f>
        <v>70996</v>
      </c>
      <c r="P183" t="str">
        <f>IF(AND(TBL_Employees[[#This Row],[Department]]="IT",TBL_Employees[[#This Row],[Gender]]="Female"),"Yes","No")</f>
        <v>No</v>
      </c>
      <c r="Q183" t="str">
        <f>IF(AND(TBL_Employees[[#This Row],[Gender]]="Female",TBL_Employees[[#This Row],[Ethnicity]]="Black"), "Female_Black", "Others")</f>
        <v>Others</v>
      </c>
    </row>
    <row r="184" spans="1:17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TBL_Employees[[#This Row],[Annual Salary]]+TBL_Employees[[#This Row],[Bonus %]]*TBL_Employees[[#This Row],[Annual Salary]]</f>
        <v>40752</v>
      </c>
      <c r="P184" t="str">
        <f>IF(AND(TBL_Employees[[#This Row],[Department]]="IT",TBL_Employees[[#This Row],[Gender]]="Female"),"Yes","No")</f>
        <v>No</v>
      </c>
      <c r="Q184" t="str">
        <f>IF(AND(TBL_Employees[[#This Row],[Gender]]="Female",TBL_Employees[[#This Row],[Ethnicity]]="Black"), "Female_Black", "Others")</f>
        <v>Others</v>
      </c>
    </row>
    <row r="185" spans="1:17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TBL_Employees[[#This Row],[Annual Salary]]+TBL_Employees[[#This Row],[Bonus %]]*TBL_Employees[[#This Row],[Annual Salary]]</f>
        <v>97537</v>
      </c>
      <c r="P185" t="str">
        <f>IF(AND(TBL_Employees[[#This Row],[Department]]="IT",TBL_Employees[[#This Row],[Gender]]="Female"),"Yes","No")</f>
        <v>Yes</v>
      </c>
      <c r="Q185" t="str">
        <f>IF(AND(TBL_Employees[[#This Row],[Gender]]="Female",TBL_Employees[[#This Row],[Ethnicity]]="Black"), "Female_Black", "Others")</f>
        <v>Others</v>
      </c>
    </row>
    <row r="186" spans="1:17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TBL_Employees[[#This Row],[Annual Salary]]+TBL_Employees[[#This Row],[Bonus %]]*TBL_Employees[[#This Row],[Annual Salary]]</f>
        <v>96567</v>
      </c>
      <c r="P186" t="str">
        <f>IF(AND(TBL_Employees[[#This Row],[Department]]="IT",TBL_Employees[[#This Row],[Gender]]="Female"),"Yes","No")</f>
        <v>No</v>
      </c>
      <c r="Q186" t="str">
        <f>IF(AND(TBL_Employees[[#This Row],[Gender]]="Female",TBL_Employees[[#This Row],[Ethnicity]]="Black"), "Female_Black", "Others")</f>
        <v>Others</v>
      </c>
    </row>
    <row r="187" spans="1:17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TBL_Employees[[#This Row],[Annual Salary]]+TBL_Employees[[#This Row],[Bonus %]]*TBL_Employees[[#This Row],[Annual Salary]]</f>
        <v>49404</v>
      </c>
      <c r="P187" t="str">
        <f>IF(AND(TBL_Employees[[#This Row],[Department]]="IT",TBL_Employees[[#This Row],[Gender]]="Female"),"Yes","No")</f>
        <v>No</v>
      </c>
      <c r="Q187" t="str">
        <f>IF(AND(TBL_Employees[[#This Row],[Gender]]="Female",TBL_Employees[[#This Row],[Ethnicity]]="Black"), "Female_Black", "Others")</f>
        <v>Others</v>
      </c>
    </row>
    <row r="188" spans="1:17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TBL_Employees[[#This Row],[Annual Salary]]+TBL_Employees[[#This Row],[Bonus %]]*TBL_Employees[[#This Row],[Annual Salary]]</f>
        <v>66819</v>
      </c>
      <c r="P188" t="str">
        <f>IF(AND(TBL_Employees[[#This Row],[Department]]="IT",TBL_Employees[[#This Row],[Gender]]="Female"),"Yes","No")</f>
        <v>No</v>
      </c>
      <c r="Q188" t="str">
        <f>IF(AND(TBL_Employees[[#This Row],[Gender]]="Female",TBL_Employees[[#This Row],[Ethnicity]]="Black"), "Female_Black", "Others")</f>
        <v>Others</v>
      </c>
    </row>
    <row r="189" spans="1:17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TBL_Employees[[#This Row],[Annual Salary]]+TBL_Employees[[#This Row],[Bonus %]]*TBL_Employees[[#This Row],[Annual Salary]]</f>
        <v>50784</v>
      </c>
      <c r="P189" t="str">
        <f>IF(AND(TBL_Employees[[#This Row],[Department]]="IT",TBL_Employees[[#This Row],[Gender]]="Female"),"Yes","No")</f>
        <v>No</v>
      </c>
      <c r="Q189" t="str">
        <f>IF(AND(TBL_Employees[[#This Row],[Gender]]="Female",TBL_Employees[[#This Row],[Ethnicity]]="Black"), "Female_Black", "Others")</f>
        <v>Others</v>
      </c>
    </row>
    <row r="190" spans="1:17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TBL_Employees[[#This Row],[Annual Salary]]+TBL_Employees[[#This Row],[Bonus %]]*TBL_Employees[[#This Row],[Annual Salary]]</f>
        <v>144702.20000000001</v>
      </c>
      <c r="P190" t="str">
        <f>IF(AND(TBL_Employees[[#This Row],[Department]]="IT",TBL_Employees[[#This Row],[Gender]]="Female"),"Yes","No")</f>
        <v>No</v>
      </c>
      <c r="Q190" t="str">
        <f>IF(AND(TBL_Employees[[#This Row],[Gender]]="Female",TBL_Employees[[#This Row],[Ethnicity]]="Black"), "Female_Black", "Others")</f>
        <v>Others</v>
      </c>
    </row>
    <row r="191" spans="1:17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TBL_Employees[[#This Row],[Annual Salary]]+TBL_Employees[[#This Row],[Bonus %]]*TBL_Employees[[#This Row],[Annual Salary]]</f>
        <v>92610</v>
      </c>
      <c r="P191" t="str">
        <f>IF(AND(TBL_Employees[[#This Row],[Department]]="IT",TBL_Employees[[#This Row],[Gender]]="Female"),"Yes","No")</f>
        <v>No</v>
      </c>
      <c r="Q191" t="str">
        <f>IF(AND(TBL_Employees[[#This Row],[Gender]]="Female",TBL_Employees[[#This Row],[Ethnicity]]="Black"), "Female_Black", "Others")</f>
        <v>Others</v>
      </c>
    </row>
    <row r="192" spans="1:17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TBL_Employees[[#This Row],[Annual Salary]]+TBL_Employees[[#This Row],[Bonus %]]*TBL_Employees[[#This Row],[Annual Salary]]</f>
        <v>139447.65</v>
      </c>
      <c r="P192" t="str">
        <f>IF(AND(TBL_Employees[[#This Row],[Department]]="IT",TBL_Employees[[#This Row],[Gender]]="Female"),"Yes","No")</f>
        <v>No</v>
      </c>
      <c r="Q192" t="str">
        <f>IF(AND(TBL_Employees[[#This Row],[Gender]]="Female",TBL_Employees[[#This Row],[Ethnicity]]="Black"), "Female_Black", "Others")</f>
        <v>Others</v>
      </c>
    </row>
    <row r="193" spans="1:17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TBL_Employees[[#This Row],[Annual Salary]]+TBL_Employees[[#This Row],[Bonus %]]*TBL_Employees[[#This Row],[Annual Salary]]</f>
        <v>73004</v>
      </c>
      <c r="P193" t="str">
        <f>IF(AND(TBL_Employees[[#This Row],[Department]]="IT",TBL_Employees[[#This Row],[Gender]]="Female"),"Yes","No")</f>
        <v>No</v>
      </c>
      <c r="Q193" t="str">
        <f>IF(AND(TBL_Employees[[#This Row],[Gender]]="Female",TBL_Employees[[#This Row],[Ethnicity]]="Black"), "Female_Black", "Others")</f>
        <v>Others</v>
      </c>
    </row>
    <row r="194" spans="1:17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TBL_Employees[[#This Row],[Annual Salary]]+TBL_Employees[[#This Row],[Bonus %]]*TBL_Employees[[#This Row],[Annual Salary]]</f>
        <v>104567.1</v>
      </c>
      <c r="P194" t="str">
        <f>IF(AND(TBL_Employees[[#This Row],[Department]]="IT",TBL_Employees[[#This Row],[Gender]]="Female"),"Yes","No")</f>
        <v>No</v>
      </c>
      <c r="Q194" t="str">
        <f>IF(AND(TBL_Employees[[#This Row],[Gender]]="Female",TBL_Employees[[#This Row],[Ethnicity]]="Black"), "Female_Black", "Others")</f>
        <v>Others</v>
      </c>
    </row>
    <row r="195" spans="1:17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TBL_Employees[[#This Row],[Annual Salary]]+TBL_Employees[[#This Row],[Bonus %]]*TBL_Employees[[#This Row],[Annual Salary]]</f>
        <v>209081.60000000001</v>
      </c>
      <c r="P195" t="str">
        <f>IF(AND(TBL_Employees[[#This Row],[Department]]="IT",TBL_Employees[[#This Row],[Gender]]="Female"),"Yes","No")</f>
        <v>No</v>
      </c>
      <c r="Q195" t="str">
        <f>IF(AND(TBL_Employees[[#This Row],[Gender]]="Female",TBL_Employees[[#This Row],[Ethnicity]]="Black"), "Female_Black", "Others")</f>
        <v>Others</v>
      </c>
    </row>
    <row r="196" spans="1:17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TBL_Employees[[#This Row],[Annual Salary]]+TBL_Employees[[#This Row],[Bonus %]]*TBL_Employees[[#This Row],[Annual Salary]]</f>
        <v>64417</v>
      </c>
      <c r="P196" t="str">
        <f>IF(AND(TBL_Employees[[#This Row],[Department]]="IT",TBL_Employees[[#This Row],[Gender]]="Female"),"Yes","No")</f>
        <v>No</v>
      </c>
      <c r="Q196" t="str">
        <f>IF(AND(TBL_Employees[[#This Row],[Gender]]="Female",TBL_Employees[[#This Row],[Ethnicity]]="Black"), "Female_Black", "Others")</f>
        <v>Others</v>
      </c>
    </row>
    <row r="197" spans="1:17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TBL_Employees[[#This Row],[Annual Salary]]+TBL_Employees[[#This Row],[Bonus %]]*TBL_Employees[[#This Row],[Annual Salary]]</f>
        <v>135195.57999999999</v>
      </c>
      <c r="P197" t="str">
        <f>IF(AND(TBL_Employees[[#This Row],[Department]]="IT",TBL_Employees[[#This Row],[Gender]]="Female"),"Yes","No")</f>
        <v>No</v>
      </c>
      <c r="Q197" t="str">
        <f>IF(AND(TBL_Employees[[#This Row],[Gender]]="Female",TBL_Employees[[#This Row],[Ethnicity]]="Black"), "Female_Black", "Others")</f>
        <v>Others</v>
      </c>
    </row>
    <row r="198" spans="1:17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TBL_Employees[[#This Row],[Annual Salary]]+TBL_Employees[[#This Row],[Bonus %]]*TBL_Employees[[#This Row],[Annual Salary]]</f>
        <v>56154</v>
      </c>
      <c r="P198" t="str">
        <f>IF(AND(TBL_Employees[[#This Row],[Department]]="IT",TBL_Employees[[#This Row],[Gender]]="Female"),"Yes","No")</f>
        <v>No</v>
      </c>
      <c r="Q198" t="str">
        <f>IF(AND(TBL_Employees[[#This Row],[Gender]]="Female",TBL_Employees[[#This Row],[Ethnicity]]="Black"), "Female_Black", "Others")</f>
        <v>Others</v>
      </c>
    </row>
    <row r="199" spans="1:17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TBL_Employees[[#This Row],[Annual Salary]]+TBL_Employees[[#This Row],[Bonus %]]*TBL_Employees[[#This Row],[Annual Salary]]</f>
        <v>284089</v>
      </c>
      <c r="P199" t="str">
        <f>IF(AND(TBL_Employees[[#This Row],[Department]]="IT",TBL_Employees[[#This Row],[Gender]]="Female"),"Yes","No")</f>
        <v>No</v>
      </c>
      <c r="Q199" t="str">
        <f>IF(AND(TBL_Employees[[#This Row],[Gender]]="Female",TBL_Employees[[#This Row],[Ethnicity]]="Black"), "Female_Black", "Others")</f>
        <v>Others</v>
      </c>
    </row>
    <row r="200" spans="1:17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TBL_Employees[[#This Row],[Annual Salary]]+TBL_Employees[[#This Row],[Bonus %]]*TBL_Employees[[#This Row],[Annual Salary]]</f>
        <v>91954</v>
      </c>
      <c r="P200" t="str">
        <f>IF(AND(TBL_Employees[[#This Row],[Department]]="IT",TBL_Employees[[#This Row],[Gender]]="Female"),"Yes","No")</f>
        <v>Yes</v>
      </c>
      <c r="Q200" t="str">
        <f>IF(AND(TBL_Employees[[#This Row],[Gender]]="Female",TBL_Employees[[#This Row],[Ethnicity]]="Black"), "Female_Black", "Others")</f>
        <v>Others</v>
      </c>
    </row>
    <row r="201" spans="1:17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TBL_Employees[[#This Row],[Annual Salary]]+TBL_Employees[[#This Row],[Bonus %]]*TBL_Employees[[#This Row],[Annual Salary]]</f>
        <v>292006.44</v>
      </c>
      <c r="P201" t="str">
        <f>IF(AND(TBL_Employees[[#This Row],[Department]]="IT",TBL_Employees[[#This Row],[Gender]]="Female"),"Yes","No")</f>
        <v>No</v>
      </c>
      <c r="Q201" t="str">
        <f>IF(AND(TBL_Employees[[#This Row],[Gender]]="Female",TBL_Employees[[#This Row],[Ethnicity]]="Black"), "Female_Black", "Others")</f>
        <v>Female_Black</v>
      </c>
    </row>
    <row r="202" spans="1:17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TBL_Employees[[#This Row],[Annual Salary]]+TBL_Employees[[#This Row],[Bonus %]]*TBL_Employees[[#This Row],[Annual Salary]]</f>
        <v>87536</v>
      </c>
      <c r="P202" t="str">
        <f>IF(AND(TBL_Employees[[#This Row],[Department]]="IT",TBL_Employees[[#This Row],[Gender]]="Female"),"Yes","No")</f>
        <v>No</v>
      </c>
      <c r="Q202" t="str">
        <f>IF(AND(TBL_Employees[[#This Row],[Gender]]="Female",TBL_Employees[[#This Row],[Ethnicity]]="Black"), "Female_Black", "Others")</f>
        <v>Others</v>
      </c>
    </row>
    <row r="203" spans="1:17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TBL_Employees[[#This Row],[Annual Salary]]+TBL_Employees[[#This Row],[Bonus %]]*TBL_Employees[[#This Row],[Annual Salary]]</f>
        <v>41429</v>
      </c>
      <c r="P203" t="str">
        <f>IF(AND(TBL_Employees[[#This Row],[Department]]="IT",TBL_Employees[[#This Row],[Gender]]="Female"),"Yes","No")</f>
        <v>No</v>
      </c>
      <c r="Q203" t="str">
        <f>IF(AND(TBL_Employees[[#This Row],[Gender]]="Female",TBL_Employees[[#This Row],[Ethnicity]]="Black"), "Female_Black", "Others")</f>
        <v>Others</v>
      </c>
    </row>
    <row r="204" spans="1:17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TBL_Employees[[#This Row],[Annual Salary]]+TBL_Employees[[#This Row],[Bonus %]]*TBL_Employees[[#This Row],[Annual Salary]]</f>
        <v>341219.98</v>
      </c>
      <c r="P204" t="str">
        <f>IF(AND(TBL_Employees[[#This Row],[Department]]="IT",TBL_Employees[[#This Row],[Gender]]="Female"),"Yes","No")</f>
        <v>No</v>
      </c>
      <c r="Q204" t="str">
        <f>IF(AND(TBL_Employees[[#This Row],[Gender]]="Female",TBL_Employees[[#This Row],[Ethnicity]]="Black"), "Female_Black", "Others")</f>
        <v>Others</v>
      </c>
    </row>
    <row r="205" spans="1:17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TBL_Employees[[#This Row],[Annual Salary]]+TBL_Employees[[#This Row],[Bonus %]]*TBL_Employees[[#This Row],[Annual Salary]]</f>
        <v>71359</v>
      </c>
      <c r="P205" t="str">
        <f>IF(AND(TBL_Employees[[#This Row],[Department]]="IT",TBL_Employees[[#This Row],[Gender]]="Female"),"Yes","No")</f>
        <v>No</v>
      </c>
      <c r="Q205" t="str">
        <f>IF(AND(TBL_Employees[[#This Row],[Gender]]="Female",TBL_Employees[[#This Row],[Ethnicity]]="Black"), "Female_Black", "Others")</f>
        <v>Others</v>
      </c>
    </row>
    <row r="206" spans="1:17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TBL_Employees[[#This Row],[Annual Salary]]+TBL_Employees[[#This Row],[Bonus %]]*TBL_Employees[[#This Row],[Annual Salary]]</f>
        <v>223456.41999999998</v>
      </c>
      <c r="P206" t="str">
        <f>IF(AND(TBL_Employees[[#This Row],[Department]]="IT",TBL_Employees[[#This Row],[Gender]]="Female"),"Yes","No")</f>
        <v>No</v>
      </c>
      <c r="Q206" t="str">
        <f>IF(AND(TBL_Employees[[#This Row],[Gender]]="Female",TBL_Employees[[#This Row],[Ethnicity]]="Black"), "Female_Black", "Others")</f>
        <v>Others</v>
      </c>
    </row>
    <row r="207" spans="1:17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TBL_Employees[[#This Row],[Annual Salary]]+TBL_Employees[[#This Row],[Bonus %]]*TBL_Employees[[#This Row],[Annual Salary]]</f>
        <v>69260</v>
      </c>
      <c r="P207" t="str">
        <f>IF(AND(TBL_Employees[[#This Row],[Department]]="IT",TBL_Employees[[#This Row],[Gender]]="Female"),"Yes","No")</f>
        <v>No</v>
      </c>
      <c r="Q207" t="str">
        <f>IF(AND(TBL_Employees[[#This Row],[Gender]]="Female",TBL_Employees[[#This Row],[Ethnicity]]="Black"), "Female_Black", "Others")</f>
        <v>Others</v>
      </c>
    </row>
    <row r="208" spans="1:17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TBL_Employees[[#This Row],[Annual Salary]]+TBL_Employees[[#This Row],[Bonus %]]*TBL_Employees[[#This Row],[Annual Salary]]</f>
        <v>95639</v>
      </c>
      <c r="P208" t="str">
        <f>IF(AND(TBL_Employees[[#This Row],[Department]]="IT",TBL_Employees[[#This Row],[Gender]]="Female"),"Yes","No")</f>
        <v>No</v>
      </c>
      <c r="Q208" t="str">
        <f>IF(AND(TBL_Employees[[#This Row],[Gender]]="Female",TBL_Employees[[#This Row],[Ethnicity]]="Black"), "Female_Black", "Others")</f>
        <v>Others</v>
      </c>
    </row>
    <row r="209" spans="1:17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TBL_Employees[[#This Row],[Annual Salary]]+TBL_Employees[[#This Row],[Bonus %]]*TBL_Employees[[#This Row],[Annual Salary]]</f>
        <v>129106.2</v>
      </c>
      <c r="P209" t="str">
        <f>IF(AND(TBL_Employees[[#This Row],[Department]]="IT",TBL_Employees[[#This Row],[Gender]]="Female"),"Yes","No")</f>
        <v>No</v>
      </c>
      <c r="Q209" t="str">
        <f>IF(AND(TBL_Employees[[#This Row],[Gender]]="Female",TBL_Employees[[#This Row],[Ethnicity]]="Black"), "Female_Black", "Others")</f>
        <v>Others</v>
      </c>
    </row>
    <row r="210" spans="1:17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TBL_Employees[[#This Row],[Annual Salary]]+TBL_Employees[[#This Row],[Bonus %]]*TBL_Employees[[#This Row],[Annual Salary]]</f>
        <v>75119</v>
      </c>
      <c r="P210" t="str">
        <f>IF(AND(TBL_Employees[[#This Row],[Department]]="IT",TBL_Employees[[#This Row],[Gender]]="Female"),"Yes","No")</f>
        <v>No</v>
      </c>
      <c r="Q210" t="str">
        <f>IF(AND(TBL_Employees[[#This Row],[Gender]]="Female",TBL_Employees[[#This Row],[Ethnicity]]="Black"), "Female_Black", "Others")</f>
        <v>Others</v>
      </c>
    </row>
    <row r="211" spans="1:17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TBL_Employees[[#This Row],[Annual Salary]]+TBL_Employees[[#This Row],[Bonus %]]*TBL_Employees[[#This Row],[Annual Salary]]</f>
        <v>269098.2</v>
      </c>
      <c r="P211" t="str">
        <f>IF(AND(TBL_Employees[[#This Row],[Department]]="IT",TBL_Employees[[#This Row],[Gender]]="Female"),"Yes","No")</f>
        <v>No</v>
      </c>
      <c r="Q211" t="str">
        <f>IF(AND(TBL_Employees[[#This Row],[Gender]]="Female",TBL_Employees[[#This Row],[Ethnicity]]="Black"), "Female_Black", "Others")</f>
        <v>Others</v>
      </c>
    </row>
    <row r="212" spans="1:17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TBL_Employees[[#This Row],[Annual Salary]]+TBL_Employees[[#This Row],[Bonus %]]*TBL_Employees[[#This Row],[Annual Salary]]</f>
        <v>65047</v>
      </c>
      <c r="P212" t="str">
        <f>IF(AND(TBL_Employees[[#This Row],[Department]]="IT",TBL_Employees[[#This Row],[Gender]]="Female"),"Yes","No")</f>
        <v>No</v>
      </c>
      <c r="Q212" t="str">
        <f>IF(AND(TBL_Employees[[#This Row],[Gender]]="Female",TBL_Employees[[#This Row],[Ethnicity]]="Black"), "Female_Black", "Others")</f>
        <v>Others</v>
      </c>
    </row>
    <row r="213" spans="1:17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TBL_Employees[[#This Row],[Annual Salary]]+TBL_Employees[[#This Row],[Bonus %]]*TBL_Employees[[#This Row],[Annual Salary]]</f>
        <v>174124.95</v>
      </c>
      <c r="P213" t="str">
        <f>IF(AND(TBL_Employees[[#This Row],[Department]]="IT",TBL_Employees[[#This Row],[Gender]]="Female"),"Yes","No")</f>
        <v>No</v>
      </c>
      <c r="Q213" t="str">
        <f>IF(AND(TBL_Employees[[#This Row],[Gender]]="Female",TBL_Employees[[#This Row],[Ethnicity]]="Black"), "Female_Black", "Others")</f>
        <v>Others</v>
      </c>
    </row>
    <row r="214" spans="1:17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TBL_Employees[[#This Row],[Annual Salary]]+TBL_Employees[[#This Row],[Bonus %]]*TBL_Employees[[#This Row],[Annual Salary]]</f>
        <v>76906</v>
      </c>
      <c r="P214" t="str">
        <f>IF(AND(TBL_Employees[[#This Row],[Department]]="IT",TBL_Employees[[#This Row],[Gender]]="Female"),"Yes","No")</f>
        <v>No</v>
      </c>
      <c r="Q214" t="str">
        <f>IF(AND(TBL_Employees[[#This Row],[Gender]]="Female",TBL_Employees[[#This Row],[Ethnicity]]="Black"), "Female_Black", "Others")</f>
        <v>Others</v>
      </c>
    </row>
    <row r="215" spans="1:17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TBL_Employees[[#This Row],[Annual Salary]]+TBL_Employees[[#This Row],[Bonus %]]*TBL_Employees[[#This Row],[Annual Salary]]</f>
        <v>128942.1</v>
      </c>
      <c r="P215" t="str">
        <f>IF(AND(TBL_Employees[[#This Row],[Department]]="IT",TBL_Employees[[#This Row],[Gender]]="Female"),"Yes","No")</f>
        <v>No</v>
      </c>
      <c r="Q215" t="str">
        <f>IF(AND(TBL_Employees[[#This Row],[Gender]]="Female",TBL_Employees[[#This Row],[Ethnicity]]="Black"), "Female_Black", "Others")</f>
        <v>Others</v>
      </c>
    </row>
    <row r="216" spans="1:17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TBL_Employees[[#This Row],[Annual Salary]]+TBL_Employees[[#This Row],[Bonus %]]*TBL_Employees[[#This Row],[Annual Salary]]</f>
        <v>99091</v>
      </c>
      <c r="P216" t="str">
        <f>IF(AND(TBL_Employees[[#This Row],[Department]]="IT",TBL_Employees[[#This Row],[Gender]]="Female"),"Yes","No")</f>
        <v>No</v>
      </c>
      <c r="Q216" t="str">
        <f>IF(AND(TBL_Employees[[#This Row],[Gender]]="Female",TBL_Employees[[#This Row],[Ethnicity]]="Black"), "Female_Black", "Others")</f>
        <v>Others</v>
      </c>
    </row>
    <row r="217" spans="1:17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TBL_Employees[[#This Row],[Annual Salary]]+TBL_Employees[[#This Row],[Bonus %]]*TBL_Employees[[#This Row],[Annual Salary]]</f>
        <v>113987</v>
      </c>
      <c r="P217" t="str">
        <f>IF(AND(TBL_Employees[[#This Row],[Department]]="IT",TBL_Employees[[#This Row],[Gender]]="Female"),"Yes","No")</f>
        <v>No</v>
      </c>
      <c r="Q217" t="str">
        <f>IF(AND(TBL_Employees[[#This Row],[Gender]]="Female",TBL_Employees[[#This Row],[Ethnicity]]="Black"), "Female_Black", "Others")</f>
        <v>Others</v>
      </c>
    </row>
    <row r="218" spans="1:17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TBL_Employees[[#This Row],[Annual Salary]]+TBL_Employees[[#This Row],[Bonus %]]*TBL_Employees[[#This Row],[Annual Salary]]</f>
        <v>95045</v>
      </c>
      <c r="P218" t="str">
        <f>IF(AND(TBL_Employees[[#This Row],[Department]]="IT",TBL_Employees[[#This Row],[Gender]]="Female"),"Yes","No")</f>
        <v>No</v>
      </c>
      <c r="Q218" t="str">
        <f>IF(AND(TBL_Employees[[#This Row],[Gender]]="Female",TBL_Employees[[#This Row],[Ethnicity]]="Black"), "Female_Black", "Others")</f>
        <v>Others</v>
      </c>
    </row>
    <row r="219" spans="1:17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TBL_Employees[[#This Row],[Annual Salary]]+TBL_Employees[[#This Row],[Bonus %]]*TBL_Employees[[#This Row],[Annual Salary]]</f>
        <v>260849.37</v>
      </c>
      <c r="P219" t="str">
        <f>IF(AND(TBL_Employees[[#This Row],[Department]]="IT",TBL_Employees[[#This Row],[Gender]]="Female"),"Yes","No")</f>
        <v>No</v>
      </c>
      <c r="Q219" t="str">
        <f>IF(AND(TBL_Employees[[#This Row],[Gender]]="Female",TBL_Employees[[#This Row],[Ethnicity]]="Black"), "Female_Black", "Others")</f>
        <v>Others</v>
      </c>
    </row>
    <row r="220" spans="1:17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TBL_Employees[[#This Row],[Annual Salary]]+TBL_Employees[[#This Row],[Bonus %]]*TBL_Employees[[#This Row],[Annual Salary]]</f>
        <v>86061</v>
      </c>
      <c r="P220" t="str">
        <f>IF(AND(TBL_Employees[[#This Row],[Department]]="IT",TBL_Employees[[#This Row],[Gender]]="Female"),"Yes","No")</f>
        <v>No</v>
      </c>
      <c r="Q220" t="str">
        <f>IF(AND(TBL_Employees[[#This Row],[Gender]]="Female",TBL_Employees[[#This Row],[Ethnicity]]="Black"), "Female_Black", "Others")</f>
        <v>Others</v>
      </c>
    </row>
    <row r="221" spans="1:17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TBL_Employees[[#This Row],[Annual Salary]]+TBL_Employees[[#This Row],[Bonus %]]*TBL_Employees[[#This Row],[Annual Salary]]</f>
        <v>79882</v>
      </c>
      <c r="P221" t="str">
        <f>IF(AND(TBL_Employees[[#This Row],[Department]]="IT",TBL_Employees[[#This Row],[Gender]]="Female"),"Yes","No")</f>
        <v>No</v>
      </c>
      <c r="Q221" t="str">
        <f>IF(AND(TBL_Employees[[#This Row],[Gender]]="Female",TBL_Employees[[#This Row],[Ethnicity]]="Black"), "Female_Black", "Others")</f>
        <v>Others</v>
      </c>
    </row>
    <row r="222" spans="1:17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TBL_Employees[[#This Row],[Annual Salary]]+TBL_Employees[[#This Row],[Bonus %]]*TBL_Employees[[#This Row],[Annual Salary]]</f>
        <v>347386.16000000003</v>
      </c>
      <c r="P222" t="str">
        <f>IF(AND(TBL_Employees[[#This Row],[Department]]="IT",TBL_Employees[[#This Row],[Gender]]="Female"),"Yes","No")</f>
        <v>No</v>
      </c>
      <c r="Q222" t="str">
        <f>IF(AND(TBL_Employees[[#This Row],[Gender]]="Female",TBL_Employees[[#This Row],[Ethnicity]]="Black"), "Female_Black", "Others")</f>
        <v>Others</v>
      </c>
    </row>
    <row r="223" spans="1:17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TBL_Employees[[#This Row],[Annual Salary]]+TBL_Employees[[#This Row],[Bonus %]]*TBL_Employees[[#This Row],[Annual Salary]]</f>
        <v>82017</v>
      </c>
      <c r="P223" t="str">
        <f>IF(AND(TBL_Employees[[#This Row],[Department]]="IT",TBL_Employees[[#This Row],[Gender]]="Female"),"Yes","No")</f>
        <v>Yes</v>
      </c>
      <c r="Q223" t="str">
        <f>IF(AND(TBL_Employees[[#This Row],[Gender]]="Female",TBL_Employees[[#This Row],[Ethnicity]]="Black"), "Female_Black", "Others")</f>
        <v>Others</v>
      </c>
    </row>
    <row r="224" spans="1:17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TBL_Employees[[#This Row],[Annual Salary]]+TBL_Employees[[#This Row],[Bonus %]]*TBL_Employees[[#This Row],[Annual Salary]]</f>
        <v>53799</v>
      </c>
      <c r="P224" t="str">
        <f>IF(AND(TBL_Employees[[#This Row],[Department]]="IT",TBL_Employees[[#This Row],[Gender]]="Female"),"Yes","No")</f>
        <v>No</v>
      </c>
      <c r="Q224" t="str">
        <f>IF(AND(TBL_Employees[[#This Row],[Gender]]="Female",TBL_Employees[[#This Row],[Ethnicity]]="Black"), "Female_Black", "Others")</f>
        <v>Others</v>
      </c>
    </row>
    <row r="225" spans="1:17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TBL_Employees[[#This Row],[Annual Salary]]+TBL_Employees[[#This Row],[Bonus %]]*TBL_Employees[[#This Row],[Annual Salary]]</f>
        <v>82739</v>
      </c>
      <c r="P225" t="str">
        <f>IF(AND(TBL_Employees[[#This Row],[Department]]="IT",TBL_Employees[[#This Row],[Gender]]="Female"),"Yes","No")</f>
        <v>No</v>
      </c>
      <c r="Q225" t="str">
        <f>IF(AND(TBL_Employees[[#This Row],[Gender]]="Female",TBL_Employees[[#This Row],[Ethnicity]]="Black"), "Female_Black", "Others")</f>
        <v>Others</v>
      </c>
    </row>
    <row r="226" spans="1:17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TBL_Employees[[#This Row],[Annual Salary]]+TBL_Employees[[#This Row],[Bonus %]]*TBL_Employees[[#This Row],[Annual Salary]]</f>
        <v>99080</v>
      </c>
      <c r="P226" t="str">
        <f>IF(AND(TBL_Employees[[#This Row],[Department]]="IT",TBL_Employees[[#This Row],[Gender]]="Female"),"Yes","No")</f>
        <v>Yes</v>
      </c>
      <c r="Q226" t="str">
        <f>IF(AND(TBL_Employees[[#This Row],[Gender]]="Female",TBL_Employees[[#This Row],[Ethnicity]]="Black"), "Female_Black", "Others")</f>
        <v>Others</v>
      </c>
    </row>
    <row r="227" spans="1:17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TBL_Employees[[#This Row],[Annual Salary]]+TBL_Employees[[#This Row],[Bonus %]]*TBL_Employees[[#This Row],[Annual Salary]]</f>
        <v>96719</v>
      </c>
      <c r="P227" t="str">
        <f>IF(AND(TBL_Employees[[#This Row],[Department]]="IT",TBL_Employees[[#This Row],[Gender]]="Female"),"Yes","No")</f>
        <v>No</v>
      </c>
      <c r="Q227" t="str">
        <f>IF(AND(TBL_Employees[[#This Row],[Gender]]="Female",TBL_Employees[[#This Row],[Ethnicity]]="Black"), "Female_Black", "Others")</f>
        <v>Others</v>
      </c>
    </row>
    <row r="228" spans="1:17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TBL_Employees[[#This Row],[Annual Salary]]+TBL_Employees[[#This Row],[Bonus %]]*TBL_Employees[[#This Row],[Annual Salary]]</f>
        <v>215017.53</v>
      </c>
      <c r="P228" t="str">
        <f>IF(AND(TBL_Employees[[#This Row],[Department]]="IT",TBL_Employees[[#This Row],[Gender]]="Female"),"Yes","No")</f>
        <v>No</v>
      </c>
      <c r="Q228" t="str">
        <f>IF(AND(TBL_Employees[[#This Row],[Gender]]="Female",TBL_Employees[[#This Row],[Ethnicity]]="Black"), "Female_Black", "Others")</f>
        <v>Others</v>
      </c>
    </row>
    <row r="229" spans="1:17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TBL_Employees[[#This Row],[Annual Salary]]+TBL_Employees[[#This Row],[Bonus %]]*TBL_Employees[[#This Row],[Annual Salary]]</f>
        <v>110104.45</v>
      </c>
      <c r="P229" t="str">
        <f>IF(AND(TBL_Employees[[#This Row],[Department]]="IT",TBL_Employees[[#This Row],[Gender]]="Female"),"Yes","No")</f>
        <v>No</v>
      </c>
      <c r="Q229" t="str">
        <f>IF(AND(TBL_Employees[[#This Row],[Gender]]="Female",TBL_Employees[[#This Row],[Ethnicity]]="Black"), "Female_Black", "Others")</f>
        <v>Others</v>
      </c>
    </row>
    <row r="230" spans="1:17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TBL_Employees[[#This Row],[Annual Salary]]+TBL_Employees[[#This Row],[Bonus %]]*TBL_Employees[[#This Row],[Annual Salary]]</f>
        <v>89695</v>
      </c>
      <c r="P230" t="str">
        <f>IF(AND(TBL_Employees[[#This Row],[Department]]="IT",TBL_Employees[[#This Row],[Gender]]="Female"),"Yes","No")</f>
        <v>No</v>
      </c>
      <c r="Q230" t="str">
        <f>IF(AND(TBL_Employees[[#This Row],[Gender]]="Female",TBL_Employees[[#This Row],[Ethnicity]]="Black"), "Female_Black", "Others")</f>
        <v>Others</v>
      </c>
    </row>
    <row r="231" spans="1:17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TBL_Employees[[#This Row],[Annual Salary]]+TBL_Employees[[#This Row],[Bonus %]]*TBL_Employees[[#This Row],[Annual Salary]]</f>
        <v>133800.76999999999</v>
      </c>
      <c r="P231" t="str">
        <f>IF(AND(TBL_Employees[[#This Row],[Department]]="IT",TBL_Employees[[#This Row],[Gender]]="Female"),"Yes","No")</f>
        <v>No</v>
      </c>
      <c r="Q231" t="str">
        <f>IF(AND(TBL_Employees[[#This Row],[Gender]]="Female",TBL_Employees[[#This Row],[Ethnicity]]="Black"), "Female_Black", "Others")</f>
        <v>Others</v>
      </c>
    </row>
    <row r="232" spans="1:17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TBL_Employees[[#This Row],[Annual Salary]]+TBL_Employees[[#This Row],[Bonus %]]*TBL_Employees[[#This Row],[Annual Salary]]</f>
        <v>93734</v>
      </c>
      <c r="P232" t="str">
        <f>IF(AND(TBL_Employees[[#This Row],[Department]]="IT",TBL_Employees[[#This Row],[Gender]]="Female"),"Yes","No")</f>
        <v>No</v>
      </c>
      <c r="Q232" t="str">
        <f>IF(AND(TBL_Employees[[#This Row],[Gender]]="Female",TBL_Employees[[#This Row],[Ethnicity]]="Black"), "Female_Black", "Others")</f>
        <v>Others</v>
      </c>
    </row>
    <row r="233" spans="1:17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TBL_Employees[[#This Row],[Annual Salary]]+TBL_Employees[[#This Row],[Bonus %]]*TBL_Employees[[#This Row],[Annual Salary]]</f>
        <v>52069</v>
      </c>
      <c r="P233" t="str">
        <f>IF(AND(TBL_Employees[[#This Row],[Department]]="IT",TBL_Employees[[#This Row],[Gender]]="Female"),"Yes","No")</f>
        <v>No</v>
      </c>
      <c r="Q233" t="str">
        <f>IF(AND(TBL_Employees[[#This Row],[Gender]]="Female",TBL_Employees[[#This Row],[Ethnicity]]="Black"), "Female_Black", "Others")</f>
        <v>Others</v>
      </c>
    </row>
    <row r="234" spans="1:17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TBL_Employees[[#This Row],[Annual Salary]]+TBL_Employees[[#This Row],[Bonus %]]*TBL_Employees[[#This Row],[Annual Salary]]</f>
        <v>361796.4</v>
      </c>
      <c r="P234" t="str">
        <f>IF(AND(TBL_Employees[[#This Row],[Department]]="IT",TBL_Employees[[#This Row],[Gender]]="Female"),"Yes","No")</f>
        <v>No</v>
      </c>
      <c r="Q234" t="str">
        <f>IF(AND(TBL_Employees[[#This Row],[Gender]]="Female",TBL_Employees[[#This Row],[Ethnicity]]="Black"), "Female_Black", "Others")</f>
        <v>Others</v>
      </c>
    </row>
    <row r="235" spans="1:17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TBL_Employees[[#This Row],[Annual Salary]]+TBL_Employees[[#This Row],[Bonus %]]*TBL_Employees[[#This Row],[Annual Salary]]</f>
        <v>136658.75</v>
      </c>
      <c r="P235" t="str">
        <f>IF(AND(TBL_Employees[[#This Row],[Department]]="IT",TBL_Employees[[#This Row],[Gender]]="Female"),"Yes","No")</f>
        <v>No</v>
      </c>
      <c r="Q235" t="str">
        <f>IF(AND(TBL_Employees[[#This Row],[Gender]]="Female",TBL_Employees[[#This Row],[Ethnicity]]="Black"), "Female_Black", "Others")</f>
        <v>Others</v>
      </c>
    </row>
    <row r="236" spans="1:17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TBL_Employees[[#This Row],[Annual Salary]]+TBL_Employees[[#This Row],[Bonus %]]*TBL_Employees[[#This Row],[Annual Salary]]</f>
        <v>259698.33000000002</v>
      </c>
      <c r="P236" t="str">
        <f>IF(AND(TBL_Employees[[#This Row],[Department]]="IT",TBL_Employees[[#This Row],[Gender]]="Female"),"Yes","No")</f>
        <v>No</v>
      </c>
      <c r="Q236" t="str">
        <f>IF(AND(TBL_Employees[[#This Row],[Gender]]="Female",TBL_Employees[[#This Row],[Ethnicity]]="Black"), "Female_Black", "Others")</f>
        <v>Others</v>
      </c>
    </row>
    <row r="237" spans="1:17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TBL_Employees[[#This Row],[Annual Salary]]+TBL_Employees[[#This Row],[Bonus %]]*TBL_Employees[[#This Row],[Annual Salary]]</f>
        <v>96023</v>
      </c>
      <c r="P237" t="str">
        <f>IF(AND(TBL_Employees[[#This Row],[Department]]="IT",TBL_Employees[[#This Row],[Gender]]="Female"),"Yes","No")</f>
        <v>No</v>
      </c>
      <c r="Q237" t="str">
        <f>IF(AND(TBL_Employees[[#This Row],[Gender]]="Female",TBL_Employees[[#This Row],[Ethnicity]]="Black"), "Female_Black", "Others")</f>
        <v>Others</v>
      </c>
    </row>
    <row r="238" spans="1:17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TBL_Employees[[#This Row],[Annual Salary]]+TBL_Employees[[#This Row],[Bonus %]]*TBL_Employees[[#This Row],[Annual Salary]]</f>
        <v>83066</v>
      </c>
      <c r="P238" t="str">
        <f>IF(AND(TBL_Employees[[#This Row],[Department]]="IT",TBL_Employees[[#This Row],[Gender]]="Female"),"Yes","No")</f>
        <v>No</v>
      </c>
      <c r="Q238" t="str">
        <f>IF(AND(TBL_Employees[[#This Row],[Gender]]="Female",TBL_Employees[[#This Row],[Ethnicity]]="Black"), "Female_Black", "Others")</f>
        <v>Others</v>
      </c>
    </row>
    <row r="239" spans="1:17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TBL_Employees[[#This Row],[Annual Salary]]+TBL_Employees[[#This Row],[Bonus %]]*TBL_Employees[[#This Row],[Annual Salary]]</f>
        <v>61216</v>
      </c>
      <c r="P239" t="str">
        <f>IF(AND(TBL_Employees[[#This Row],[Department]]="IT",TBL_Employees[[#This Row],[Gender]]="Female"),"Yes","No")</f>
        <v>No</v>
      </c>
      <c r="Q239" t="str">
        <f>IF(AND(TBL_Employees[[#This Row],[Gender]]="Female",TBL_Employees[[#This Row],[Ethnicity]]="Black"), "Female_Black", "Others")</f>
        <v>Others</v>
      </c>
    </row>
    <row r="240" spans="1:17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TBL_Employees[[#This Row],[Annual Salary]]+TBL_Employees[[#This Row],[Bonus %]]*TBL_Employees[[#This Row],[Annual Salary]]</f>
        <v>164423.34</v>
      </c>
      <c r="P240" t="str">
        <f>IF(AND(TBL_Employees[[#This Row],[Department]]="IT",TBL_Employees[[#This Row],[Gender]]="Female"),"Yes","No")</f>
        <v>No</v>
      </c>
      <c r="Q240" t="str">
        <f>IF(AND(TBL_Employees[[#This Row],[Gender]]="Female",TBL_Employees[[#This Row],[Ethnicity]]="Black"), "Female_Black", "Others")</f>
        <v>Others</v>
      </c>
    </row>
    <row r="241" spans="1:17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TBL_Employees[[#This Row],[Annual Salary]]+TBL_Employees[[#This Row],[Bonus %]]*TBL_Employees[[#This Row],[Annual Salary]]</f>
        <v>51630</v>
      </c>
      <c r="P241" t="str">
        <f>IF(AND(TBL_Employees[[#This Row],[Department]]="IT",TBL_Employees[[#This Row],[Gender]]="Female"),"Yes","No")</f>
        <v>No</v>
      </c>
      <c r="Q241" t="str">
        <f>IF(AND(TBL_Employees[[#This Row],[Gender]]="Female",TBL_Employees[[#This Row],[Ethnicity]]="Black"), "Female_Black", "Others")</f>
        <v>Others</v>
      </c>
    </row>
    <row r="242" spans="1:17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TBL_Employees[[#This Row],[Annual Salary]]+TBL_Employees[[#This Row],[Bonus %]]*TBL_Employees[[#This Row],[Annual Salary]]</f>
        <v>142748.35</v>
      </c>
      <c r="P242" t="str">
        <f>IF(AND(TBL_Employees[[#This Row],[Department]]="IT",TBL_Employees[[#This Row],[Gender]]="Female"),"Yes","No")</f>
        <v>No</v>
      </c>
      <c r="Q242" t="str">
        <f>IF(AND(TBL_Employees[[#This Row],[Gender]]="Female",TBL_Employees[[#This Row],[Ethnicity]]="Black"), "Female_Black", "Others")</f>
        <v>Others</v>
      </c>
    </row>
    <row r="243" spans="1:17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TBL_Employees[[#This Row],[Annual Salary]]+TBL_Employees[[#This Row],[Bonus %]]*TBL_Employees[[#This Row],[Annual Salary]]</f>
        <v>60055</v>
      </c>
      <c r="P243" t="str">
        <f>IF(AND(TBL_Employees[[#This Row],[Department]]="IT",TBL_Employees[[#This Row],[Gender]]="Female"),"Yes","No")</f>
        <v>No</v>
      </c>
      <c r="Q243" t="str">
        <f>IF(AND(TBL_Employees[[#This Row],[Gender]]="Female",TBL_Employees[[#This Row],[Ethnicity]]="Black"), "Female_Black", "Others")</f>
        <v>Others</v>
      </c>
    </row>
    <row r="244" spans="1:17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TBL_Employees[[#This Row],[Annual Salary]]+TBL_Employees[[#This Row],[Bonus %]]*TBL_Employees[[#This Row],[Annual Salary]]</f>
        <v>230933.8</v>
      </c>
      <c r="P244" t="str">
        <f>IF(AND(TBL_Employees[[#This Row],[Department]]="IT",TBL_Employees[[#This Row],[Gender]]="Female"),"Yes","No")</f>
        <v>No</v>
      </c>
      <c r="Q244" t="str">
        <f>IF(AND(TBL_Employees[[#This Row],[Gender]]="Female",TBL_Employees[[#This Row],[Ethnicity]]="Black"), "Female_Black", "Others")</f>
        <v>Others</v>
      </c>
    </row>
    <row r="245" spans="1:17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TBL_Employees[[#This Row],[Annual Salary]]+TBL_Employees[[#This Row],[Bonus %]]*TBL_Employees[[#This Row],[Annual Salary]]</f>
        <v>236862.6</v>
      </c>
      <c r="P245" t="str">
        <f>IF(AND(TBL_Employees[[#This Row],[Department]]="IT",TBL_Employees[[#This Row],[Gender]]="Female"),"Yes","No")</f>
        <v>Yes</v>
      </c>
      <c r="Q245" t="str">
        <f>IF(AND(TBL_Employees[[#This Row],[Gender]]="Female",TBL_Employees[[#This Row],[Ethnicity]]="Black"), "Female_Black", "Others")</f>
        <v>Others</v>
      </c>
    </row>
    <row r="246" spans="1:17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TBL_Employees[[#This Row],[Annual Salary]]+TBL_Employees[[#This Row],[Bonus %]]*TBL_Employees[[#This Row],[Annual Salary]]</f>
        <v>125744.26</v>
      </c>
      <c r="P246" t="str">
        <f>IF(AND(TBL_Employees[[#This Row],[Department]]="IT",TBL_Employees[[#This Row],[Gender]]="Female"),"Yes","No")</f>
        <v>No</v>
      </c>
      <c r="Q246" t="str">
        <f>IF(AND(TBL_Employees[[#This Row],[Gender]]="Female",TBL_Employees[[#This Row],[Ethnicity]]="Black"), "Female_Black", "Others")</f>
        <v>Others</v>
      </c>
    </row>
    <row r="247" spans="1:17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TBL_Employees[[#This Row],[Annual Salary]]+TBL_Employees[[#This Row],[Bonus %]]*TBL_Employees[[#This Row],[Annual Salary]]</f>
        <v>174796.14</v>
      </c>
      <c r="P247" t="str">
        <f>IF(AND(TBL_Employees[[#This Row],[Department]]="IT",TBL_Employees[[#This Row],[Gender]]="Female"),"Yes","No")</f>
        <v>No</v>
      </c>
      <c r="Q247" t="str">
        <f>IF(AND(TBL_Employees[[#This Row],[Gender]]="Female",TBL_Employees[[#This Row],[Ethnicity]]="Black"), "Female_Black", "Others")</f>
        <v>Others</v>
      </c>
    </row>
    <row r="248" spans="1:17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TBL_Employees[[#This Row],[Annual Salary]]+TBL_Employees[[#This Row],[Bonus %]]*TBL_Employees[[#This Row],[Annual Salary]]</f>
        <v>134467.35999999999</v>
      </c>
      <c r="P248" t="str">
        <f>IF(AND(TBL_Employees[[#This Row],[Department]]="IT",TBL_Employees[[#This Row],[Gender]]="Female"),"Yes","No")</f>
        <v>No</v>
      </c>
      <c r="Q248" t="str">
        <f>IF(AND(TBL_Employees[[#This Row],[Gender]]="Female",TBL_Employees[[#This Row],[Ethnicity]]="Black"), "Female_Black", "Others")</f>
        <v>Others</v>
      </c>
    </row>
    <row r="249" spans="1:17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TBL_Employees[[#This Row],[Annual Salary]]+TBL_Employees[[#This Row],[Bonus %]]*TBL_Employees[[#This Row],[Annual Salary]]</f>
        <v>144618.88</v>
      </c>
      <c r="P249" t="str">
        <f>IF(AND(TBL_Employees[[#This Row],[Department]]="IT",TBL_Employees[[#This Row],[Gender]]="Female"),"Yes","No")</f>
        <v>No</v>
      </c>
      <c r="Q249" t="str">
        <f>IF(AND(TBL_Employees[[#This Row],[Gender]]="Female",TBL_Employees[[#This Row],[Ethnicity]]="Black"), "Female_Black", "Others")</f>
        <v>Others</v>
      </c>
    </row>
    <row r="250" spans="1:17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TBL_Employees[[#This Row],[Annual Salary]]+TBL_Employees[[#This Row],[Bonus %]]*TBL_Employees[[#This Row],[Annual Salary]]</f>
        <v>191609.96</v>
      </c>
      <c r="P250" t="str">
        <f>IF(AND(TBL_Employees[[#This Row],[Department]]="IT",TBL_Employees[[#This Row],[Gender]]="Female"),"Yes","No")</f>
        <v>No</v>
      </c>
      <c r="Q250" t="str">
        <f>IF(AND(TBL_Employees[[#This Row],[Gender]]="Female",TBL_Employees[[#This Row],[Ethnicity]]="Black"), "Female_Black", "Others")</f>
        <v>Others</v>
      </c>
    </row>
    <row r="251" spans="1:17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TBL_Employees[[#This Row],[Annual Salary]]+TBL_Employees[[#This Row],[Bonus %]]*TBL_Employees[[#This Row],[Annual Salary]]</f>
        <v>334717.65000000002</v>
      </c>
      <c r="P251" t="str">
        <f>IF(AND(TBL_Employees[[#This Row],[Department]]="IT",TBL_Employees[[#This Row],[Gender]]="Female"),"Yes","No")</f>
        <v>No</v>
      </c>
      <c r="Q251" t="str">
        <f>IF(AND(TBL_Employees[[#This Row],[Gender]]="Female",TBL_Employees[[#This Row],[Ethnicity]]="Black"), "Female_Black", "Others")</f>
        <v>Others</v>
      </c>
    </row>
    <row r="252" spans="1:17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TBL_Employees[[#This Row],[Annual Salary]]+TBL_Employees[[#This Row],[Bonus %]]*TBL_Employees[[#This Row],[Annual Salary]]</f>
        <v>200020.62</v>
      </c>
      <c r="P252" t="str">
        <f>IF(AND(TBL_Employees[[#This Row],[Department]]="IT",TBL_Employees[[#This Row],[Gender]]="Female"),"Yes","No")</f>
        <v>No</v>
      </c>
      <c r="Q252" t="str">
        <f>IF(AND(TBL_Employees[[#This Row],[Gender]]="Female",TBL_Employees[[#This Row],[Ethnicity]]="Black"), "Female_Black", "Others")</f>
        <v>Others</v>
      </c>
    </row>
    <row r="253" spans="1:17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TBL_Employees[[#This Row],[Annual Salary]]+TBL_Employees[[#This Row],[Bonus %]]*TBL_Employees[[#This Row],[Annual Salary]]</f>
        <v>152373.1</v>
      </c>
      <c r="P253" t="str">
        <f>IF(AND(TBL_Employees[[#This Row],[Department]]="IT",TBL_Employees[[#This Row],[Gender]]="Female"),"Yes","No")</f>
        <v>No</v>
      </c>
      <c r="Q253" t="str">
        <f>IF(AND(TBL_Employees[[#This Row],[Gender]]="Female",TBL_Employees[[#This Row],[Ethnicity]]="Black"), "Female_Black", "Others")</f>
        <v>Others</v>
      </c>
    </row>
    <row r="254" spans="1:17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TBL_Employees[[#This Row],[Annual Salary]]+TBL_Employees[[#This Row],[Bonus %]]*TBL_Employees[[#This Row],[Annual Salary]]</f>
        <v>126399.03</v>
      </c>
      <c r="P254" t="str">
        <f>IF(AND(TBL_Employees[[#This Row],[Department]]="IT",TBL_Employees[[#This Row],[Gender]]="Female"),"Yes","No")</f>
        <v>No</v>
      </c>
      <c r="Q254" t="str">
        <f>IF(AND(TBL_Employees[[#This Row],[Gender]]="Female",TBL_Employees[[#This Row],[Ethnicity]]="Black"), "Female_Black", "Others")</f>
        <v>Others</v>
      </c>
    </row>
    <row r="255" spans="1:17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TBL_Employees[[#This Row],[Annual Salary]]+TBL_Employees[[#This Row],[Bonus %]]*TBL_Employees[[#This Row],[Annual Salary]]</f>
        <v>73317</v>
      </c>
      <c r="P255" t="str">
        <f>IF(AND(TBL_Employees[[#This Row],[Department]]="IT",TBL_Employees[[#This Row],[Gender]]="Female"),"Yes","No")</f>
        <v>Yes</v>
      </c>
      <c r="Q255" t="str">
        <f>IF(AND(TBL_Employees[[#This Row],[Gender]]="Female",TBL_Employees[[#This Row],[Ethnicity]]="Black"), "Female_Black", "Others")</f>
        <v>Female_Black</v>
      </c>
    </row>
    <row r="256" spans="1:17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TBL_Employees[[#This Row],[Annual Salary]]+TBL_Employees[[#This Row],[Bonus %]]*TBL_Employees[[#This Row],[Annual Salary]]</f>
        <v>69096</v>
      </c>
      <c r="P256" t="str">
        <f>IF(AND(TBL_Employees[[#This Row],[Department]]="IT",TBL_Employees[[#This Row],[Gender]]="Female"),"Yes","No")</f>
        <v>Yes</v>
      </c>
      <c r="Q256" t="str">
        <f>IF(AND(TBL_Employees[[#This Row],[Gender]]="Female",TBL_Employees[[#This Row],[Ethnicity]]="Black"), "Female_Black", "Others")</f>
        <v>Others</v>
      </c>
    </row>
    <row r="257" spans="1:17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TBL_Employees[[#This Row],[Annual Salary]]+TBL_Employees[[#This Row],[Bonus %]]*TBL_Employees[[#This Row],[Annual Salary]]</f>
        <v>87158</v>
      </c>
      <c r="P257" t="str">
        <f>IF(AND(TBL_Employees[[#This Row],[Department]]="IT",TBL_Employees[[#This Row],[Gender]]="Female"),"Yes","No")</f>
        <v>No</v>
      </c>
      <c r="Q257" t="str">
        <f>IF(AND(TBL_Employees[[#This Row],[Gender]]="Female",TBL_Employees[[#This Row],[Ethnicity]]="Black"), "Female_Black", "Others")</f>
        <v>Others</v>
      </c>
    </row>
    <row r="258" spans="1:17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TBL_Employees[[#This Row],[Annual Salary]]+TBL_Employees[[#This Row],[Bonus %]]*TBL_Employees[[#This Row],[Annual Salary]]</f>
        <v>70778</v>
      </c>
      <c r="P258" t="str">
        <f>IF(AND(TBL_Employees[[#This Row],[Department]]="IT",TBL_Employees[[#This Row],[Gender]]="Female"),"Yes","No")</f>
        <v>No</v>
      </c>
      <c r="Q258" t="str">
        <f>IF(AND(TBL_Employees[[#This Row],[Gender]]="Female",TBL_Employees[[#This Row],[Ethnicity]]="Black"), "Female_Black", "Others")</f>
        <v>Others</v>
      </c>
    </row>
    <row r="259" spans="1:17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TBL_Employees[[#This Row],[Annual Salary]]+TBL_Employees[[#This Row],[Bonus %]]*TBL_Employees[[#This Row],[Annual Salary]]</f>
        <v>184725.6</v>
      </c>
      <c r="P259" t="str">
        <f>IF(AND(TBL_Employees[[#This Row],[Department]]="IT",TBL_Employees[[#This Row],[Gender]]="Female"),"Yes","No")</f>
        <v>No</v>
      </c>
      <c r="Q259" t="str">
        <f>IF(AND(TBL_Employees[[#This Row],[Gender]]="Female",TBL_Employees[[#This Row],[Ethnicity]]="Black"), "Female_Black", "Others")</f>
        <v>Others</v>
      </c>
    </row>
    <row r="260" spans="1:17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TBL_Employees[[#This Row],[Annual Salary]]+TBL_Employees[[#This Row],[Bonus %]]*TBL_Employees[[#This Row],[Annual Salary]]</f>
        <v>59888</v>
      </c>
      <c r="P260" t="str">
        <f>IF(AND(TBL_Employees[[#This Row],[Department]]="IT",TBL_Employees[[#This Row],[Gender]]="Female"),"Yes","No")</f>
        <v>No</v>
      </c>
      <c r="Q260" t="str">
        <f>IF(AND(TBL_Employees[[#This Row],[Gender]]="Female",TBL_Employees[[#This Row],[Ethnicity]]="Black"), "Female_Black", "Others")</f>
        <v>Others</v>
      </c>
    </row>
    <row r="261" spans="1:17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TBL_Employees[[#This Row],[Annual Salary]]+TBL_Employees[[#This Row],[Bonus %]]*TBL_Employees[[#This Row],[Annual Salary]]</f>
        <v>63098</v>
      </c>
      <c r="P261" t="str">
        <f>IF(AND(TBL_Employees[[#This Row],[Department]]="IT",TBL_Employees[[#This Row],[Gender]]="Female"),"Yes","No")</f>
        <v>No</v>
      </c>
      <c r="Q261" t="str">
        <f>IF(AND(TBL_Employees[[#This Row],[Gender]]="Female",TBL_Employees[[#This Row],[Ethnicity]]="Black"), "Female_Black", "Others")</f>
        <v>Others</v>
      </c>
    </row>
    <row r="262" spans="1:17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TBL_Employees[[#This Row],[Annual Salary]]+TBL_Employees[[#This Row],[Bonus %]]*TBL_Employees[[#This Row],[Annual Salary]]</f>
        <v>339640.77</v>
      </c>
      <c r="P262" t="str">
        <f>IF(AND(TBL_Employees[[#This Row],[Department]]="IT",TBL_Employees[[#This Row],[Gender]]="Female"),"Yes","No")</f>
        <v>No</v>
      </c>
      <c r="Q262" t="str">
        <f>IF(AND(TBL_Employees[[#This Row],[Gender]]="Female",TBL_Employees[[#This Row],[Ethnicity]]="Black"), "Female_Black", "Others")</f>
        <v>Others</v>
      </c>
    </row>
    <row r="263" spans="1:17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TBL_Employees[[#This Row],[Annual Salary]]+TBL_Employees[[#This Row],[Bonus %]]*TBL_Employees[[#This Row],[Annual Salary]]</f>
        <v>162242.51999999999</v>
      </c>
      <c r="P263" t="str">
        <f>IF(AND(TBL_Employees[[#This Row],[Department]]="IT",TBL_Employees[[#This Row],[Gender]]="Female"),"Yes","No")</f>
        <v>No</v>
      </c>
      <c r="Q263" t="str">
        <f>IF(AND(TBL_Employees[[#This Row],[Gender]]="Female",TBL_Employees[[#This Row],[Ethnicity]]="Black"), "Female_Black", "Others")</f>
        <v>Female_Black</v>
      </c>
    </row>
    <row r="264" spans="1:17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TBL_Employees[[#This Row],[Annual Salary]]+TBL_Employees[[#This Row],[Bonus %]]*TBL_Employees[[#This Row],[Annual Salary]]</f>
        <v>49186</v>
      </c>
      <c r="P264" t="str">
        <f>IF(AND(TBL_Employees[[#This Row],[Department]]="IT",TBL_Employees[[#This Row],[Gender]]="Female"),"Yes","No")</f>
        <v>No</v>
      </c>
      <c r="Q264" t="str">
        <f>IF(AND(TBL_Employees[[#This Row],[Gender]]="Female",TBL_Employees[[#This Row],[Ethnicity]]="Black"), "Female_Black", "Others")</f>
        <v>Others</v>
      </c>
    </row>
    <row r="265" spans="1:17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TBL_Employees[[#This Row],[Annual Salary]]+TBL_Employees[[#This Row],[Bonus %]]*TBL_Employees[[#This Row],[Annual Salary]]</f>
        <v>304893.06</v>
      </c>
      <c r="P265" t="str">
        <f>IF(AND(TBL_Employees[[#This Row],[Department]]="IT",TBL_Employees[[#This Row],[Gender]]="Female"),"Yes","No")</f>
        <v>No</v>
      </c>
      <c r="Q265" t="str">
        <f>IF(AND(TBL_Employees[[#This Row],[Gender]]="Female",TBL_Employees[[#This Row],[Ethnicity]]="Black"), "Female_Black", "Others")</f>
        <v>Female_Black</v>
      </c>
    </row>
    <row r="266" spans="1:17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TBL_Employees[[#This Row],[Annual Salary]]+TBL_Employees[[#This Row],[Bonus %]]*TBL_Employees[[#This Row],[Annual Salary]]</f>
        <v>238102.8</v>
      </c>
      <c r="P266" t="str">
        <f>IF(AND(TBL_Employees[[#This Row],[Department]]="IT",TBL_Employees[[#This Row],[Gender]]="Female"),"Yes","No")</f>
        <v>Yes</v>
      </c>
      <c r="Q266" t="str">
        <f>IF(AND(TBL_Employees[[#This Row],[Gender]]="Female",TBL_Employees[[#This Row],[Ethnicity]]="Black"), "Female_Black", "Others")</f>
        <v>Others</v>
      </c>
    </row>
    <row r="267" spans="1:17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TBL_Employees[[#This Row],[Annual Salary]]+TBL_Employees[[#This Row],[Bonus %]]*TBL_Employees[[#This Row],[Annual Salary]]</f>
        <v>252501.19</v>
      </c>
      <c r="P267" t="str">
        <f>IF(AND(TBL_Employees[[#This Row],[Department]]="IT",TBL_Employees[[#This Row],[Gender]]="Female"),"Yes","No")</f>
        <v>Yes</v>
      </c>
      <c r="Q267" t="str">
        <f>IF(AND(TBL_Employees[[#This Row],[Gender]]="Female",TBL_Employees[[#This Row],[Ethnicity]]="Black"), "Female_Black", "Others")</f>
        <v>Others</v>
      </c>
    </row>
    <row r="268" spans="1:17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TBL_Employees[[#This Row],[Annual Salary]]+TBL_Employees[[#This Row],[Bonus %]]*TBL_Employees[[#This Row],[Annual Salary]]</f>
        <v>154270.5</v>
      </c>
      <c r="P268" t="str">
        <f>IF(AND(TBL_Employees[[#This Row],[Department]]="IT",TBL_Employees[[#This Row],[Gender]]="Female"),"Yes","No")</f>
        <v>Yes</v>
      </c>
      <c r="Q268" t="str">
        <f>IF(AND(TBL_Employees[[#This Row],[Gender]]="Female",TBL_Employees[[#This Row],[Ethnicity]]="Black"), "Female_Black", "Others")</f>
        <v>Others</v>
      </c>
    </row>
    <row r="269" spans="1:17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TBL_Employees[[#This Row],[Annual Salary]]+TBL_Employees[[#This Row],[Bonus %]]*TBL_Employees[[#This Row],[Annual Salary]]</f>
        <v>79356</v>
      </c>
      <c r="P269" t="str">
        <f>IF(AND(TBL_Employees[[#This Row],[Department]]="IT",TBL_Employees[[#This Row],[Gender]]="Female"),"Yes","No")</f>
        <v>No</v>
      </c>
      <c r="Q269" t="str">
        <f>IF(AND(TBL_Employees[[#This Row],[Gender]]="Female",TBL_Employees[[#This Row],[Ethnicity]]="Black"), "Female_Black", "Others")</f>
        <v>Others</v>
      </c>
    </row>
    <row r="270" spans="1:17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TBL_Employees[[#This Row],[Annual Salary]]+TBL_Employees[[#This Row],[Bonus %]]*TBL_Employees[[#This Row],[Annual Salary]]</f>
        <v>74412</v>
      </c>
      <c r="P270" t="str">
        <f>IF(AND(TBL_Employees[[#This Row],[Department]]="IT",TBL_Employees[[#This Row],[Gender]]="Female"),"Yes","No")</f>
        <v>No</v>
      </c>
      <c r="Q270" t="str">
        <f>IF(AND(TBL_Employees[[#This Row],[Gender]]="Female",TBL_Employees[[#This Row],[Ethnicity]]="Black"), "Female_Black", "Others")</f>
        <v>Others</v>
      </c>
    </row>
    <row r="271" spans="1:17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TBL_Employees[[#This Row],[Annual Salary]]+TBL_Employees[[#This Row],[Bonus %]]*TBL_Employees[[#This Row],[Annual Salary]]</f>
        <v>67455.740000000005</v>
      </c>
      <c r="P271" t="str">
        <f>IF(AND(TBL_Employees[[#This Row],[Department]]="IT",TBL_Employees[[#This Row],[Gender]]="Female"),"Yes","No")</f>
        <v>Yes</v>
      </c>
      <c r="Q271" t="str">
        <f>IF(AND(TBL_Employees[[#This Row],[Gender]]="Female",TBL_Employees[[#This Row],[Ethnicity]]="Black"), "Female_Black", "Others")</f>
        <v>Others</v>
      </c>
    </row>
    <row r="272" spans="1:17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TBL_Employees[[#This Row],[Annual Salary]]+TBL_Employees[[#This Row],[Bonus %]]*TBL_Employees[[#This Row],[Annual Salary]]</f>
        <v>223261.59</v>
      </c>
      <c r="P272" t="str">
        <f>IF(AND(TBL_Employees[[#This Row],[Department]]="IT",TBL_Employees[[#This Row],[Gender]]="Female"),"Yes","No")</f>
        <v>No</v>
      </c>
      <c r="Q272" t="str">
        <f>IF(AND(TBL_Employees[[#This Row],[Gender]]="Female",TBL_Employees[[#This Row],[Ethnicity]]="Black"), "Female_Black", "Others")</f>
        <v>Others</v>
      </c>
    </row>
    <row r="273" spans="1:17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TBL_Employees[[#This Row],[Annual Salary]]+TBL_Employees[[#This Row],[Bonus %]]*TBL_Employees[[#This Row],[Annual Salary]]</f>
        <v>70189</v>
      </c>
      <c r="P273" t="str">
        <f>IF(AND(TBL_Employees[[#This Row],[Department]]="IT",TBL_Employees[[#This Row],[Gender]]="Female"),"Yes","No")</f>
        <v>No</v>
      </c>
      <c r="Q273" t="str">
        <f>IF(AND(TBL_Employees[[#This Row],[Gender]]="Female",TBL_Employees[[#This Row],[Ethnicity]]="Black"), "Female_Black", "Others")</f>
        <v>Others</v>
      </c>
    </row>
    <row r="274" spans="1:17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TBL_Employees[[#This Row],[Annual Salary]]+TBL_Employees[[#This Row],[Bonus %]]*TBL_Employees[[#This Row],[Annual Salary]]</f>
        <v>235887.6</v>
      </c>
      <c r="P274" t="str">
        <f>IF(AND(TBL_Employees[[#This Row],[Department]]="IT",TBL_Employees[[#This Row],[Gender]]="Female"),"Yes","No")</f>
        <v>No</v>
      </c>
      <c r="Q274" t="str">
        <f>IF(AND(TBL_Employees[[#This Row],[Gender]]="Female",TBL_Employees[[#This Row],[Ethnicity]]="Black"), "Female_Black", "Others")</f>
        <v>Others</v>
      </c>
    </row>
    <row r="275" spans="1:17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TBL_Employees[[#This Row],[Annual Salary]]+TBL_Employees[[#This Row],[Bonus %]]*TBL_Employees[[#This Row],[Annual Salary]]</f>
        <v>70369</v>
      </c>
      <c r="P275" t="str">
        <f>IF(AND(TBL_Employees[[#This Row],[Department]]="IT",TBL_Employees[[#This Row],[Gender]]="Female"),"Yes","No")</f>
        <v>No</v>
      </c>
      <c r="Q275" t="str">
        <f>IF(AND(TBL_Employees[[#This Row],[Gender]]="Female",TBL_Employees[[#This Row],[Ethnicity]]="Black"), "Female_Black", "Others")</f>
        <v>Others</v>
      </c>
    </row>
    <row r="276" spans="1:17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TBL_Employees[[#This Row],[Annual Salary]]+TBL_Employees[[#This Row],[Bonus %]]*TBL_Employees[[#This Row],[Annual Salary]]</f>
        <v>78056</v>
      </c>
      <c r="P276" t="str">
        <f>IF(AND(TBL_Employees[[#This Row],[Department]]="IT",TBL_Employees[[#This Row],[Gender]]="Female"),"Yes","No")</f>
        <v>No</v>
      </c>
      <c r="Q276" t="str">
        <f>IF(AND(TBL_Employees[[#This Row],[Gender]]="Female",TBL_Employees[[#This Row],[Ethnicity]]="Black"), "Female_Black", "Others")</f>
        <v>Others</v>
      </c>
    </row>
    <row r="277" spans="1:17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TBL_Employees[[#This Row],[Annual Salary]]+TBL_Employees[[#This Row],[Bonus %]]*TBL_Employees[[#This Row],[Annual Salary]]</f>
        <v>233617.59</v>
      </c>
      <c r="P277" t="str">
        <f>IF(AND(TBL_Employees[[#This Row],[Department]]="IT",TBL_Employees[[#This Row],[Gender]]="Female"),"Yes","No")</f>
        <v>No</v>
      </c>
      <c r="Q277" t="str">
        <f>IF(AND(TBL_Employees[[#This Row],[Gender]]="Female",TBL_Employees[[#This Row],[Ethnicity]]="Black"), "Female_Black", "Others")</f>
        <v>Others</v>
      </c>
    </row>
    <row r="278" spans="1:17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TBL_Employees[[#This Row],[Annual Salary]]+TBL_Employees[[#This Row],[Bonus %]]*TBL_Employees[[#This Row],[Annual Salary]]</f>
        <v>78237</v>
      </c>
      <c r="P278" t="str">
        <f>IF(AND(TBL_Employees[[#This Row],[Department]]="IT",TBL_Employees[[#This Row],[Gender]]="Female"),"Yes","No")</f>
        <v>No</v>
      </c>
      <c r="Q278" t="str">
        <f>IF(AND(TBL_Employees[[#This Row],[Gender]]="Female",TBL_Employees[[#This Row],[Ethnicity]]="Black"), "Female_Black", "Others")</f>
        <v>Others</v>
      </c>
    </row>
    <row r="279" spans="1:17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TBL_Employees[[#This Row],[Annual Salary]]+TBL_Employees[[#This Row],[Bonus %]]*TBL_Employees[[#This Row],[Annual Salary]]</f>
        <v>48687</v>
      </c>
      <c r="P279" t="str">
        <f>IF(AND(TBL_Employees[[#This Row],[Department]]="IT",TBL_Employees[[#This Row],[Gender]]="Female"),"Yes","No")</f>
        <v>No</v>
      </c>
      <c r="Q279" t="str">
        <f>IF(AND(TBL_Employees[[#This Row],[Gender]]="Female",TBL_Employees[[#This Row],[Ethnicity]]="Black"), "Female_Black", "Others")</f>
        <v>Others</v>
      </c>
    </row>
    <row r="280" spans="1:17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TBL_Employees[[#This Row],[Annual Salary]]+TBL_Employees[[#This Row],[Bonus %]]*TBL_Employees[[#This Row],[Annual Salary]]</f>
        <v>139224.75</v>
      </c>
      <c r="P280" t="str">
        <f>IF(AND(TBL_Employees[[#This Row],[Department]]="IT",TBL_Employees[[#This Row],[Gender]]="Female"),"Yes","No")</f>
        <v>No</v>
      </c>
      <c r="Q280" t="str">
        <f>IF(AND(TBL_Employees[[#This Row],[Gender]]="Female",TBL_Employees[[#This Row],[Ethnicity]]="Black"), "Female_Black", "Others")</f>
        <v>Others</v>
      </c>
    </row>
    <row r="281" spans="1:17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TBL_Employees[[#This Row],[Annual Salary]]+TBL_Employees[[#This Row],[Bonus %]]*TBL_Employees[[#This Row],[Annual Salary]]</f>
        <v>94246</v>
      </c>
      <c r="P281" t="str">
        <f>IF(AND(TBL_Employees[[#This Row],[Department]]="IT",TBL_Employees[[#This Row],[Gender]]="Female"),"Yes","No")</f>
        <v>No</v>
      </c>
      <c r="Q281" t="str">
        <f>IF(AND(TBL_Employees[[#This Row],[Gender]]="Female",TBL_Employees[[#This Row],[Ethnicity]]="Black"), "Female_Black", "Others")</f>
        <v>Others</v>
      </c>
    </row>
    <row r="282" spans="1:17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TBL_Employees[[#This Row],[Annual Salary]]+TBL_Employees[[#This Row],[Bonus %]]*TBL_Employees[[#This Row],[Annual Salary]]</f>
        <v>44614</v>
      </c>
      <c r="P282" t="str">
        <f>IF(AND(TBL_Employees[[#This Row],[Department]]="IT",TBL_Employees[[#This Row],[Gender]]="Female"),"Yes","No")</f>
        <v>Yes</v>
      </c>
      <c r="Q282" t="str">
        <f>IF(AND(TBL_Employees[[#This Row],[Gender]]="Female",TBL_Employees[[#This Row],[Ethnicity]]="Black"), "Female_Black", "Others")</f>
        <v>Others</v>
      </c>
    </row>
    <row r="283" spans="1:17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TBL_Employees[[#This Row],[Annual Salary]]+TBL_Employees[[#This Row],[Bonus %]]*TBL_Employees[[#This Row],[Annual Salary]]</f>
        <v>307154.39</v>
      </c>
      <c r="P283" t="str">
        <f>IF(AND(TBL_Employees[[#This Row],[Department]]="IT",TBL_Employees[[#This Row],[Gender]]="Female"),"Yes","No")</f>
        <v>No</v>
      </c>
      <c r="Q283" t="str">
        <f>IF(AND(TBL_Employees[[#This Row],[Gender]]="Female",TBL_Employees[[#This Row],[Ethnicity]]="Black"), "Female_Black", "Others")</f>
        <v>Others</v>
      </c>
    </row>
    <row r="284" spans="1:17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TBL_Employees[[#This Row],[Annual Salary]]+TBL_Employees[[#This Row],[Bonus %]]*TBL_Employees[[#This Row],[Annual Salary]]</f>
        <v>88272</v>
      </c>
      <c r="P284" t="str">
        <f>IF(AND(TBL_Employees[[#This Row],[Department]]="IT",TBL_Employees[[#This Row],[Gender]]="Female"),"Yes","No")</f>
        <v>No</v>
      </c>
      <c r="Q284" t="str">
        <f>IF(AND(TBL_Employees[[#This Row],[Gender]]="Female",TBL_Employees[[#This Row],[Ethnicity]]="Black"), "Female_Black", "Others")</f>
        <v>Others</v>
      </c>
    </row>
    <row r="285" spans="1:17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TBL_Employees[[#This Row],[Annual Salary]]+TBL_Employees[[#This Row],[Bonus %]]*TBL_Employees[[#This Row],[Annual Salary]]</f>
        <v>74449</v>
      </c>
      <c r="P285" t="str">
        <f>IF(AND(TBL_Employees[[#This Row],[Department]]="IT",TBL_Employees[[#This Row],[Gender]]="Female"),"Yes","No")</f>
        <v>No</v>
      </c>
      <c r="Q285" t="str">
        <f>IF(AND(TBL_Employees[[#This Row],[Gender]]="Female",TBL_Employees[[#This Row],[Ethnicity]]="Black"), "Female_Black", "Others")</f>
        <v>Others</v>
      </c>
    </row>
    <row r="286" spans="1:17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TBL_Employees[[#This Row],[Annual Salary]]+TBL_Employees[[#This Row],[Bonus %]]*TBL_Employees[[#This Row],[Annual Salary]]</f>
        <v>309887.99</v>
      </c>
      <c r="P286" t="str">
        <f>IF(AND(TBL_Employees[[#This Row],[Department]]="IT",TBL_Employees[[#This Row],[Gender]]="Female"),"Yes","No")</f>
        <v>No</v>
      </c>
      <c r="Q286" t="str">
        <f>IF(AND(TBL_Employees[[#This Row],[Gender]]="Female",TBL_Employees[[#This Row],[Ethnicity]]="Black"), "Female_Black", "Others")</f>
        <v>Others</v>
      </c>
    </row>
    <row r="287" spans="1:17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TBL_Employees[[#This Row],[Annual Salary]]+TBL_Employees[[#This Row],[Bonus %]]*TBL_Employees[[#This Row],[Annual Salary]]</f>
        <v>50341</v>
      </c>
      <c r="P287" t="str">
        <f>IF(AND(TBL_Employees[[#This Row],[Department]]="IT",TBL_Employees[[#This Row],[Gender]]="Female"),"Yes","No")</f>
        <v>No</v>
      </c>
      <c r="Q287" t="str">
        <f>IF(AND(TBL_Employees[[#This Row],[Gender]]="Female",TBL_Employees[[#This Row],[Ethnicity]]="Black"), "Female_Black", "Others")</f>
        <v>Others</v>
      </c>
    </row>
    <row r="288" spans="1:17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TBL_Employees[[#This Row],[Annual Salary]]+TBL_Employees[[#This Row],[Bonus %]]*TBL_Employees[[#This Row],[Annual Salary]]</f>
        <v>72235</v>
      </c>
      <c r="P288" t="str">
        <f>IF(AND(TBL_Employees[[#This Row],[Department]]="IT",TBL_Employees[[#This Row],[Gender]]="Female"),"Yes","No")</f>
        <v>No</v>
      </c>
      <c r="Q288" t="str">
        <f>IF(AND(TBL_Employees[[#This Row],[Gender]]="Female",TBL_Employees[[#This Row],[Ethnicity]]="Black"), "Female_Black", "Others")</f>
        <v>Others</v>
      </c>
    </row>
    <row r="289" spans="1:17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TBL_Employees[[#This Row],[Annual Salary]]+TBL_Employees[[#This Row],[Bonus %]]*TBL_Employees[[#This Row],[Annual Salary]]</f>
        <v>70165</v>
      </c>
      <c r="P289" t="str">
        <f>IF(AND(TBL_Employees[[#This Row],[Department]]="IT",TBL_Employees[[#This Row],[Gender]]="Female"),"Yes","No")</f>
        <v>No</v>
      </c>
      <c r="Q289" t="str">
        <f>IF(AND(TBL_Employees[[#This Row],[Gender]]="Female",TBL_Employees[[#This Row],[Ethnicity]]="Black"), "Female_Black", "Others")</f>
        <v>Others</v>
      </c>
    </row>
    <row r="290" spans="1:17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TBL_Employees[[#This Row],[Annual Salary]]+TBL_Employees[[#This Row],[Bonus %]]*TBL_Employees[[#This Row],[Annual Salary]]</f>
        <v>170757.75</v>
      </c>
      <c r="P290" t="str">
        <f>IF(AND(TBL_Employees[[#This Row],[Department]]="IT",TBL_Employees[[#This Row],[Gender]]="Female"),"Yes","No")</f>
        <v>No</v>
      </c>
      <c r="Q290" t="str">
        <f>IF(AND(TBL_Employees[[#This Row],[Gender]]="Female",TBL_Employees[[#This Row],[Ethnicity]]="Black"), "Female_Black", "Others")</f>
        <v>Others</v>
      </c>
    </row>
    <row r="291" spans="1:17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TBL_Employees[[#This Row],[Annual Salary]]+TBL_Employees[[#This Row],[Bonus %]]*TBL_Employees[[#This Row],[Annual Salary]]</f>
        <v>86089</v>
      </c>
      <c r="P291" t="str">
        <f>IF(AND(TBL_Employees[[#This Row],[Department]]="IT",TBL_Employees[[#This Row],[Gender]]="Female"),"Yes","No")</f>
        <v>Yes</v>
      </c>
      <c r="Q291" t="str">
        <f>IF(AND(TBL_Employees[[#This Row],[Gender]]="Female",TBL_Employees[[#This Row],[Ethnicity]]="Black"), "Female_Black", "Others")</f>
        <v>Others</v>
      </c>
    </row>
    <row r="292" spans="1:17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TBL_Employees[[#This Row],[Annual Salary]]+TBL_Employees[[#This Row],[Bonus %]]*TBL_Employees[[#This Row],[Annual Salary]]</f>
        <v>122259.95</v>
      </c>
      <c r="P292" t="str">
        <f>IF(AND(TBL_Employees[[#This Row],[Department]]="IT",TBL_Employees[[#This Row],[Gender]]="Female"),"Yes","No")</f>
        <v>No</v>
      </c>
      <c r="Q292" t="str">
        <f>IF(AND(TBL_Employees[[#This Row],[Gender]]="Female",TBL_Employees[[#This Row],[Ethnicity]]="Black"), "Female_Black", "Others")</f>
        <v>Others</v>
      </c>
    </row>
    <row r="293" spans="1:17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TBL_Employees[[#This Row],[Annual Salary]]+TBL_Employees[[#This Row],[Bonus %]]*TBL_Employees[[#This Row],[Annual Salary]]</f>
        <v>46833</v>
      </c>
      <c r="P293" t="str">
        <f>IF(AND(TBL_Employees[[#This Row],[Department]]="IT",TBL_Employees[[#This Row],[Gender]]="Female"),"Yes","No")</f>
        <v>No</v>
      </c>
      <c r="Q293" t="str">
        <f>IF(AND(TBL_Employees[[#This Row],[Gender]]="Female",TBL_Employees[[#This Row],[Ethnicity]]="Black"), "Female_Black", "Others")</f>
        <v>Others</v>
      </c>
    </row>
    <row r="294" spans="1:17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TBL_Employees[[#This Row],[Annual Salary]]+TBL_Employees[[#This Row],[Bonus %]]*TBL_Employees[[#This Row],[Annual Salary]]</f>
        <v>181724.4</v>
      </c>
      <c r="P294" t="str">
        <f>IF(AND(TBL_Employees[[#This Row],[Department]]="IT",TBL_Employees[[#This Row],[Gender]]="Female"),"Yes","No")</f>
        <v>No</v>
      </c>
      <c r="Q294" t="str">
        <f>IF(AND(TBL_Employees[[#This Row],[Gender]]="Female",TBL_Employees[[#This Row],[Ethnicity]]="Black"), "Female_Black", "Others")</f>
        <v>Others</v>
      </c>
    </row>
    <row r="295" spans="1:17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TBL_Employees[[#This Row],[Annual Salary]]+TBL_Employees[[#This Row],[Bonus %]]*TBL_Employees[[#This Row],[Annual Salary]]</f>
        <v>89984</v>
      </c>
      <c r="P295" t="str">
        <f>IF(AND(TBL_Employees[[#This Row],[Department]]="IT",TBL_Employees[[#This Row],[Gender]]="Female"),"Yes","No")</f>
        <v>No</v>
      </c>
      <c r="Q295" t="str">
        <f>IF(AND(TBL_Employees[[#This Row],[Gender]]="Female",TBL_Employees[[#This Row],[Ethnicity]]="Black"), "Female_Black", "Others")</f>
        <v>Others</v>
      </c>
    </row>
    <row r="296" spans="1:17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TBL_Employees[[#This Row],[Annual Salary]]+TBL_Employees[[#This Row],[Bonus %]]*TBL_Employees[[#This Row],[Annual Salary]]</f>
        <v>95481.84</v>
      </c>
      <c r="P296" t="str">
        <f>IF(AND(TBL_Employees[[#This Row],[Department]]="IT",TBL_Employees[[#This Row],[Gender]]="Female"),"Yes","No")</f>
        <v>No</v>
      </c>
      <c r="Q296" t="str">
        <f>IF(AND(TBL_Employees[[#This Row],[Gender]]="Female",TBL_Employees[[#This Row],[Ethnicity]]="Black"), "Female_Black", "Others")</f>
        <v>Others</v>
      </c>
    </row>
    <row r="297" spans="1:17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TBL_Employees[[#This Row],[Annual Salary]]+TBL_Employees[[#This Row],[Bonus %]]*TBL_Employees[[#This Row],[Annual Salary]]</f>
        <v>216878.52000000002</v>
      </c>
      <c r="P297" t="str">
        <f>IF(AND(TBL_Employees[[#This Row],[Department]]="IT",TBL_Employees[[#This Row],[Gender]]="Female"),"Yes","No")</f>
        <v>No</v>
      </c>
      <c r="Q297" t="str">
        <f>IF(AND(TBL_Employees[[#This Row],[Gender]]="Female",TBL_Employees[[#This Row],[Ethnicity]]="Black"), "Female_Black", "Others")</f>
        <v>Others</v>
      </c>
    </row>
    <row r="298" spans="1:17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TBL_Employees[[#This Row],[Annual Salary]]+TBL_Employees[[#This Row],[Bonus %]]*TBL_Employees[[#This Row],[Annual Salary]]</f>
        <v>74077</v>
      </c>
      <c r="P298" t="str">
        <f>IF(AND(TBL_Employees[[#This Row],[Department]]="IT",TBL_Employees[[#This Row],[Gender]]="Female"),"Yes","No")</f>
        <v>No</v>
      </c>
      <c r="Q298" t="str">
        <f>IF(AND(TBL_Employees[[#This Row],[Gender]]="Female",TBL_Employees[[#This Row],[Ethnicity]]="Black"), "Female_Black", "Others")</f>
        <v>Others</v>
      </c>
    </row>
    <row r="299" spans="1:17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TBL_Employees[[#This Row],[Annual Salary]]+TBL_Employees[[#This Row],[Bonus %]]*TBL_Employees[[#This Row],[Annual Salary]]</f>
        <v>111453.34</v>
      </c>
      <c r="P299" t="str">
        <f>IF(AND(TBL_Employees[[#This Row],[Department]]="IT",TBL_Employees[[#This Row],[Gender]]="Female"),"Yes","No")</f>
        <v>No</v>
      </c>
      <c r="Q299" t="str">
        <f>IF(AND(TBL_Employees[[#This Row],[Gender]]="Female",TBL_Employees[[#This Row],[Ethnicity]]="Black"), "Female_Black", "Others")</f>
        <v>Others</v>
      </c>
    </row>
    <row r="300" spans="1:17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TBL_Employees[[#This Row],[Annual Salary]]+TBL_Employees[[#This Row],[Bonus %]]*TBL_Employees[[#This Row],[Annual Salary]]</f>
        <v>82162</v>
      </c>
      <c r="P300" t="str">
        <f>IF(AND(TBL_Employees[[#This Row],[Department]]="IT",TBL_Employees[[#This Row],[Gender]]="Female"),"Yes","No")</f>
        <v>Yes</v>
      </c>
      <c r="Q300" t="str">
        <f>IF(AND(TBL_Employees[[#This Row],[Gender]]="Female",TBL_Employees[[#This Row],[Ethnicity]]="Black"), "Female_Black", "Others")</f>
        <v>Others</v>
      </c>
    </row>
    <row r="301" spans="1:17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TBL_Employees[[#This Row],[Annual Salary]]+TBL_Employees[[#This Row],[Bonus %]]*TBL_Employees[[#This Row],[Annual Salary]]</f>
        <v>63880</v>
      </c>
      <c r="P301" t="str">
        <f>IF(AND(TBL_Employees[[#This Row],[Department]]="IT",TBL_Employees[[#This Row],[Gender]]="Female"),"Yes","No")</f>
        <v>No</v>
      </c>
      <c r="Q301" t="str">
        <f>IF(AND(TBL_Employees[[#This Row],[Gender]]="Female",TBL_Employees[[#This Row],[Ethnicity]]="Black"), "Female_Black", "Others")</f>
        <v>Others</v>
      </c>
    </row>
    <row r="302" spans="1:17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TBL_Employees[[#This Row],[Annual Salary]]+TBL_Employees[[#This Row],[Bonus %]]*TBL_Employees[[#This Row],[Annual Salary]]</f>
        <v>73248</v>
      </c>
      <c r="P302" t="str">
        <f>IF(AND(TBL_Employees[[#This Row],[Department]]="IT",TBL_Employees[[#This Row],[Gender]]="Female"),"Yes","No")</f>
        <v>No</v>
      </c>
      <c r="Q302" t="str">
        <f>IF(AND(TBL_Employees[[#This Row],[Gender]]="Female",TBL_Employees[[#This Row],[Ethnicity]]="Black"), "Female_Black", "Others")</f>
        <v>Others</v>
      </c>
    </row>
    <row r="303" spans="1:17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TBL_Employees[[#This Row],[Annual Salary]]+TBL_Employees[[#This Row],[Bonus %]]*TBL_Employees[[#This Row],[Annual Salary]]</f>
        <v>91853</v>
      </c>
      <c r="P303" t="str">
        <f>IF(AND(TBL_Employees[[#This Row],[Department]]="IT",TBL_Employees[[#This Row],[Gender]]="Female"),"Yes","No")</f>
        <v>No</v>
      </c>
      <c r="Q303" t="str">
        <f>IF(AND(TBL_Employees[[#This Row],[Gender]]="Female",TBL_Employees[[#This Row],[Ethnicity]]="Black"), "Female_Black", "Others")</f>
        <v>Others</v>
      </c>
    </row>
    <row r="304" spans="1:17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TBL_Employees[[#This Row],[Annual Salary]]+TBL_Employees[[#This Row],[Bonus %]]*TBL_Employees[[#This Row],[Annual Salary]]</f>
        <v>213377.78</v>
      </c>
      <c r="P304" t="str">
        <f>IF(AND(TBL_Employees[[#This Row],[Department]]="IT",TBL_Employees[[#This Row],[Gender]]="Female"),"Yes","No")</f>
        <v>No</v>
      </c>
      <c r="Q304" t="str">
        <f>IF(AND(TBL_Employees[[#This Row],[Gender]]="Female",TBL_Employees[[#This Row],[Ethnicity]]="Black"), "Female_Black", "Others")</f>
        <v>Others</v>
      </c>
    </row>
    <row r="305" spans="1:17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TBL_Employees[[#This Row],[Annual Salary]]+TBL_Employees[[#This Row],[Bonus %]]*TBL_Employees[[#This Row],[Annual Salary]]</f>
        <v>70770</v>
      </c>
      <c r="P305" t="str">
        <f>IF(AND(TBL_Employees[[#This Row],[Department]]="IT",TBL_Employees[[#This Row],[Gender]]="Female"),"Yes","No")</f>
        <v>No</v>
      </c>
      <c r="Q305" t="str">
        <f>IF(AND(TBL_Employees[[#This Row],[Gender]]="Female",TBL_Employees[[#This Row],[Ethnicity]]="Black"), "Female_Black", "Others")</f>
        <v>Others</v>
      </c>
    </row>
    <row r="306" spans="1:17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TBL_Employees[[#This Row],[Annual Salary]]+TBL_Employees[[#This Row],[Bonus %]]*TBL_Employees[[#This Row],[Annual Salary]]</f>
        <v>50825</v>
      </c>
      <c r="P306" t="str">
        <f>IF(AND(TBL_Employees[[#This Row],[Department]]="IT",TBL_Employees[[#This Row],[Gender]]="Female"),"Yes","No")</f>
        <v>No</v>
      </c>
      <c r="Q306" t="str">
        <f>IF(AND(TBL_Employees[[#This Row],[Gender]]="Female",TBL_Employees[[#This Row],[Ethnicity]]="Black"), "Female_Black", "Others")</f>
        <v>Others</v>
      </c>
    </row>
    <row r="307" spans="1:17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TBL_Employees[[#This Row],[Annual Salary]]+TBL_Employees[[#This Row],[Bonus %]]*TBL_Employees[[#This Row],[Annual Salary]]</f>
        <v>167722.9</v>
      </c>
      <c r="P307" t="str">
        <f>IF(AND(TBL_Employees[[#This Row],[Department]]="IT",TBL_Employees[[#This Row],[Gender]]="Female"),"Yes","No")</f>
        <v>No</v>
      </c>
      <c r="Q307" t="str">
        <f>IF(AND(TBL_Employees[[#This Row],[Gender]]="Female",TBL_Employees[[#This Row],[Ethnicity]]="Black"), "Female_Black", "Others")</f>
        <v>Others</v>
      </c>
    </row>
    <row r="308" spans="1:17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TBL_Employees[[#This Row],[Annual Salary]]+TBL_Employees[[#This Row],[Bonus %]]*TBL_Employees[[#This Row],[Annual Salary]]</f>
        <v>144678.04999999999</v>
      </c>
      <c r="P308" t="str">
        <f>IF(AND(TBL_Employees[[#This Row],[Department]]="IT",TBL_Employees[[#This Row],[Gender]]="Female"),"Yes","No")</f>
        <v>No</v>
      </c>
      <c r="Q308" t="str">
        <f>IF(AND(TBL_Employees[[#This Row],[Gender]]="Female",TBL_Employees[[#This Row],[Ethnicity]]="Black"), "Female_Black", "Others")</f>
        <v>Others</v>
      </c>
    </row>
    <row r="309" spans="1:17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TBL_Employees[[#This Row],[Annual Salary]]+TBL_Employees[[#This Row],[Bonus %]]*TBL_Employees[[#This Row],[Annual Salary]]</f>
        <v>46845</v>
      </c>
      <c r="P309" t="str">
        <f>IF(AND(TBL_Employees[[#This Row],[Department]]="IT",TBL_Employees[[#This Row],[Gender]]="Female"),"Yes","No")</f>
        <v>No</v>
      </c>
      <c r="Q309" t="str">
        <f>IF(AND(TBL_Employees[[#This Row],[Gender]]="Female",TBL_Employees[[#This Row],[Ethnicity]]="Black"), "Female_Black", "Others")</f>
        <v>Others</v>
      </c>
    </row>
    <row r="310" spans="1:17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TBL_Employees[[#This Row],[Annual Salary]]+TBL_Employees[[#This Row],[Bonus %]]*TBL_Employees[[#This Row],[Annual Salary]]</f>
        <v>173765.9</v>
      </c>
      <c r="P310" t="str">
        <f>IF(AND(TBL_Employees[[#This Row],[Department]]="IT",TBL_Employees[[#This Row],[Gender]]="Female"),"Yes","No")</f>
        <v>No</v>
      </c>
      <c r="Q310" t="str">
        <f>IF(AND(TBL_Employees[[#This Row],[Gender]]="Female",TBL_Employees[[#This Row],[Ethnicity]]="Black"), "Female_Black", "Others")</f>
        <v>Others</v>
      </c>
    </row>
    <row r="311" spans="1:17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TBL_Employees[[#This Row],[Annual Salary]]+TBL_Employees[[#This Row],[Bonus %]]*TBL_Employees[[#This Row],[Annual Salary]]</f>
        <v>97807</v>
      </c>
      <c r="P311" t="str">
        <f>IF(AND(TBL_Employees[[#This Row],[Department]]="IT",TBL_Employees[[#This Row],[Gender]]="Female"),"Yes","No")</f>
        <v>Yes</v>
      </c>
      <c r="Q311" t="str">
        <f>IF(AND(TBL_Employees[[#This Row],[Gender]]="Female",TBL_Employees[[#This Row],[Ethnicity]]="Black"), "Female_Black", "Others")</f>
        <v>Others</v>
      </c>
    </row>
    <row r="312" spans="1:17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TBL_Employees[[#This Row],[Annual Salary]]+TBL_Employees[[#This Row],[Bonus %]]*TBL_Employees[[#This Row],[Annual Salary]]</f>
        <v>73854</v>
      </c>
      <c r="P312" t="str">
        <f>IF(AND(TBL_Employees[[#This Row],[Department]]="IT",TBL_Employees[[#This Row],[Gender]]="Female"),"Yes","No")</f>
        <v>No</v>
      </c>
      <c r="Q312" t="str">
        <f>IF(AND(TBL_Employees[[#This Row],[Gender]]="Female",TBL_Employees[[#This Row],[Ethnicity]]="Black"), "Female_Black", "Others")</f>
        <v>Others</v>
      </c>
    </row>
    <row r="313" spans="1:17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TBL_Employees[[#This Row],[Annual Salary]]+TBL_Employees[[#This Row],[Bonus %]]*TBL_Employees[[#This Row],[Annual Salary]]</f>
        <v>170472.18</v>
      </c>
      <c r="P313" t="str">
        <f>IF(AND(TBL_Employees[[#This Row],[Department]]="IT",TBL_Employees[[#This Row],[Gender]]="Female"),"Yes","No")</f>
        <v>No</v>
      </c>
      <c r="Q313" t="str">
        <f>IF(AND(TBL_Employees[[#This Row],[Gender]]="Female",TBL_Employees[[#This Row],[Ethnicity]]="Black"), "Female_Black", "Others")</f>
        <v>Others</v>
      </c>
    </row>
    <row r="314" spans="1:17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TBL_Employees[[#This Row],[Annual Salary]]+TBL_Employees[[#This Row],[Bonus %]]*TBL_Employees[[#This Row],[Annual Salary]]</f>
        <v>147548.45000000001</v>
      </c>
      <c r="P314" t="str">
        <f>IF(AND(TBL_Employees[[#This Row],[Department]]="IT",TBL_Employees[[#This Row],[Gender]]="Female"),"Yes","No")</f>
        <v>No</v>
      </c>
      <c r="Q314" t="str">
        <f>IF(AND(TBL_Employees[[#This Row],[Gender]]="Female",TBL_Employees[[#This Row],[Ethnicity]]="Black"), "Female_Black", "Others")</f>
        <v>Others</v>
      </c>
    </row>
    <row r="315" spans="1:17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TBL_Employees[[#This Row],[Annual Salary]]+TBL_Employees[[#This Row],[Bonus %]]*TBL_Employees[[#This Row],[Annual Salary]]</f>
        <v>67374</v>
      </c>
      <c r="P315" t="str">
        <f>IF(AND(TBL_Employees[[#This Row],[Department]]="IT",TBL_Employees[[#This Row],[Gender]]="Female"),"Yes","No")</f>
        <v>No</v>
      </c>
      <c r="Q315" t="str">
        <f>IF(AND(TBL_Employees[[#This Row],[Gender]]="Female",TBL_Employees[[#This Row],[Ethnicity]]="Black"), "Female_Black", "Others")</f>
        <v>Others</v>
      </c>
    </row>
    <row r="316" spans="1:17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TBL_Employees[[#This Row],[Annual Salary]]+TBL_Employees[[#This Row],[Bonus %]]*TBL_Employees[[#This Row],[Annual Salary]]</f>
        <v>108297.02</v>
      </c>
      <c r="P316" t="str">
        <f>IF(AND(TBL_Employees[[#This Row],[Department]]="IT",TBL_Employees[[#This Row],[Gender]]="Female"),"Yes","No")</f>
        <v>No</v>
      </c>
      <c r="Q316" t="str">
        <f>IF(AND(TBL_Employees[[#This Row],[Gender]]="Female",TBL_Employees[[#This Row],[Ethnicity]]="Black"), "Female_Black", "Others")</f>
        <v>Others</v>
      </c>
    </row>
    <row r="317" spans="1:17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TBL_Employees[[#This Row],[Annual Salary]]+TBL_Employees[[#This Row],[Bonus %]]*TBL_Employees[[#This Row],[Annual Salary]]</f>
        <v>166129.70000000001</v>
      </c>
      <c r="P317" t="str">
        <f>IF(AND(TBL_Employees[[#This Row],[Department]]="IT",TBL_Employees[[#This Row],[Gender]]="Female"),"Yes","No")</f>
        <v>No</v>
      </c>
      <c r="Q317" t="str">
        <f>IF(AND(TBL_Employees[[#This Row],[Gender]]="Female",TBL_Employees[[#This Row],[Ethnicity]]="Black"), "Female_Black", "Others")</f>
        <v>Others</v>
      </c>
    </row>
    <row r="318" spans="1:17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TBL_Employees[[#This Row],[Annual Salary]]+TBL_Employees[[#This Row],[Bonus %]]*TBL_Employees[[#This Row],[Annual Salary]]</f>
        <v>126950.25</v>
      </c>
      <c r="P318" t="str">
        <f>IF(AND(TBL_Employees[[#This Row],[Department]]="IT",TBL_Employees[[#This Row],[Gender]]="Female"),"Yes","No")</f>
        <v>No</v>
      </c>
      <c r="Q318" t="str">
        <f>IF(AND(TBL_Employees[[#This Row],[Gender]]="Female",TBL_Employees[[#This Row],[Ethnicity]]="Black"), "Female_Black", "Others")</f>
        <v>Others</v>
      </c>
    </row>
    <row r="319" spans="1:17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TBL_Employees[[#This Row],[Annual Salary]]+TBL_Employees[[#This Row],[Bonus %]]*TBL_Employees[[#This Row],[Annual Salary]]</f>
        <v>314931.12</v>
      </c>
      <c r="P319" t="str">
        <f>IF(AND(TBL_Employees[[#This Row],[Department]]="IT",TBL_Employees[[#This Row],[Gender]]="Female"),"Yes","No")</f>
        <v>No</v>
      </c>
      <c r="Q319" t="str">
        <f>IF(AND(TBL_Employees[[#This Row],[Gender]]="Female",TBL_Employees[[#This Row],[Ethnicity]]="Black"), "Female_Black", "Others")</f>
        <v>Others</v>
      </c>
    </row>
    <row r="320" spans="1:17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TBL_Employees[[#This Row],[Annual Salary]]+TBL_Employees[[#This Row],[Bonus %]]*TBL_Employees[[#This Row],[Annual Salary]]</f>
        <v>286466.04000000004</v>
      </c>
      <c r="P320" t="str">
        <f>IF(AND(TBL_Employees[[#This Row],[Department]]="IT",TBL_Employees[[#This Row],[Gender]]="Female"),"Yes","No")</f>
        <v>No</v>
      </c>
      <c r="Q320" t="str">
        <f>IF(AND(TBL_Employees[[#This Row],[Gender]]="Female",TBL_Employees[[#This Row],[Ethnicity]]="Black"), "Female_Black", "Others")</f>
        <v>Others</v>
      </c>
    </row>
    <row r="321" spans="1:17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TBL_Employees[[#This Row],[Annual Salary]]+TBL_Employees[[#This Row],[Bonus %]]*TBL_Employees[[#This Row],[Annual Salary]]</f>
        <v>142048.92000000001</v>
      </c>
      <c r="P321" t="str">
        <f>IF(AND(TBL_Employees[[#This Row],[Department]]="IT",TBL_Employees[[#This Row],[Gender]]="Female"),"Yes","No")</f>
        <v>No</v>
      </c>
      <c r="Q321" t="str">
        <f>IF(AND(TBL_Employees[[#This Row],[Gender]]="Female",TBL_Employees[[#This Row],[Ethnicity]]="Black"), "Female_Black", "Others")</f>
        <v>Others</v>
      </c>
    </row>
    <row r="322" spans="1:17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TBL_Employees[[#This Row],[Annual Salary]]+TBL_Employees[[#This Row],[Bonus %]]*TBL_Employees[[#This Row],[Annual Salary]]</f>
        <v>80701</v>
      </c>
      <c r="P322" t="str">
        <f>IF(AND(TBL_Employees[[#This Row],[Department]]="IT",TBL_Employees[[#This Row],[Gender]]="Female"),"Yes","No")</f>
        <v>No</v>
      </c>
      <c r="Q322" t="str">
        <f>IF(AND(TBL_Employees[[#This Row],[Gender]]="Female",TBL_Employees[[#This Row],[Ethnicity]]="Black"), "Female_Black", "Others")</f>
        <v>Others</v>
      </c>
    </row>
    <row r="323" spans="1:17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TBL_Employees[[#This Row],[Annual Salary]]+TBL_Employees[[#This Row],[Bonus %]]*TBL_Employees[[#This Row],[Annual Salary]]</f>
        <v>122342.02</v>
      </c>
      <c r="P323" t="str">
        <f>IF(AND(TBL_Employees[[#This Row],[Department]]="IT",TBL_Employees[[#This Row],[Gender]]="Female"),"Yes","No")</f>
        <v>No</v>
      </c>
      <c r="Q323" t="str">
        <f>IF(AND(TBL_Employees[[#This Row],[Gender]]="Female",TBL_Employees[[#This Row],[Ethnicity]]="Black"), "Female_Black", "Others")</f>
        <v>Others</v>
      </c>
    </row>
    <row r="324" spans="1:17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TBL_Employees[[#This Row],[Annual Salary]]+TBL_Employees[[#This Row],[Bonus %]]*TBL_Employees[[#This Row],[Annual Salary]]</f>
        <v>88045</v>
      </c>
      <c r="P324" t="str">
        <f>IF(AND(TBL_Employees[[#This Row],[Department]]="IT",TBL_Employees[[#This Row],[Gender]]="Female"),"Yes","No")</f>
        <v>No</v>
      </c>
      <c r="Q324" t="str">
        <f>IF(AND(TBL_Employees[[#This Row],[Gender]]="Female",TBL_Employees[[#This Row],[Ethnicity]]="Black"), "Female_Black", "Others")</f>
        <v>Others</v>
      </c>
    </row>
    <row r="325" spans="1:17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TBL_Employees[[#This Row],[Annual Salary]]+TBL_Employees[[#This Row],[Bonus %]]*TBL_Employees[[#This Row],[Annual Salary]]</f>
        <v>91666.68</v>
      </c>
      <c r="P325" t="str">
        <f>IF(AND(TBL_Employees[[#This Row],[Department]]="IT",TBL_Employees[[#This Row],[Gender]]="Female"),"Yes","No")</f>
        <v>Yes</v>
      </c>
      <c r="Q325" t="str">
        <f>IF(AND(TBL_Employees[[#This Row],[Gender]]="Female",TBL_Employees[[#This Row],[Ethnicity]]="Black"), "Female_Black", "Others")</f>
        <v>Female_Black</v>
      </c>
    </row>
    <row r="326" spans="1:17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TBL_Employees[[#This Row],[Annual Salary]]+TBL_Employees[[#This Row],[Bonus %]]*TBL_Employees[[#This Row],[Annual Salary]]</f>
        <v>251581.66</v>
      </c>
      <c r="P326" t="str">
        <f>IF(AND(TBL_Employees[[#This Row],[Department]]="IT",TBL_Employees[[#This Row],[Gender]]="Female"),"Yes","No")</f>
        <v>No</v>
      </c>
      <c r="Q326" t="str">
        <f>IF(AND(TBL_Employees[[#This Row],[Gender]]="Female",TBL_Employees[[#This Row],[Ethnicity]]="Black"), "Female_Black", "Others")</f>
        <v>Others</v>
      </c>
    </row>
    <row r="327" spans="1:17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TBL_Employees[[#This Row],[Annual Salary]]+TBL_Employees[[#This Row],[Bonus %]]*TBL_Employees[[#This Row],[Annual Salary]]</f>
        <v>64494</v>
      </c>
      <c r="P327" t="str">
        <f>IF(AND(TBL_Employees[[#This Row],[Department]]="IT",TBL_Employees[[#This Row],[Gender]]="Female"),"Yes","No")</f>
        <v>No</v>
      </c>
      <c r="Q327" t="str">
        <f>IF(AND(TBL_Employees[[#This Row],[Gender]]="Female",TBL_Employees[[#This Row],[Ethnicity]]="Black"), "Female_Black", "Others")</f>
        <v>Others</v>
      </c>
    </row>
    <row r="328" spans="1:17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TBL_Employees[[#This Row],[Annual Salary]]+TBL_Employees[[#This Row],[Bonus %]]*TBL_Employees[[#This Row],[Annual Salary]]</f>
        <v>70122</v>
      </c>
      <c r="P328" t="str">
        <f>IF(AND(TBL_Employees[[#This Row],[Department]]="IT",TBL_Employees[[#This Row],[Gender]]="Female"),"Yes","No")</f>
        <v>No</v>
      </c>
      <c r="Q328" t="str">
        <f>IF(AND(TBL_Employees[[#This Row],[Gender]]="Female",TBL_Employees[[#This Row],[Ethnicity]]="Black"), "Female_Black", "Others")</f>
        <v>Others</v>
      </c>
    </row>
    <row r="329" spans="1:17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TBL_Employees[[#This Row],[Annual Salary]]+TBL_Employees[[#This Row],[Bonus %]]*TBL_Employees[[#This Row],[Annual Salary]]</f>
        <v>234591.66</v>
      </c>
      <c r="P329" t="str">
        <f>IF(AND(TBL_Employees[[#This Row],[Department]]="IT",TBL_Employees[[#This Row],[Gender]]="Female"),"Yes","No")</f>
        <v>No</v>
      </c>
      <c r="Q329" t="str">
        <f>IF(AND(TBL_Employees[[#This Row],[Gender]]="Female",TBL_Employees[[#This Row],[Ethnicity]]="Black"), "Female_Black", "Others")</f>
        <v>Others</v>
      </c>
    </row>
    <row r="330" spans="1:17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TBL_Employees[[#This Row],[Annual Salary]]+TBL_Employees[[#This Row],[Bonus %]]*TBL_Employees[[#This Row],[Annual Salary]]</f>
        <v>52811</v>
      </c>
      <c r="P330" t="str">
        <f>IF(AND(TBL_Employees[[#This Row],[Department]]="IT",TBL_Employees[[#This Row],[Gender]]="Female"),"Yes","No")</f>
        <v>No</v>
      </c>
      <c r="Q330" t="str">
        <f>IF(AND(TBL_Employees[[#This Row],[Gender]]="Female",TBL_Employees[[#This Row],[Ethnicity]]="Black"), "Female_Black", "Others")</f>
        <v>Others</v>
      </c>
    </row>
    <row r="331" spans="1:17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TBL_Employees[[#This Row],[Annual Salary]]+TBL_Employees[[#This Row],[Bonus %]]*TBL_Employees[[#This Row],[Annual Salary]]</f>
        <v>50111</v>
      </c>
      <c r="P331" t="str">
        <f>IF(AND(TBL_Employees[[#This Row],[Department]]="IT",TBL_Employees[[#This Row],[Gender]]="Female"),"Yes","No")</f>
        <v>Yes</v>
      </c>
      <c r="Q331" t="str">
        <f>IF(AND(TBL_Employees[[#This Row],[Gender]]="Female",TBL_Employees[[#This Row],[Ethnicity]]="Black"), "Female_Black", "Others")</f>
        <v>Others</v>
      </c>
    </row>
    <row r="332" spans="1:17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TBL_Employees[[#This Row],[Annual Salary]]+TBL_Employees[[#This Row],[Bonus %]]*TBL_Employees[[#This Row],[Annual Salary]]</f>
        <v>71192</v>
      </c>
      <c r="P332" t="str">
        <f>IF(AND(TBL_Employees[[#This Row],[Department]]="IT",TBL_Employees[[#This Row],[Gender]]="Female"),"Yes","No")</f>
        <v>No</v>
      </c>
      <c r="Q332" t="str">
        <f>IF(AND(TBL_Employees[[#This Row],[Gender]]="Female",TBL_Employees[[#This Row],[Ethnicity]]="Black"), "Female_Black", "Others")</f>
        <v>Others</v>
      </c>
    </row>
    <row r="333" spans="1:17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TBL_Employees[[#This Row],[Annual Salary]]+TBL_Employees[[#This Row],[Bonus %]]*TBL_Employees[[#This Row],[Annual Salary]]</f>
        <v>186421.2</v>
      </c>
      <c r="P333" t="str">
        <f>IF(AND(TBL_Employees[[#This Row],[Department]]="IT",TBL_Employees[[#This Row],[Gender]]="Female"),"Yes","No")</f>
        <v>No</v>
      </c>
      <c r="Q333" t="str">
        <f>IF(AND(TBL_Employees[[#This Row],[Gender]]="Female",TBL_Employees[[#This Row],[Ethnicity]]="Black"), "Female_Black", "Others")</f>
        <v>Others</v>
      </c>
    </row>
    <row r="334" spans="1:17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TBL_Employees[[#This Row],[Annual Salary]]+TBL_Employees[[#This Row],[Bonus %]]*TBL_Employees[[#This Row],[Annual Salary]]</f>
        <v>208580.1</v>
      </c>
      <c r="P334" t="str">
        <f>IF(AND(TBL_Employees[[#This Row],[Department]]="IT",TBL_Employees[[#This Row],[Gender]]="Female"),"Yes","No")</f>
        <v>No</v>
      </c>
      <c r="Q334" t="str">
        <f>IF(AND(TBL_Employees[[#This Row],[Gender]]="Female",TBL_Employees[[#This Row],[Ethnicity]]="Black"), "Female_Black", "Others")</f>
        <v>Others</v>
      </c>
    </row>
    <row r="335" spans="1:17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TBL_Employees[[#This Row],[Annual Salary]]+TBL_Employees[[#This Row],[Bonus %]]*TBL_Employees[[#This Row],[Annual Salary]]</f>
        <v>60132</v>
      </c>
      <c r="P335" t="str">
        <f>IF(AND(TBL_Employees[[#This Row],[Department]]="IT",TBL_Employees[[#This Row],[Gender]]="Female"),"Yes","No")</f>
        <v>No</v>
      </c>
      <c r="Q335" t="str">
        <f>IF(AND(TBL_Employees[[#This Row],[Gender]]="Female",TBL_Employees[[#This Row],[Ethnicity]]="Black"), "Female_Black", "Others")</f>
        <v>Others</v>
      </c>
    </row>
    <row r="336" spans="1:17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TBL_Employees[[#This Row],[Annual Salary]]+TBL_Employees[[#This Row],[Bonus %]]*TBL_Employees[[#This Row],[Annual Salary]]</f>
        <v>87216</v>
      </c>
      <c r="P336" t="str">
        <f>IF(AND(TBL_Employees[[#This Row],[Department]]="IT",TBL_Employees[[#This Row],[Gender]]="Female"),"Yes","No")</f>
        <v>No</v>
      </c>
      <c r="Q336" t="str">
        <f>IF(AND(TBL_Employees[[#This Row],[Gender]]="Female",TBL_Employees[[#This Row],[Ethnicity]]="Black"), "Female_Black", "Others")</f>
        <v>Others</v>
      </c>
    </row>
    <row r="337" spans="1:17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TBL_Employees[[#This Row],[Annual Salary]]+TBL_Employees[[#This Row],[Bonus %]]*TBL_Employees[[#This Row],[Annual Salary]]</f>
        <v>50069</v>
      </c>
      <c r="P337" t="str">
        <f>IF(AND(TBL_Employees[[#This Row],[Department]]="IT",TBL_Employees[[#This Row],[Gender]]="Female"),"Yes","No")</f>
        <v>No</v>
      </c>
      <c r="Q337" t="str">
        <f>IF(AND(TBL_Employees[[#This Row],[Gender]]="Female",TBL_Employees[[#This Row],[Ethnicity]]="Black"), "Female_Black", "Others")</f>
        <v>Others</v>
      </c>
    </row>
    <row r="338" spans="1:17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TBL_Employees[[#This Row],[Annual Salary]]+TBL_Employees[[#This Row],[Bonus %]]*TBL_Employees[[#This Row],[Annual Salary]]</f>
        <v>184351.76</v>
      </c>
      <c r="P338" t="str">
        <f>IF(AND(TBL_Employees[[#This Row],[Department]]="IT",TBL_Employees[[#This Row],[Gender]]="Female"),"Yes","No")</f>
        <v>Yes</v>
      </c>
      <c r="Q338" t="str">
        <f>IF(AND(TBL_Employees[[#This Row],[Gender]]="Female",TBL_Employees[[#This Row],[Ethnicity]]="Black"), "Female_Black", "Others")</f>
        <v>Others</v>
      </c>
    </row>
    <row r="339" spans="1:17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TBL_Employees[[#This Row],[Annual Salary]]+TBL_Employees[[#This Row],[Bonus %]]*TBL_Employees[[#This Row],[Annual Salary]]</f>
        <v>72115.86</v>
      </c>
      <c r="P339" t="str">
        <f>IF(AND(TBL_Employees[[#This Row],[Department]]="IT",TBL_Employees[[#This Row],[Gender]]="Female"),"Yes","No")</f>
        <v>Yes</v>
      </c>
      <c r="Q339" t="str">
        <f>IF(AND(TBL_Employees[[#This Row],[Gender]]="Female",TBL_Employees[[#This Row],[Ethnicity]]="Black"), "Female_Black", "Others")</f>
        <v>Others</v>
      </c>
    </row>
    <row r="340" spans="1:17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TBL_Employees[[#This Row],[Annual Salary]]+TBL_Employees[[#This Row],[Bonus %]]*TBL_Employees[[#This Row],[Annual Salary]]</f>
        <v>68488</v>
      </c>
      <c r="P340" t="str">
        <f>IF(AND(TBL_Employees[[#This Row],[Department]]="IT",TBL_Employees[[#This Row],[Gender]]="Female"),"Yes","No")</f>
        <v>No</v>
      </c>
      <c r="Q340" t="str">
        <f>IF(AND(TBL_Employees[[#This Row],[Gender]]="Female",TBL_Employees[[#This Row],[Ethnicity]]="Black"), "Female_Black", "Others")</f>
        <v>Others</v>
      </c>
    </row>
    <row r="341" spans="1:17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TBL_Employees[[#This Row],[Annual Salary]]+TBL_Employees[[#This Row],[Bonus %]]*TBL_Employees[[#This Row],[Annual Salary]]</f>
        <v>92932</v>
      </c>
      <c r="P341" t="str">
        <f>IF(AND(TBL_Employees[[#This Row],[Department]]="IT",TBL_Employees[[#This Row],[Gender]]="Female"),"Yes","No")</f>
        <v>No</v>
      </c>
      <c r="Q341" t="str">
        <f>IF(AND(TBL_Employees[[#This Row],[Gender]]="Female",TBL_Employees[[#This Row],[Ethnicity]]="Black"), "Female_Black", "Others")</f>
        <v>Others</v>
      </c>
    </row>
    <row r="342" spans="1:17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TBL_Employees[[#This Row],[Annual Salary]]+TBL_Employees[[#This Row],[Bonus %]]*TBL_Employees[[#This Row],[Annual Salary]]</f>
        <v>43363</v>
      </c>
      <c r="P342" t="str">
        <f>IF(AND(TBL_Employees[[#This Row],[Department]]="IT",TBL_Employees[[#This Row],[Gender]]="Female"),"Yes","No")</f>
        <v>No</v>
      </c>
      <c r="Q342" t="str">
        <f>IF(AND(TBL_Employees[[#This Row],[Gender]]="Female",TBL_Employees[[#This Row],[Ethnicity]]="Black"), "Female_Black", "Others")</f>
        <v>Others</v>
      </c>
    </row>
    <row r="343" spans="1:17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TBL_Employees[[#This Row],[Annual Salary]]+TBL_Employees[[#This Row],[Bonus %]]*TBL_Employees[[#This Row],[Annual Salary]]</f>
        <v>95963</v>
      </c>
      <c r="P343" t="str">
        <f>IF(AND(TBL_Employees[[#This Row],[Department]]="IT",TBL_Employees[[#This Row],[Gender]]="Female"),"Yes","No")</f>
        <v>No</v>
      </c>
      <c r="Q343" t="str">
        <f>IF(AND(TBL_Employees[[#This Row],[Gender]]="Female",TBL_Employees[[#This Row],[Ethnicity]]="Black"), "Female_Black", "Others")</f>
        <v>Others</v>
      </c>
    </row>
    <row r="344" spans="1:17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TBL_Employees[[#This Row],[Annual Salary]]+TBL_Employees[[#This Row],[Bonus %]]*TBL_Employees[[#This Row],[Annual Salary]]</f>
        <v>116589.9</v>
      </c>
      <c r="P344" t="str">
        <f>IF(AND(TBL_Employees[[#This Row],[Department]]="IT",TBL_Employees[[#This Row],[Gender]]="Female"),"Yes","No")</f>
        <v>No</v>
      </c>
      <c r="Q344" t="str">
        <f>IF(AND(TBL_Employees[[#This Row],[Gender]]="Female",TBL_Employees[[#This Row],[Ethnicity]]="Black"), "Female_Black", "Others")</f>
        <v>Others</v>
      </c>
    </row>
    <row r="345" spans="1:17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TBL_Employees[[#This Row],[Annual Salary]]+TBL_Employees[[#This Row],[Bonus %]]*TBL_Employees[[#This Row],[Annual Salary]]</f>
        <v>268329.64</v>
      </c>
      <c r="P345" t="str">
        <f>IF(AND(TBL_Employees[[#This Row],[Department]]="IT",TBL_Employees[[#This Row],[Gender]]="Female"),"Yes","No")</f>
        <v>No</v>
      </c>
      <c r="Q345" t="str">
        <f>IF(AND(TBL_Employees[[#This Row],[Gender]]="Female",TBL_Employees[[#This Row],[Ethnicity]]="Black"), "Female_Black", "Others")</f>
        <v>Others</v>
      </c>
    </row>
    <row r="346" spans="1:17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TBL_Employees[[#This Row],[Annual Salary]]+TBL_Employees[[#This Row],[Bonus %]]*TBL_Employees[[#This Row],[Annual Salary]]</f>
        <v>263075.84999999998</v>
      </c>
      <c r="P346" t="str">
        <f>IF(AND(TBL_Employees[[#This Row],[Department]]="IT",TBL_Employees[[#This Row],[Gender]]="Female"),"Yes","No")</f>
        <v>Yes</v>
      </c>
      <c r="Q346" t="str">
        <f>IF(AND(TBL_Employees[[#This Row],[Gender]]="Female",TBL_Employees[[#This Row],[Ethnicity]]="Black"), "Female_Black", "Others")</f>
        <v>Others</v>
      </c>
    </row>
    <row r="347" spans="1:17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TBL_Employees[[#This Row],[Annual Salary]]+TBL_Employees[[#This Row],[Bonus %]]*TBL_Employees[[#This Row],[Annual Salary]]</f>
        <v>98769</v>
      </c>
      <c r="P347" t="str">
        <f>IF(AND(TBL_Employees[[#This Row],[Department]]="IT",TBL_Employees[[#This Row],[Gender]]="Female"),"Yes","No")</f>
        <v>No</v>
      </c>
      <c r="Q347" t="str">
        <f>IF(AND(TBL_Employees[[#This Row],[Gender]]="Female",TBL_Employees[[#This Row],[Ethnicity]]="Black"), "Female_Black", "Others")</f>
        <v>Others</v>
      </c>
    </row>
    <row r="348" spans="1:17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TBL_Employees[[#This Row],[Annual Salary]]+TBL_Employees[[#This Row],[Bonus %]]*TBL_Employees[[#This Row],[Annual Salary]]</f>
        <v>65334</v>
      </c>
      <c r="P348" t="str">
        <f>IF(AND(TBL_Employees[[#This Row],[Department]]="IT",TBL_Employees[[#This Row],[Gender]]="Female"),"Yes","No")</f>
        <v>No</v>
      </c>
      <c r="Q348" t="str">
        <f>IF(AND(TBL_Employees[[#This Row],[Gender]]="Female",TBL_Employees[[#This Row],[Ethnicity]]="Black"), "Female_Black", "Others")</f>
        <v>Others</v>
      </c>
    </row>
    <row r="349" spans="1:17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TBL_Employees[[#This Row],[Annual Salary]]+TBL_Employees[[#This Row],[Bonus %]]*TBL_Employees[[#This Row],[Annual Salary]]</f>
        <v>83934</v>
      </c>
      <c r="P349" t="str">
        <f>IF(AND(TBL_Employees[[#This Row],[Department]]="IT",TBL_Employees[[#This Row],[Gender]]="Female"),"Yes","No")</f>
        <v>Yes</v>
      </c>
      <c r="Q349" t="str">
        <f>IF(AND(TBL_Employees[[#This Row],[Gender]]="Female",TBL_Employees[[#This Row],[Ethnicity]]="Black"), "Female_Black", "Others")</f>
        <v>Others</v>
      </c>
    </row>
    <row r="350" spans="1:17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TBL_Employees[[#This Row],[Annual Salary]]+TBL_Employees[[#This Row],[Bonus %]]*TBL_Employees[[#This Row],[Annual Salary]]</f>
        <v>192510.72</v>
      </c>
      <c r="P350" t="str">
        <f>IF(AND(TBL_Employees[[#This Row],[Department]]="IT",TBL_Employees[[#This Row],[Gender]]="Female"),"Yes","No")</f>
        <v>No</v>
      </c>
      <c r="Q350" t="str">
        <f>IF(AND(TBL_Employees[[#This Row],[Gender]]="Female",TBL_Employees[[#This Row],[Ethnicity]]="Black"), "Female_Black", "Others")</f>
        <v>Others</v>
      </c>
    </row>
    <row r="351" spans="1:17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TBL_Employees[[#This Row],[Annual Salary]]+TBL_Employees[[#This Row],[Bonus %]]*TBL_Employees[[#This Row],[Annual Salary]]</f>
        <v>190733.2</v>
      </c>
      <c r="P351" t="str">
        <f>IF(AND(TBL_Employees[[#This Row],[Department]]="IT",TBL_Employees[[#This Row],[Gender]]="Female"),"Yes","No")</f>
        <v>No</v>
      </c>
      <c r="Q351" t="str">
        <f>IF(AND(TBL_Employees[[#This Row],[Gender]]="Female",TBL_Employees[[#This Row],[Ethnicity]]="Black"), "Female_Black", "Others")</f>
        <v>Others</v>
      </c>
    </row>
    <row r="352" spans="1:17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TBL_Employees[[#This Row],[Annual Salary]]+TBL_Employees[[#This Row],[Bonus %]]*TBL_Employees[[#This Row],[Annual Salary]]</f>
        <v>54051</v>
      </c>
      <c r="P352" t="str">
        <f>IF(AND(TBL_Employees[[#This Row],[Department]]="IT",TBL_Employees[[#This Row],[Gender]]="Female"),"Yes","No")</f>
        <v>No</v>
      </c>
      <c r="Q352" t="str">
        <f>IF(AND(TBL_Employees[[#This Row],[Gender]]="Female",TBL_Employees[[#This Row],[Ethnicity]]="Black"), "Female_Black", "Others")</f>
        <v>Others</v>
      </c>
    </row>
    <row r="353" spans="1:17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TBL_Employees[[#This Row],[Annual Salary]]+TBL_Employees[[#This Row],[Bonus %]]*TBL_Employees[[#This Row],[Annual Salary]]</f>
        <v>194401.71</v>
      </c>
      <c r="P353" t="str">
        <f>IF(AND(TBL_Employees[[#This Row],[Department]]="IT",TBL_Employees[[#This Row],[Gender]]="Female"),"Yes","No")</f>
        <v>No</v>
      </c>
      <c r="Q353" t="str">
        <f>IF(AND(TBL_Employees[[#This Row],[Gender]]="Female",TBL_Employees[[#This Row],[Ethnicity]]="Black"), "Female_Black", "Others")</f>
        <v>Others</v>
      </c>
    </row>
    <row r="354" spans="1:17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TBL_Employees[[#This Row],[Annual Salary]]+TBL_Employees[[#This Row],[Bonus %]]*TBL_Employees[[#This Row],[Annual Salary]]</f>
        <v>69570</v>
      </c>
      <c r="P354" t="str">
        <f>IF(AND(TBL_Employees[[#This Row],[Department]]="IT",TBL_Employees[[#This Row],[Gender]]="Female"),"Yes","No")</f>
        <v>No</v>
      </c>
      <c r="Q354" t="str">
        <f>IF(AND(TBL_Employees[[#This Row],[Gender]]="Female",TBL_Employees[[#This Row],[Ethnicity]]="Black"), "Female_Black", "Others")</f>
        <v>Others</v>
      </c>
    </row>
    <row r="355" spans="1:17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TBL_Employees[[#This Row],[Annual Salary]]+TBL_Employees[[#This Row],[Bonus %]]*TBL_Employees[[#This Row],[Annual Salary]]</f>
        <v>86774</v>
      </c>
      <c r="P355" t="str">
        <f>IF(AND(TBL_Employees[[#This Row],[Department]]="IT",TBL_Employees[[#This Row],[Gender]]="Female"),"Yes","No")</f>
        <v>Yes</v>
      </c>
      <c r="Q355" t="str">
        <f>IF(AND(TBL_Employees[[#This Row],[Gender]]="Female",TBL_Employees[[#This Row],[Ethnicity]]="Black"), "Female_Black", "Others")</f>
        <v>Others</v>
      </c>
    </row>
    <row r="356" spans="1:17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TBL_Employees[[#This Row],[Annual Salary]]+TBL_Employees[[#This Row],[Bonus %]]*TBL_Employees[[#This Row],[Annual Salary]]</f>
        <v>57606</v>
      </c>
      <c r="P356" t="str">
        <f>IF(AND(TBL_Employees[[#This Row],[Department]]="IT",TBL_Employees[[#This Row],[Gender]]="Female"),"Yes","No")</f>
        <v>No</v>
      </c>
      <c r="Q356" t="str">
        <f>IF(AND(TBL_Employees[[#This Row],[Gender]]="Female",TBL_Employees[[#This Row],[Ethnicity]]="Black"), "Female_Black", "Others")</f>
        <v>Others</v>
      </c>
    </row>
    <row r="357" spans="1:17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TBL_Employees[[#This Row],[Annual Salary]]+TBL_Employees[[#This Row],[Bonus %]]*TBL_Employees[[#This Row],[Annual Salary]]</f>
        <v>139560.29999999999</v>
      </c>
      <c r="P357" t="str">
        <f>IF(AND(TBL_Employees[[#This Row],[Department]]="IT",TBL_Employees[[#This Row],[Gender]]="Female"),"Yes","No")</f>
        <v>No</v>
      </c>
      <c r="Q357" t="str">
        <f>IF(AND(TBL_Employees[[#This Row],[Gender]]="Female",TBL_Employees[[#This Row],[Ethnicity]]="Black"), "Female_Black", "Others")</f>
        <v>Others</v>
      </c>
    </row>
    <row r="358" spans="1:17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TBL_Employees[[#This Row],[Annual Salary]]+TBL_Employees[[#This Row],[Bonus %]]*TBL_Employees[[#This Row],[Annual Salary]]</f>
        <v>64170</v>
      </c>
      <c r="P358" t="str">
        <f>IF(AND(TBL_Employees[[#This Row],[Department]]="IT",TBL_Employees[[#This Row],[Gender]]="Female"),"Yes","No")</f>
        <v>Yes</v>
      </c>
      <c r="Q358" t="str">
        <f>IF(AND(TBL_Employees[[#This Row],[Gender]]="Female",TBL_Employees[[#This Row],[Ethnicity]]="Black"), "Female_Black", "Others")</f>
        <v>Others</v>
      </c>
    </row>
    <row r="359" spans="1:17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TBL_Employees[[#This Row],[Annual Salary]]+TBL_Employees[[#This Row],[Bonus %]]*TBL_Employees[[#This Row],[Annual Salary]]</f>
        <v>72303</v>
      </c>
      <c r="P359" t="str">
        <f>IF(AND(TBL_Employees[[#This Row],[Department]]="IT",TBL_Employees[[#This Row],[Gender]]="Female"),"Yes","No")</f>
        <v>No</v>
      </c>
      <c r="Q359" t="str">
        <f>IF(AND(TBL_Employees[[#This Row],[Gender]]="Female",TBL_Employees[[#This Row],[Ethnicity]]="Black"), "Female_Black", "Others")</f>
        <v>Others</v>
      </c>
    </row>
    <row r="360" spans="1:17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TBL_Employees[[#This Row],[Annual Salary]]+TBL_Employees[[#This Row],[Bonus %]]*TBL_Employees[[#This Row],[Annual Salary]]</f>
        <v>113303.37</v>
      </c>
      <c r="P360" t="str">
        <f>IF(AND(TBL_Employees[[#This Row],[Department]]="IT",TBL_Employees[[#This Row],[Gender]]="Female"),"Yes","No")</f>
        <v>No</v>
      </c>
      <c r="Q360" t="str">
        <f>IF(AND(TBL_Employees[[#This Row],[Gender]]="Female",TBL_Employees[[#This Row],[Ethnicity]]="Black"), "Female_Black", "Others")</f>
        <v>Others</v>
      </c>
    </row>
    <row r="361" spans="1:17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TBL_Employees[[#This Row],[Annual Salary]]+TBL_Employees[[#This Row],[Bonus %]]*TBL_Employees[[#This Row],[Annual Salary]]</f>
        <v>347112.8</v>
      </c>
      <c r="P361" t="str">
        <f>IF(AND(TBL_Employees[[#This Row],[Department]]="IT",TBL_Employees[[#This Row],[Gender]]="Female"),"Yes","No")</f>
        <v>No</v>
      </c>
      <c r="Q361" t="str">
        <f>IF(AND(TBL_Employees[[#This Row],[Gender]]="Female",TBL_Employees[[#This Row],[Ethnicity]]="Black"), "Female_Black", "Others")</f>
        <v>Others</v>
      </c>
    </row>
    <row r="362" spans="1:17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TBL_Employees[[#This Row],[Annual Salary]]+TBL_Employees[[#This Row],[Bonus %]]*TBL_Employees[[#This Row],[Annual Salary]]</f>
        <v>59591</v>
      </c>
      <c r="P362" t="str">
        <f>IF(AND(TBL_Employees[[#This Row],[Department]]="IT",TBL_Employees[[#This Row],[Gender]]="Female"),"Yes","No")</f>
        <v>No</v>
      </c>
      <c r="Q362" t="str">
        <f>IF(AND(TBL_Employees[[#This Row],[Gender]]="Female",TBL_Employees[[#This Row],[Ethnicity]]="Black"), "Female_Black", "Others")</f>
        <v>Others</v>
      </c>
    </row>
    <row r="363" spans="1:17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TBL_Employees[[#This Row],[Annual Salary]]+TBL_Employees[[#This Row],[Bonus %]]*TBL_Employees[[#This Row],[Annual Salary]]</f>
        <v>246903.36</v>
      </c>
      <c r="P363" t="str">
        <f>IF(AND(TBL_Employees[[#This Row],[Department]]="IT",TBL_Employees[[#This Row],[Gender]]="Female"),"Yes","No")</f>
        <v>No</v>
      </c>
      <c r="Q363" t="str">
        <f>IF(AND(TBL_Employees[[#This Row],[Gender]]="Female",TBL_Employees[[#This Row],[Ethnicity]]="Black"), "Female_Black", "Others")</f>
        <v>Others</v>
      </c>
    </row>
    <row r="364" spans="1:17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TBL_Employees[[#This Row],[Annual Salary]]+TBL_Employees[[#This Row],[Bonus %]]*TBL_Employees[[#This Row],[Annual Salary]]</f>
        <v>58605</v>
      </c>
      <c r="P364" t="str">
        <f>IF(AND(TBL_Employees[[#This Row],[Department]]="IT",TBL_Employees[[#This Row],[Gender]]="Female"),"Yes","No")</f>
        <v>No</v>
      </c>
      <c r="Q364" t="str">
        <f>IF(AND(TBL_Employees[[#This Row],[Gender]]="Female",TBL_Employees[[#This Row],[Ethnicity]]="Black"), "Female_Black", "Others")</f>
        <v>Others</v>
      </c>
    </row>
    <row r="365" spans="1:17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TBL_Employees[[#This Row],[Annual Salary]]+TBL_Employees[[#This Row],[Bonus %]]*TBL_Employees[[#This Row],[Annual Salary]]</f>
        <v>214202.4</v>
      </c>
      <c r="P365" t="str">
        <f>IF(AND(TBL_Employees[[#This Row],[Department]]="IT",TBL_Employees[[#This Row],[Gender]]="Female"),"Yes","No")</f>
        <v>No</v>
      </c>
      <c r="Q365" t="str">
        <f>IF(AND(TBL_Employees[[#This Row],[Gender]]="Female",TBL_Employees[[#This Row],[Ethnicity]]="Black"), "Female_Black", "Others")</f>
        <v>Others</v>
      </c>
    </row>
    <row r="366" spans="1:17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TBL_Employees[[#This Row],[Annual Salary]]+TBL_Employees[[#This Row],[Bonus %]]*TBL_Employees[[#This Row],[Annual Salary]]</f>
        <v>108910.2</v>
      </c>
      <c r="P366" t="str">
        <f>IF(AND(TBL_Employees[[#This Row],[Department]]="IT",TBL_Employees[[#This Row],[Gender]]="Female"),"Yes","No")</f>
        <v>No</v>
      </c>
      <c r="Q366" t="str">
        <f>IF(AND(TBL_Employees[[#This Row],[Gender]]="Female",TBL_Employees[[#This Row],[Ethnicity]]="Black"), "Female_Black", "Others")</f>
        <v>Others</v>
      </c>
    </row>
    <row r="367" spans="1:17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TBL_Employees[[#This Row],[Annual Salary]]+TBL_Employees[[#This Row],[Bonus %]]*TBL_Employees[[#This Row],[Annual Salary]]</f>
        <v>190657.94</v>
      </c>
      <c r="P367" t="str">
        <f>IF(AND(TBL_Employees[[#This Row],[Department]]="IT",TBL_Employees[[#This Row],[Gender]]="Female"),"Yes","No")</f>
        <v>No</v>
      </c>
      <c r="Q367" t="str">
        <f>IF(AND(TBL_Employees[[#This Row],[Gender]]="Female",TBL_Employees[[#This Row],[Ethnicity]]="Black"), "Female_Black", "Others")</f>
        <v>Others</v>
      </c>
    </row>
    <row r="368" spans="1:17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TBL_Employees[[#This Row],[Annual Salary]]+TBL_Employees[[#This Row],[Bonus %]]*TBL_Employees[[#This Row],[Annual Salary]]</f>
        <v>87744</v>
      </c>
      <c r="P368" t="str">
        <f>IF(AND(TBL_Employees[[#This Row],[Department]]="IT",TBL_Employees[[#This Row],[Gender]]="Female"),"Yes","No")</f>
        <v>No</v>
      </c>
      <c r="Q368" t="str">
        <f>IF(AND(TBL_Employees[[#This Row],[Gender]]="Female",TBL_Employees[[#This Row],[Ethnicity]]="Black"), "Female_Black", "Others")</f>
        <v>Others</v>
      </c>
    </row>
    <row r="369" spans="1:17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TBL_Employees[[#This Row],[Annual Salary]]+TBL_Employees[[#This Row],[Bonus %]]*TBL_Employees[[#This Row],[Annual Salary]]</f>
        <v>54714</v>
      </c>
      <c r="P369" t="str">
        <f>IF(AND(TBL_Employees[[#This Row],[Department]]="IT",TBL_Employees[[#This Row],[Gender]]="Female"),"Yes","No")</f>
        <v>No</v>
      </c>
      <c r="Q369" t="str">
        <f>IF(AND(TBL_Employees[[#This Row],[Gender]]="Female",TBL_Employees[[#This Row],[Ethnicity]]="Black"), "Female_Black", "Others")</f>
        <v>Others</v>
      </c>
    </row>
    <row r="370" spans="1:17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TBL_Employees[[#This Row],[Annual Salary]]+TBL_Employees[[#This Row],[Bonus %]]*TBL_Employees[[#This Row],[Annual Salary]]</f>
        <v>99169</v>
      </c>
      <c r="P370" t="str">
        <f>IF(AND(TBL_Employees[[#This Row],[Department]]="IT",TBL_Employees[[#This Row],[Gender]]="Female"),"Yes","No")</f>
        <v>Yes</v>
      </c>
      <c r="Q370" t="str">
        <f>IF(AND(TBL_Employees[[#This Row],[Gender]]="Female",TBL_Employees[[#This Row],[Ethnicity]]="Black"), "Female_Black", "Others")</f>
        <v>Others</v>
      </c>
    </row>
    <row r="371" spans="1:17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TBL_Employees[[#This Row],[Annual Salary]]+TBL_Employees[[#This Row],[Bonus %]]*TBL_Employees[[#This Row],[Annual Salary]]</f>
        <v>159743.35999999999</v>
      </c>
      <c r="P371" t="str">
        <f>IF(AND(TBL_Employees[[#This Row],[Department]]="IT",TBL_Employees[[#This Row],[Gender]]="Female"),"Yes","No")</f>
        <v>No</v>
      </c>
      <c r="Q371" t="str">
        <f>IF(AND(TBL_Employees[[#This Row],[Gender]]="Female",TBL_Employees[[#This Row],[Ethnicity]]="Black"), "Female_Black", "Others")</f>
        <v>Others</v>
      </c>
    </row>
    <row r="372" spans="1:17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TBL_Employees[[#This Row],[Annual Salary]]+TBL_Employees[[#This Row],[Bonus %]]*TBL_Employees[[#This Row],[Annual Salary]]</f>
        <v>75869</v>
      </c>
      <c r="P372" t="str">
        <f>IF(AND(TBL_Employees[[#This Row],[Department]]="IT",TBL_Employees[[#This Row],[Gender]]="Female"),"Yes","No")</f>
        <v>No</v>
      </c>
      <c r="Q372" t="str">
        <f>IF(AND(TBL_Employees[[#This Row],[Gender]]="Female",TBL_Employees[[#This Row],[Ethnicity]]="Black"), "Female_Black", "Others")</f>
        <v>Others</v>
      </c>
    </row>
    <row r="373" spans="1:17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TBL_Employees[[#This Row],[Annual Salary]]+TBL_Employees[[#This Row],[Bonus %]]*TBL_Employees[[#This Row],[Annual Salary]]</f>
        <v>60985</v>
      </c>
      <c r="P373" t="str">
        <f>IF(AND(TBL_Employees[[#This Row],[Department]]="IT",TBL_Employees[[#This Row],[Gender]]="Female"),"Yes","No")</f>
        <v>Yes</v>
      </c>
      <c r="Q373" t="str">
        <f>IF(AND(TBL_Employees[[#This Row],[Gender]]="Female",TBL_Employees[[#This Row],[Ethnicity]]="Black"), "Female_Black", "Others")</f>
        <v>Others</v>
      </c>
    </row>
    <row r="374" spans="1:17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TBL_Employees[[#This Row],[Annual Salary]]+TBL_Employees[[#This Row],[Bonus %]]*TBL_Employees[[#This Row],[Annual Salary]]</f>
        <v>139602.1</v>
      </c>
      <c r="P374" t="str">
        <f>IF(AND(TBL_Employees[[#This Row],[Department]]="IT",TBL_Employees[[#This Row],[Gender]]="Female"),"Yes","No")</f>
        <v>Yes</v>
      </c>
      <c r="Q374" t="str">
        <f>IF(AND(TBL_Employees[[#This Row],[Gender]]="Female",TBL_Employees[[#This Row],[Ethnicity]]="Black"), "Female_Black", "Others")</f>
        <v>Others</v>
      </c>
    </row>
    <row r="375" spans="1:17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TBL_Employees[[#This Row],[Annual Salary]]+TBL_Employees[[#This Row],[Bonus %]]*TBL_Employees[[#This Row],[Annual Salary]]</f>
        <v>286372.68</v>
      </c>
      <c r="P375" t="str">
        <f>IF(AND(TBL_Employees[[#This Row],[Department]]="IT",TBL_Employees[[#This Row],[Gender]]="Female"),"Yes","No")</f>
        <v>No</v>
      </c>
      <c r="Q375" t="str">
        <f>IF(AND(TBL_Employees[[#This Row],[Gender]]="Female",TBL_Employees[[#This Row],[Ethnicity]]="Black"), "Female_Black", "Others")</f>
        <v>Others</v>
      </c>
    </row>
    <row r="376" spans="1:17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TBL_Employees[[#This Row],[Annual Salary]]+TBL_Employees[[#This Row],[Bonus %]]*TBL_Employees[[#This Row],[Annual Salary]]</f>
        <v>217377.9</v>
      </c>
      <c r="P376" t="str">
        <f>IF(AND(TBL_Employees[[#This Row],[Department]]="IT",TBL_Employees[[#This Row],[Gender]]="Female"),"Yes","No")</f>
        <v>No</v>
      </c>
      <c r="Q376" t="str">
        <f>IF(AND(TBL_Employees[[#This Row],[Gender]]="Female",TBL_Employees[[#This Row],[Ethnicity]]="Black"), "Female_Black", "Others")</f>
        <v>Others</v>
      </c>
    </row>
    <row r="377" spans="1:17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TBL_Employees[[#This Row],[Annual Salary]]+TBL_Employees[[#This Row],[Bonus %]]*TBL_Employees[[#This Row],[Annual Salary]]</f>
        <v>85870</v>
      </c>
      <c r="P377" t="str">
        <f>IF(AND(TBL_Employees[[#This Row],[Department]]="IT",TBL_Employees[[#This Row],[Gender]]="Female"),"Yes","No")</f>
        <v>No</v>
      </c>
      <c r="Q377" t="str">
        <f>IF(AND(TBL_Employees[[#This Row],[Gender]]="Female",TBL_Employees[[#This Row],[Ethnicity]]="Black"), "Female_Black", "Others")</f>
        <v>Others</v>
      </c>
    </row>
    <row r="378" spans="1:17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TBL_Employees[[#This Row],[Annual Salary]]+TBL_Employees[[#This Row],[Bonus %]]*TBL_Employees[[#This Row],[Annual Salary]]</f>
        <v>86510</v>
      </c>
      <c r="P378" t="str">
        <f>IF(AND(TBL_Employees[[#This Row],[Department]]="IT",TBL_Employees[[#This Row],[Gender]]="Female"),"Yes","No")</f>
        <v>No</v>
      </c>
      <c r="Q378" t="str">
        <f>IF(AND(TBL_Employees[[#This Row],[Gender]]="Female",TBL_Employees[[#This Row],[Ethnicity]]="Black"), "Female_Black", "Others")</f>
        <v>Others</v>
      </c>
    </row>
    <row r="379" spans="1:17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TBL_Employees[[#This Row],[Annual Salary]]+TBL_Employees[[#This Row],[Bonus %]]*TBL_Employees[[#This Row],[Annual Salary]]</f>
        <v>130415.23</v>
      </c>
      <c r="P379" t="str">
        <f>IF(AND(TBL_Employees[[#This Row],[Department]]="IT",TBL_Employees[[#This Row],[Gender]]="Female"),"Yes","No")</f>
        <v>No</v>
      </c>
      <c r="Q379" t="str">
        <f>IF(AND(TBL_Employees[[#This Row],[Gender]]="Female",TBL_Employees[[#This Row],[Ethnicity]]="Black"), "Female_Black", "Others")</f>
        <v>Others</v>
      </c>
    </row>
    <row r="380" spans="1:17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TBL_Employees[[#This Row],[Annual Salary]]+TBL_Employees[[#This Row],[Bonus %]]*TBL_Employees[[#This Row],[Annual Salary]]</f>
        <v>80921</v>
      </c>
      <c r="P380" t="str">
        <f>IF(AND(TBL_Employees[[#This Row],[Department]]="IT",TBL_Employees[[#This Row],[Gender]]="Female"),"Yes","No")</f>
        <v>No</v>
      </c>
      <c r="Q380" t="str">
        <f>IF(AND(TBL_Employees[[#This Row],[Gender]]="Female",TBL_Employees[[#This Row],[Ethnicity]]="Black"), "Female_Black", "Others")</f>
        <v>Others</v>
      </c>
    </row>
    <row r="381" spans="1:17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TBL_Employees[[#This Row],[Annual Salary]]+TBL_Employees[[#This Row],[Bonus %]]*TBL_Employees[[#This Row],[Annual Salary]]</f>
        <v>110864.3</v>
      </c>
      <c r="P381" t="str">
        <f>IF(AND(TBL_Employees[[#This Row],[Department]]="IT",TBL_Employees[[#This Row],[Gender]]="Female"),"Yes","No")</f>
        <v>No</v>
      </c>
      <c r="Q381" t="str">
        <f>IF(AND(TBL_Employees[[#This Row],[Gender]]="Female",TBL_Employees[[#This Row],[Ethnicity]]="Black"), "Female_Black", "Others")</f>
        <v>Others</v>
      </c>
    </row>
    <row r="382" spans="1:17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TBL_Employees[[#This Row],[Annual Salary]]+TBL_Employees[[#This Row],[Bonus %]]*TBL_Employees[[#This Row],[Annual Salary]]</f>
        <v>86831</v>
      </c>
      <c r="P382" t="str">
        <f>IF(AND(TBL_Employees[[#This Row],[Department]]="IT",TBL_Employees[[#This Row],[Gender]]="Female"),"Yes","No")</f>
        <v>Yes</v>
      </c>
      <c r="Q382" t="str">
        <f>IF(AND(TBL_Employees[[#This Row],[Gender]]="Female",TBL_Employees[[#This Row],[Ethnicity]]="Black"), "Female_Black", "Others")</f>
        <v>Others</v>
      </c>
    </row>
    <row r="383" spans="1:17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TBL_Employees[[#This Row],[Annual Salary]]+TBL_Employees[[#This Row],[Bonus %]]*TBL_Employees[[#This Row],[Annual Salary]]</f>
        <v>72826</v>
      </c>
      <c r="P383" t="str">
        <f>IF(AND(TBL_Employees[[#This Row],[Department]]="IT",TBL_Employees[[#This Row],[Gender]]="Female"),"Yes","No")</f>
        <v>Yes</v>
      </c>
      <c r="Q383" t="str">
        <f>IF(AND(TBL_Employees[[#This Row],[Gender]]="Female",TBL_Employees[[#This Row],[Ethnicity]]="Black"), "Female_Black", "Others")</f>
        <v>Others</v>
      </c>
    </row>
    <row r="384" spans="1:17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TBL_Employees[[#This Row],[Annual Salary]]+TBL_Employees[[#This Row],[Bonus %]]*TBL_Employees[[#This Row],[Annual Salary]]</f>
        <v>203748.23</v>
      </c>
      <c r="P384" t="str">
        <f>IF(AND(TBL_Employees[[#This Row],[Department]]="IT",TBL_Employees[[#This Row],[Gender]]="Female"),"Yes","No")</f>
        <v>No</v>
      </c>
      <c r="Q384" t="str">
        <f>IF(AND(TBL_Employees[[#This Row],[Gender]]="Female",TBL_Employees[[#This Row],[Ethnicity]]="Black"), "Female_Black", "Others")</f>
        <v>Others</v>
      </c>
    </row>
    <row r="385" spans="1:17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TBL_Employees[[#This Row],[Annual Salary]]+TBL_Employees[[#This Row],[Bonus %]]*TBL_Employees[[#This Row],[Annual Salary]]</f>
        <v>110272.06</v>
      </c>
      <c r="P385" t="str">
        <f>IF(AND(TBL_Employees[[#This Row],[Department]]="IT",TBL_Employees[[#This Row],[Gender]]="Female"),"Yes","No")</f>
        <v>Yes</v>
      </c>
      <c r="Q385" t="str">
        <f>IF(AND(TBL_Employees[[#This Row],[Gender]]="Female",TBL_Employees[[#This Row],[Ethnicity]]="Black"), "Female_Black", "Others")</f>
        <v>Others</v>
      </c>
    </row>
    <row r="386" spans="1:17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TBL_Employees[[#This Row],[Annual Salary]]+TBL_Employees[[#This Row],[Bonus %]]*TBL_Employees[[#This Row],[Annual Salary]]</f>
        <v>125256.34</v>
      </c>
      <c r="P386" t="str">
        <f>IF(AND(TBL_Employees[[#This Row],[Department]]="IT",TBL_Employees[[#This Row],[Gender]]="Female"),"Yes","No")</f>
        <v>No</v>
      </c>
      <c r="Q386" t="str">
        <f>IF(AND(TBL_Employees[[#This Row],[Gender]]="Female",TBL_Employees[[#This Row],[Ethnicity]]="Black"), "Female_Black", "Others")</f>
        <v>Others</v>
      </c>
    </row>
    <row r="387" spans="1:17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TBL_Employees[[#This Row],[Annual Salary]]+TBL_Employees[[#This Row],[Bonus %]]*TBL_Employees[[#This Row],[Annual Salary]]</f>
        <v>174934.1</v>
      </c>
      <c r="P387" t="str">
        <f>IF(AND(TBL_Employees[[#This Row],[Department]]="IT",TBL_Employees[[#This Row],[Gender]]="Female"),"Yes","No")</f>
        <v>No</v>
      </c>
      <c r="Q387" t="str">
        <f>IF(AND(TBL_Employees[[#This Row],[Gender]]="Female",TBL_Employees[[#This Row],[Ethnicity]]="Black"), "Female_Black", "Others")</f>
        <v>Others</v>
      </c>
    </row>
    <row r="388" spans="1:17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TBL_Employees[[#This Row],[Annual Salary]]+TBL_Employees[[#This Row],[Bonus %]]*TBL_Employees[[#This Row],[Annual Salary]]</f>
        <v>137594.6</v>
      </c>
      <c r="P388" t="str">
        <f>IF(AND(TBL_Employees[[#This Row],[Department]]="IT",TBL_Employees[[#This Row],[Gender]]="Female"),"Yes","No")</f>
        <v>Yes</v>
      </c>
      <c r="Q388" t="str">
        <f>IF(AND(TBL_Employees[[#This Row],[Gender]]="Female",TBL_Employees[[#This Row],[Ethnicity]]="Black"), "Female_Black", "Others")</f>
        <v>Others</v>
      </c>
    </row>
    <row r="389" spans="1:17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TBL_Employees[[#This Row],[Annual Salary]]+TBL_Employees[[#This Row],[Bonus %]]*TBL_Employees[[#This Row],[Annual Salary]]</f>
        <v>67976</v>
      </c>
      <c r="P389" t="str">
        <f>IF(AND(TBL_Employees[[#This Row],[Department]]="IT",TBL_Employees[[#This Row],[Gender]]="Female"),"Yes","No")</f>
        <v>No</v>
      </c>
      <c r="Q389" t="str">
        <f>IF(AND(TBL_Employees[[#This Row],[Gender]]="Female",TBL_Employees[[#This Row],[Ethnicity]]="Black"), "Female_Black", "Others")</f>
        <v>Others</v>
      </c>
    </row>
    <row r="390" spans="1:17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TBL_Employees[[#This Row],[Annual Salary]]+TBL_Employees[[#This Row],[Bonus %]]*TBL_Employees[[#This Row],[Annual Salary]]</f>
        <v>74215</v>
      </c>
      <c r="P390" t="str">
        <f>IF(AND(TBL_Employees[[#This Row],[Department]]="IT",TBL_Employees[[#This Row],[Gender]]="Female"),"Yes","No")</f>
        <v>No</v>
      </c>
      <c r="Q390" t="str">
        <f>IF(AND(TBL_Employees[[#This Row],[Gender]]="Female",TBL_Employees[[#This Row],[Ethnicity]]="Black"), "Female_Black", "Others")</f>
        <v>Others</v>
      </c>
    </row>
    <row r="391" spans="1:17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TBL_Employees[[#This Row],[Annual Salary]]+TBL_Employees[[#This Row],[Bonus %]]*TBL_Employees[[#This Row],[Annual Salary]]</f>
        <v>234236.25</v>
      </c>
      <c r="P391" t="str">
        <f>IF(AND(TBL_Employees[[#This Row],[Department]]="IT",TBL_Employees[[#This Row],[Gender]]="Female"),"Yes","No")</f>
        <v>No</v>
      </c>
      <c r="Q391" t="str">
        <f>IF(AND(TBL_Employees[[#This Row],[Gender]]="Female",TBL_Employees[[#This Row],[Ethnicity]]="Black"), "Female_Black", "Others")</f>
        <v>Others</v>
      </c>
    </row>
    <row r="392" spans="1:17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TBL_Employees[[#This Row],[Annual Salary]]+TBL_Employees[[#This Row],[Bonus %]]*TBL_Employees[[#This Row],[Annual Salary]]</f>
        <v>148980.33000000002</v>
      </c>
      <c r="P392" t="str">
        <f>IF(AND(TBL_Employees[[#This Row],[Department]]="IT",TBL_Employees[[#This Row],[Gender]]="Female"),"Yes","No")</f>
        <v>No</v>
      </c>
      <c r="Q392" t="str">
        <f>IF(AND(TBL_Employees[[#This Row],[Gender]]="Female",TBL_Employees[[#This Row],[Ethnicity]]="Black"), "Female_Black", "Others")</f>
        <v>Others</v>
      </c>
    </row>
    <row r="393" spans="1:17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TBL_Employees[[#This Row],[Annual Salary]]+TBL_Employees[[#This Row],[Bonus %]]*TBL_Employees[[#This Row],[Annual Salary]]</f>
        <v>97231</v>
      </c>
      <c r="P393" t="str">
        <f>IF(AND(TBL_Employees[[#This Row],[Department]]="IT",TBL_Employees[[#This Row],[Gender]]="Female"),"Yes","No")</f>
        <v>No</v>
      </c>
      <c r="Q393" t="str">
        <f>IF(AND(TBL_Employees[[#This Row],[Gender]]="Female",TBL_Employees[[#This Row],[Ethnicity]]="Black"), "Female_Black", "Others")</f>
        <v>Others</v>
      </c>
    </row>
    <row r="394" spans="1:17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TBL_Employees[[#This Row],[Annual Salary]]+TBL_Employees[[#This Row],[Bonus %]]*TBL_Employees[[#This Row],[Annual Salary]]</f>
        <v>173604.48000000001</v>
      </c>
      <c r="P394" t="str">
        <f>IF(AND(TBL_Employees[[#This Row],[Department]]="IT",TBL_Employees[[#This Row],[Gender]]="Female"),"Yes","No")</f>
        <v>No</v>
      </c>
      <c r="Q394" t="str">
        <f>IF(AND(TBL_Employees[[#This Row],[Gender]]="Female",TBL_Employees[[#This Row],[Ethnicity]]="Black"), "Female_Black", "Others")</f>
        <v>Others</v>
      </c>
    </row>
    <row r="395" spans="1:17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TBL_Employees[[#This Row],[Annual Salary]]+TBL_Employees[[#This Row],[Bonus %]]*TBL_Employees[[#This Row],[Annual Salary]]</f>
        <v>41859</v>
      </c>
      <c r="P395" t="str">
        <f>IF(AND(TBL_Employees[[#This Row],[Department]]="IT",TBL_Employees[[#This Row],[Gender]]="Female"),"Yes","No")</f>
        <v>No</v>
      </c>
      <c r="Q395" t="str">
        <f>IF(AND(TBL_Employees[[#This Row],[Gender]]="Female",TBL_Employees[[#This Row],[Ethnicity]]="Black"), "Female_Black", "Others")</f>
        <v>Others</v>
      </c>
    </row>
    <row r="396" spans="1:17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TBL_Employees[[#This Row],[Annual Salary]]+TBL_Employees[[#This Row],[Bonus %]]*TBL_Employees[[#This Row],[Annual Salary]]</f>
        <v>52733</v>
      </c>
      <c r="P396" t="str">
        <f>IF(AND(TBL_Employees[[#This Row],[Department]]="IT",TBL_Employees[[#This Row],[Gender]]="Female"),"Yes","No")</f>
        <v>No</v>
      </c>
      <c r="Q396" t="str">
        <f>IF(AND(TBL_Employees[[#This Row],[Gender]]="Female",TBL_Employees[[#This Row],[Ethnicity]]="Black"), "Female_Black", "Others")</f>
        <v>Others</v>
      </c>
    </row>
    <row r="397" spans="1:17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TBL_Employees[[#This Row],[Annual Salary]]+TBL_Employees[[#This Row],[Bonus %]]*TBL_Employees[[#This Row],[Annual Salary]]</f>
        <v>336277.02</v>
      </c>
      <c r="P397" t="str">
        <f>IF(AND(TBL_Employees[[#This Row],[Department]]="IT",TBL_Employees[[#This Row],[Gender]]="Female"),"Yes","No")</f>
        <v>No</v>
      </c>
      <c r="Q397" t="str">
        <f>IF(AND(TBL_Employees[[#This Row],[Gender]]="Female",TBL_Employees[[#This Row],[Ethnicity]]="Black"), "Female_Black", "Others")</f>
        <v>Others</v>
      </c>
    </row>
    <row r="398" spans="1:17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TBL_Employees[[#This Row],[Annual Salary]]+TBL_Employees[[#This Row],[Bonus %]]*TBL_Employees[[#This Row],[Annual Salary]]</f>
        <v>232086.47</v>
      </c>
      <c r="P398" t="str">
        <f>IF(AND(TBL_Employees[[#This Row],[Department]]="IT",TBL_Employees[[#This Row],[Gender]]="Female"),"Yes","No")</f>
        <v>No</v>
      </c>
      <c r="Q398" t="str">
        <f>IF(AND(TBL_Employees[[#This Row],[Gender]]="Female",TBL_Employees[[#This Row],[Ethnicity]]="Black"), "Female_Black", "Others")</f>
        <v>Others</v>
      </c>
    </row>
    <row r="399" spans="1:17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TBL_Employees[[#This Row],[Annual Salary]]+TBL_Employees[[#This Row],[Bonus %]]*TBL_Employees[[#This Row],[Annual Salary]]</f>
        <v>64677</v>
      </c>
      <c r="P399" t="str">
        <f>IF(AND(TBL_Employees[[#This Row],[Department]]="IT",TBL_Employees[[#This Row],[Gender]]="Female"),"Yes","No")</f>
        <v>No</v>
      </c>
      <c r="Q399" t="str">
        <f>IF(AND(TBL_Employees[[#This Row],[Gender]]="Female",TBL_Employees[[#This Row],[Ethnicity]]="Black"), "Female_Black", "Others")</f>
        <v>Others</v>
      </c>
    </row>
    <row r="400" spans="1:17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TBL_Employees[[#This Row],[Annual Salary]]+TBL_Employees[[#This Row],[Bonus %]]*TBL_Employees[[#This Row],[Annual Salary]]</f>
        <v>144604.14000000001</v>
      </c>
      <c r="P400" t="str">
        <f>IF(AND(TBL_Employees[[#This Row],[Department]]="IT",TBL_Employees[[#This Row],[Gender]]="Female"),"Yes","No")</f>
        <v>No</v>
      </c>
      <c r="Q400" t="str">
        <f>IF(AND(TBL_Employees[[#This Row],[Gender]]="Female",TBL_Employees[[#This Row],[Ethnicity]]="Black"), "Female_Black", "Others")</f>
        <v>Others</v>
      </c>
    </row>
    <row r="401" spans="1:17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TBL_Employees[[#This Row],[Annual Salary]]+TBL_Employees[[#This Row],[Bonus %]]*TBL_Employees[[#This Row],[Annual Salary]]</f>
        <v>96331</v>
      </c>
      <c r="P401" t="str">
        <f>IF(AND(TBL_Employees[[#This Row],[Department]]="IT",TBL_Employees[[#This Row],[Gender]]="Female"),"Yes","No")</f>
        <v>No</v>
      </c>
      <c r="Q401" t="str">
        <f>IF(AND(TBL_Employees[[#This Row],[Gender]]="Female",TBL_Employees[[#This Row],[Ethnicity]]="Black"), "Female_Black", "Others")</f>
        <v>Others</v>
      </c>
    </row>
    <row r="402" spans="1:17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TBL_Employees[[#This Row],[Annual Salary]]+TBL_Employees[[#This Row],[Bonus %]]*TBL_Employees[[#This Row],[Annual Salary]]</f>
        <v>170356.54</v>
      </c>
      <c r="P402" t="str">
        <f>IF(AND(TBL_Employees[[#This Row],[Department]]="IT",TBL_Employees[[#This Row],[Gender]]="Female"),"Yes","No")</f>
        <v>No</v>
      </c>
      <c r="Q402" t="str">
        <f>IF(AND(TBL_Employees[[#This Row],[Gender]]="Female",TBL_Employees[[#This Row],[Ethnicity]]="Black"), "Female_Black", "Others")</f>
        <v>Others</v>
      </c>
    </row>
    <row r="403" spans="1:17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TBL_Employees[[#This Row],[Annual Salary]]+TBL_Employees[[#This Row],[Bonus %]]*TBL_Employees[[#This Row],[Annual Salary]]</f>
        <v>210091.09</v>
      </c>
      <c r="P403" t="str">
        <f>IF(AND(TBL_Employees[[#This Row],[Department]]="IT",TBL_Employees[[#This Row],[Gender]]="Female"),"Yes","No")</f>
        <v>No</v>
      </c>
      <c r="Q403" t="str">
        <f>IF(AND(TBL_Employees[[#This Row],[Gender]]="Female",TBL_Employees[[#This Row],[Ethnicity]]="Black"), "Female_Black", "Others")</f>
        <v>Others</v>
      </c>
    </row>
    <row r="404" spans="1:17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TBL_Employees[[#This Row],[Annual Salary]]+TBL_Employees[[#This Row],[Bonus %]]*TBL_Employees[[#This Row],[Annual Salary]]</f>
        <v>62174</v>
      </c>
      <c r="P404" t="str">
        <f>IF(AND(TBL_Employees[[#This Row],[Department]]="IT",TBL_Employees[[#This Row],[Gender]]="Female"),"Yes","No")</f>
        <v>No</v>
      </c>
      <c r="Q404" t="str">
        <f>IF(AND(TBL_Employees[[#This Row],[Gender]]="Female",TBL_Employees[[#This Row],[Ethnicity]]="Black"), "Female_Black", "Others")</f>
        <v>Others</v>
      </c>
    </row>
    <row r="405" spans="1:17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TBL_Employees[[#This Row],[Annual Salary]]+TBL_Employees[[#This Row],[Bonus %]]*TBL_Employees[[#This Row],[Annual Salary]]</f>
        <v>56555</v>
      </c>
      <c r="P405" t="str">
        <f>IF(AND(TBL_Employees[[#This Row],[Department]]="IT",TBL_Employees[[#This Row],[Gender]]="Female"),"Yes","No")</f>
        <v>No</v>
      </c>
      <c r="Q405" t="str">
        <f>IF(AND(TBL_Employees[[#This Row],[Gender]]="Female",TBL_Employees[[#This Row],[Ethnicity]]="Black"), "Female_Black", "Others")</f>
        <v>Others</v>
      </c>
    </row>
    <row r="406" spans="1:17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TBL_Employees[[#This Row],[Annual Salary]]+TBL_Employees[[#This Row],[Bonus %]]*TBL_Employees[[#This Row],[Annual Salary]]</f>
        <v>74655</v>
      </c>
      <c r="P406" t="str">
        <f>IF(AND(TBL_Employees[[#This Row],[Department]]="IT",TBL_Employees[[#This Row],[Gender]]="Female"),"Yes","No")</f>
        <v>No</v>
      </c>
      <c r="Q406" t="str">
        <f>IF(AND(TBL_Employees[[#This Row],[Gender]]="Female",TBL_Employees[[#This Row],[Ethnicity]]="Black"), "Female_Black", "Others")</f>
        <v>Others</v>
      </c>
    </row>
    <row r="407" spans="1:17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TBL_Employees[[#This Row],[Annual Salary]]+TBL_Employees[[#This Row],[Bonus %]]*TBL_Employees[[#This Row],[Annual Salary]]</f>
        <v>93017</v>
      </c>
      <c r="P407" t="str">
        <f>IF(AND(TBL_Employees[[#This Row],[Department]]="IT",TBL_Employees[[#This Row],[Gender]]="Female"),"Yes","No")</f>
        <v>No</v>
      </c>
      <c r="Q407" t="str">
        <f>IF(AND(TBL_Employees[[#This Row],[Gender]]="Female",TBL_Employees[[#This Row],[Ethnicity]]="Black"), "Female_Black", "Others")</f>
        <v>Others</v>
      </c>
    </row>
    <row r="408" spans="1:17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TBL_Employees[[#This Row],[Annual Salary]]+TBL_Employees[[#This Row],[Bonus %]]*TBL_Employees[[#This Row],[Annual Salary]]</f>
        <v>82300</v>
      </c>
      <c r="P408" t="str">
        <f>IF(AND(TBL_Employees[[#This Row],[Department]]="IT",TBL_Employees[[#This Row],[Gender]]="Female"),"Yes","No")</f>
        <v>No</v>
      </c>
      <c r="Q408" t="str">
        <f>IF(AND(TBL_Employees[[#This Row],[Gender]]="Female",TBL_Employees[[#This Row],[Ethnicity]]="Black"), "Female_Black", "Others")</f>
        <v>Others</v>
      </c>
    </row>
    <row r="409" spans="1:17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TBL_Employees[[#This Row],[Annual Salary]]+TBL_Employees[[#This Row],[Bonus %]]*TBL_Employees[[#This Row],[Annual Salary]]</f>
        <v>91621</v>
      </c>
      <c r="P409" t="str">
        <f>IF(AND(TBL_Employees[[#This Row],[Department]]="IT",TBL_Employees[[#This Row],[Gender]]="Female"),"Yes","No")</f>
        <v>No</v>
      </c>
      <c r="Q409" t="str">
        <f>IF(AND(TBL_Employees[[#This Row],[Gender]]="Female",TBL_Employees[[#This Row],[Ethnicity]]="Black"), "Female_Black", "Others")</f>
        <v>Others</v>
      </c>
    </row>
    <row r="410" spans="1:17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TBL_Employees[[#This Row],[Annual Salary]]+TBL_Employees[[#This Row],[Bonus %]]*TBL_Employees[[#This Row],[Annual Salary]]</f>
        <v>91280</v>
      </c>
      <c r="P410" t="str">
        <f>IF(AND(TBL_Employees[[#This Row],[Department]]="IT",TBL_Employees[[#This Row],[Gender]]="Female"),"Yes","No")</f>
        <v>No</v>
      </c>
      <c r="Q410" t="str">
        <f>IF(AND(TBL_Employees[[#This Row],[Gender]]="Female",TBL_Employees[[#This Row],[Ethnicity]]="Black"), "Female_Black", "Others")</f>
        <v>Others</v>
      </c>
    </row>
    <row r="411" spans="1:17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TBL_Employees[[#This Row],[Annual Salary]]+TBL_Employees[[#This Row],[Bonus %]]*TBL_Employees[[#This Row],[Annual Salary]]</f>
        <v>47071</v>
      </c>
      <c r="P411" t="str">
        <f>IF(AND(TBL_Employees[[#This Row],[Department]]="IT",TBL_Employees[[#This Row],[Gender]]="Female"),"Yes","No")</f>
        <v>No</v>
      </c>
      <c r="Q411" t="str">
        <f>IF(AND(TBL_Employees[[#This Row],[Gender]]="Female",TBL_Employees[[#This Row],[Ethnicity]]="Black"), "Female_Black", "Others")</f>
        <v>Female_Black</v>
      </c>
    </row>
    <row r="412" spans="1:17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TBL_Employees[[#This Row],[Annual Salary]]+TBL_Employees[[#This Row],[Bonus %]]*TBL_Employees[[#This Row],[Annual Salary]]</f>
        <v>81218</v>
      </c>
      <c r="P412" t="str">
        <f>IF(AND(TBL_Employees[[#This Row],[Department]]="IT",TBL_Employees[[#This Row],[Gender]]="Female"),"Yes","No")</f>
        <v>Yes</v>
      </c>
      <c r="Q412" t="str">
        <f>IF(AND(TBL_Employees[[#This Row],[Gender]]="Female",TBL_Employees[[#This Row],[Ethnicity]]="Black"), "Female_Black", "Others")</f>
        <v>Others</v>
      </c>
    </row>
    <row r="413" spans="1:17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TBL_Employees[[#This Row],[Annual Salary]]+TBL_Employees[[#This Row],[Bonus %]]*TBL_Employees[[#This Row],[Annual Salary]]</f>
        <v>254521.40000000002</v>
      </c>
      <c r="P413" t="str">
        <f>IF(AND(TBL_Employees[[#This Row],[Department]]="IT",TBL_Employees[[#This Row],[Gender]]="Female"),"Yes","No")</f>
        <v>No</v>
      </c>
      <c r="Q413" t="str">
        <f>IF(AND(TBL_Employees[[#This Row],[Gender]]="Female",TBL_Employees[[#This Row],[Ethnicity]]="Black"), "Female_Black", "Others")</f>
        <v>Others</v>
      </c>
    </row>
    <row r="414" spans="1:17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TBL_Employees[[#This Row],[Annual Salary]]+TBL_Employees[[#This Row],[Bonus %]]*TBL_Employees[[#This Row],[Annual Salary]]</f>
        <v>63137</v>
      </c>
      <c r="P414" t="str">
        <f>IF(AND(TBL_Employees[[#This Row],[Department]]="IT",TBL_Employees[[#This Row],[Gender]]="Female"),"Yes","No")</f>
        <v>No</v>
      </c>
      <c r="Q414" t="str">
        <f>IF(AND(TBL_Employees[[#This Row],[Gender]]="Female",TBL_Employees[[#This Row],[Ethnicity]]="Black"), "Female_Black", "Others")</f>
        <v>Others</v>
      </c>
    </row>
    <row r="415" spans="1:17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TBL_Employees[[#This Row],[Annual Salary]]+TBL_Employees[[#This Row],[Bonus %]]*TBL_Employees[[#This Row],[Annual Salary]]</f>
        <v>296763.09999999998</v>
      </c>
      <c r="P415" t="str">
        <f>IF(AND(TBL_Employees[[#This Row],[Department]]="IT",TBL_Employees[[#This Row],[Gender]]="Female"),"Yes","No")</f>
        <v>No</v>
      </c>
      <c r="Q415" t="str">
        <f>IF(AND(TBL_Employees[[#This Row],[Gender]]="Female",TBL_Employees[[#This Row],[Ethnicity]]="Black"), "Female_Black", "Others")</f>
        <v>Others</v>
      </c>
    </row>
    <row r="416" spans="1:17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TBL_Employees[[#This Row],[Annual Salary]]+TBL_Employees[[#This Row],[Bonus %]]*TBL_Employees[[#This Row],[Annual Salary]]</f>
        <v>79388</v>
      </c>
      <c r="P416" t="str">
        <f>IF(AND(TBL_Employees[[#This Row],[Department]]="IT",TBL_Employees[[#This Row],[Gender]]="Female"),"Yes","No")</f>
        <v>No</v>
      </c>
      <c r="Q416" t="str">
        <f>IF(AND(TBL_Employees[[#This Row],[Gender]]="Female",TBL_Employees[[#This Row],[Ethnicity]]="Black"), "Female_Black", "Others")</f>
        <v>Others</v>
      </c>
    </row>
    <row r="417" spans="1:17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TBL_Employees[[#This Row],[Annual Salary]]+TBL_Employees[[#This Row],[Bonus %]]*TBL_Employees[[#This Row],[Annual Salary]]</f>
        <v>68176</v>
      </c>
      <c r="P417" t="str">
        <f>IF(AND(TBL_Employees[[#This Row],[Department]]="IT",TBL_Employees[[#This Row],[Gender]]="Female"),"Yes","No")</f>
        <v>Yes</v>
      </c>
      <c r="Q417" t="str">
        <f>IF(AND(TBL_Employees[[#This Row],[Gender]]="Female",TBL_Employees[[#This Row],[Ethnicity]]="Black"), "Female_Black", "Others")</f>
        <v>Others</v>
      </c>
    </row>
    <row r="418" spans="1:17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TBL_Employees[[#This Row],[Annual Salary]]+TBL_Employees[[#This Row],[Bonus %]]*TBL_Employees[[#This Row],[Annual Salary]]</f>
        <v>136340.19</v>
      </c>
      <c r="P418" t="str">
        <f>IF(AND(TBL_Employees[[#This Row],[Department]]="IT",TBL_Employees[[#This Row],[Gender]]="Female"),"Yes","No")</f>
        <v>No</v>
      </c>
      <c r="Q418" t="str">
        <f>IF(AND(TBL_Employees[[#This Row],[Gender]]="Female",TBL_Employees[[#This Row],[Ethnicity]]="Black"), "Female_Black", "Others")</f>
        <v>Others</v>
      </c>
    </row>
    <row r="419" spans="1:17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TBL_Employees[[#This Row],[Annual Salary]]+TBL_Employees[[#This Row],[Bonus %]]*TBL_Employees[[#This Row],[Annual Salary]]</f>
        <v>141515.35999999999</v>
      </c>
      <c r="P419" t="str">
        <f>IF(AND(TBL_Employees[[#This Row],[Department]]="IT",TBL_Employees[[#This Row],[Gender]]="Female"),"Yes","No")</f>
        <v>No</v>
      </c>
      <c r="Q419" t="str">
        <f>IF(AND(TBL_Employees[[#This Row],[Gender]]="Female",TBL_Employees[[#This Row],[Ethnicity]]="Black"), "Female_Black", "Others")</f>
        <v>Others</v>
      </c>
    </row>
    <row r="420" spans="1:17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TBL_Employees[[#This Row],[Annual Salary]]+TBL_Employees[[#This Row],[Bonus %]]*TBL_Employees[[#This Row],[Annual Salary]]</f>
        <v>232134.21</v>
      </c>
      <c r="P420" t="str">
        <f>IF(AND(TBL_Employees[[#This Row],[Department]]="IT",TBL_Employees[[#This Row],[Gender]]="Female"),"Yes","No")</f>
        <v>No</v>
      </c>
      <c r="Q420" t="str">
        <f>IF(AND(TBL_Employees[[#This Row],[Gender]]="Female",TBL_Employees[[#This Row],[Ethnicity]]="Black"), "Female_Black", "Others")</f>
        <v>Others</v>
      </c>
    </row>
    <row r="421" spans="1:17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TBL_Employees[[#This Row],[Annual Salary]]+TBL_Employees[[#This Row],[Bonus %]]*TBL_Employees[[#This Row],[Annual Salary]]</f>
        <v>99624</v>
      </c>
      <c r="P421" t="str">
        <f>IF(AND(TBL_Employees[[#This Row],[Department]]="IT",TBL_Employees[[#This Row],[Gender]]="Female"),"Yes","No")</f>
        <v>No</v>
      </c>
      <c r="Q421" t="str">
        <f>IF(AND(TBL_Employees[[#This Row],[Gender]]="Female",TBL_Employees[[#This Row],[Ethnicity]]="Black"), "Female_Black", "Others")</f>
        <v>Others</v>
      </c>
    </row>
    <row r="422" spans="1:17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TBL_Employees[[#This Row],[Annual Salary]]+TBL_Employees[[#This Row],[Bonus %]]*TBL_Employees[[#This Row],[Annual Salary]]</f>
        <v>115207.16</v>
      </c>
      <c r="P422" t="str">
        <f>IF(AND(TBL_Employees[[#This Row],[Department]]="IT",TBL_Employees[[#This Row],[Gender]]="Female"),"Yes","No")</f>
        <v>No</v>
      </c>
      <c r="Q422" t="str">
        <f>IF(AND(TBL_Employees[[#This Row],[Gender]]="Female",TBL_Employees[[#This Row],[Ethnicity]]="Black"), "Female_Black", "Others")</f>
        <v>Others</v>
      </c>
    </row>
    <row r="423" spans="1:17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TBL_Employees[[#This Row],[Annual Salary]]+TBL_Employees[[#This Row],[Bonus %]]*TBL_Employees[[#This Row],[Annual Salary]]</f>
        <v>50857</v>
      </c>
      <c r="P423" t="str">
        <f>IF(AND(TBL_Employees[[#This Row],[Department]]="IT",TBL_Employees[[#This Row],[Gender]]="Female"),"Yes","No")</f>
        <v>No</v>
      </c>
      <c r="Q423" t="str">
        <f>IF(AND(TBL_Employees[[#This Row],[Gender]]="Female",TBL_Employees[[#This Row],[Ethnicity]]="Black"), "Female_Black", "Others")</f>
        <v>Others</v>
      </c>
    </row>
    <row r="424" spans="1:17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TBL_Employees[[#This Row],[Annual Salary]]+TBL_Employees[[#This Row],[Bonus %]]*TBL_Employees[[#This Row],[Annual Salary]]</f>
        <v>120628</v>
      </c>
      <c r="P424" t="str">
        <f>IF(AND(TBL_Employees[[#This Row],[Department]]="IT",TBL_Employees[[#This Row],[Gender]]="Female"),"Yes","No")</f>
        <v>No</v>
      </c>
      <c r="Q424" t="str">
        <f>IF(AND(TBL_Employees[[#This Row],[Gender]]="Female",TBL_Employees[[#This Row],[Ethnicity]]="Black"), "Female_Black", "Others")</f>
        <v>Others</v>
      </c>
    </row>
    <row r="425" spans="1:17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TBL_Employees[[#This Row],[Annual Salary]]+TBL_Employees[[#This Row],[Bonus %]]*TBL_Employees[[#This Row],[Annual Salary]]</f>
        <v>230144.32</v>
      </c>
      <c r="P425" t="str">
        <f>IF(AND(TBL_Employees[[#This Row],[Department]]="IT",TBL_Employees[[#This Row],[Gender]]="Female"),"Yes","No")</f>
        <v>No</v>
      </c>
      <c r="Q425" t="str">
        <f>IF(AND(TBL_Employees[[#This Row],[Gender]]="Female",TBL_Employees[[#This Row],[Ethnicity]]="Black"), "Female_Black", "Others")</f>
        <v>Others</v>
      </c>
    </row>
    <row r="426" spans="1:17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TBL_Employees[[#This Row],[Annual Salary]]+TBL_Employees[[#This Row],[Bonus %]]*TBL_Employees[[#This Row],[Annual Salary]]</f>
        <v>46081</v>
      </c>
      <c r="P426" t="str">
        <f>IF(AND(TBL_Employees[[#This Row],[Department]]="IT",TBL_Employees[[#This Row],[Gender]]="Female"),"Yes","No")</f>
        <v>No</v>
      </c>
      <c r="Q426" t="str">
        <f>IF(AND(TBL_Employees[[#This Row],[Gender]]="Female",TBL_Employees[[#This Row],[Ethnicity]]="Black"), "Female_Black", "Others")</f>
        <v>Others</v>
      </c>
    </row>
    <row r="427" spans="1:17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TBL_Employees[[#This Row],[Annual Salary]]+TBL_Employees[[#This Row],[Bonus %]]*TBL_Employees[[#This Row],[Annual Salary]]</f>
        <v>179071.2</v>
      </c>
      <c r="P427" t="str">
        <f>IF(AND(TBL_Employees[[#This Row],[Department]]="IT",TBL_Employees[[#This Row],[Gender]]="Female"),"Yes","No")</f>
        <v>No</v>
      </c>
      <c r="Q427" t="str">
        <f>IF(AND(TBL_Employees[[#This Row],[Gender]]="Female",TBL_Employees[[#This Row],[Ethnicity]]="Black"), "Female_Black", "Others")</f>
        <v>Others</v>
      </c>
    </row>
    <row r="428" spans="1:17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TBL_Employees[[#This Row],[Annual Salary]]+TBL_Employees[[#This Row],[Bonus %]]*TBL_Employees[[#This Row],[Annual Salary]]</f>
        <v>176261.65</v>
      </c>
      <c r="P428" t="str">
        <f>IF(AND(TBL_Employees[[#This Row],[Department]]="IT",TBL_Employees[[#This Row],[Gender]]="Female"),"Yes","No")</f>
        <v>No</v>
      </c>
      <c r="Q428" t="str">
        <f>IF(AND(TBL_Employees[[#This Row],[Gender]]="Female",TBL_Employees[[#This Row],[Ethnicity]]="Black"), "Female_Black", "Others")</f>
        <v>Others</v>
      </c>
    </row>
    <row r="429" spans="1:17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TBL_Employees[[#This Row],[Annual Salary]]+TBL_Employees[[#This Row],[Bonus %]]*TBL_Employees[[#This Row],[Annual Salary]]</f>
        <v>123381.36</v>
      </c>
      <c r="P429" t="str">
        <f>IF(AND(TBL_Employees[[#This Row],[Department]]="IT",TBL_Employees[[#This Row],[Gender]]="Female"),"Yes","No")</f>
        <v>No</v>
      </c>
      <c r="Q429" t="str">
        <f>IF(AND(TBL_Employees[[#This Row],[Gender]]="Female",TBL_Employees[[#This Row],[Ethnicity]]="Black"), "Female_Black", "Others")</f>
        <v>Others</v>
      </c>
    </row>
    <row r="430" spans="1:17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TBL_Employees[[#This Row],[Annual Salary]]+TBL_Employees[[#This Row],[Bonus %]]*TBL_Employees[[#This Row],[Annual Salary]]</f>
        <v>48415</v>
      </c>
      <c r="P430" t="str">
        <f>IF(AND(TBL_Employees[[#This Row],[Department]]="IT",TBL_Employees[[#This Row],[Gender]]="Female"),"Yes","No")</f>
        <v>Yes</v>
      </c>
      <c r="Q430" t="str">
        <f>IF(AND(TBL_Employees[[#This Row],[Gender]]="Female",TBL_Employees[[#This Row],[Ethnicity]]="Black"), "Female_Black", "Others")</f>
        <v>Others</v>
      </c>
    </row>
    <row r="431" spans="1:17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TBL_Employees[[#This Row],[Annual Salary]]+TBL_Employees[[#This Row],[Bonus %]]*TBL_Employees[[#This Row],[Annual Salary]]</f>
        <v>65566</v>
      </c>
      <c r="P431" t="str">
        <f>IF(AND(TBL_Employees[[#This Row],[Department]]="IT",TBL_Employees[[#This Row],[Gender]]="Female"),"Yes","No")</f>
        <v>No</v>
      </c>
      <c r="Q431" t="str">
        <f>IF(AND(TBL_Employees[[#This Row],[Gender]]="Female",TBL_Employees[[#This Row],[Ethnicity]]="Black"), "Female_Black", "Others")</f>
        <v>Others</v>
      </c>
    </row>
    <row r="432" spans="1:17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TBL_Employees[[#This Row],[Annual Salary]]+TBL_Employees[[#This Row],[Bonus %]]*TBL_Employees[[#This Row],[Annual Salary]]</f>
        <v>165482.23999999999</v>
      </c>
      <c r="P432" t="str">
        <f>IF(AND(TBL_Employees[[#This Row],[Department]]="IT",TBL_Employees[[#This Row],[Gender]]="Female"),"Yes","No")</f>
        <v>No</v>
      </c>
      <c r="Q432" t="str">
        <f>IF(AND(TBL_Employees[[#This Row],[Gender]]="Female",TBL_Employees[[#This Row],[Ethnicity]]="Black"), "Female_Black", "Others")</f>
        <v>Others</v>
      </c>
    </row>
    <row r="433" spans="1:17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TBL_Employees[[#This Row],[Annual Salary]]+TBL_Employees[[#This Row],[Bonus %]]*TBL_Employees[[#This Row],[Annual Salary]]</f>
        <v>155963.4</v>
      </c>
      <c r="P433" t="str">
        <f>IF(AND(TBL_Employees[[#This Row],[Department]]="IT",TBL_Employees[[#This Row],[Gender]]="Female"),"Yes","No")</f>
        <v>No</v>
      </c>
      <c r="Q433" t="str">
        <f>IF(AND(TBL_Employees[[#This Row],[Gender]]="Female",TBL_Employees[[#This Row],[Ethnicity]]="Black"), "Female_Black", "Others")</f>
        <v>Others</v>
      </c>
    </row>
    <row r="434" spans="1:17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TBL_Employees[[#This Row],[Annual Salary]]+TBL_Employees[[#This Row],[Bonus %]]*TBL_Employees[[#This Row],[Annual Salary]]</f>
        <v>54635</v>
      </c>
      <c r="P434" t="str">
        <f>IF(AND(TBL_Employees[[#This Row],[Department]]="IT",TBL_Employees[[#This Row],[Gender]]="Female"),"Yes","No")</f>
        <v>No</v>
      </c>
      <c r="Q434" t="str">
        <f>IF(AND(TBL_Employees[[#This Row],[Gender]]="Female",TBL_Employees[[#This Row],[Ethnicity]]="Black"), "Female_Black", "Others")</f>
        <v>Others</v>
      </c>
    </row>
    <row r="435" spans="1:17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TBL_Employees[[#This Row],[Annual Salary]]+TBL_Employees[[#This Row],[Bonus %]]*TBL_Employees[[#This Row],[Annual Salary]]</f>
        <v>96636</v>
      </c>
      <c r="P435" t="str">
        <f>IF(AND(TBL_Employees[[#This Row],[Department]]="IT",TBL_Employees[[#This Row],[Gender]]="Female"),"Yes","No")</f>
        <v>Yes</v>
      </c>
      <c r="Q435" t="str">
        <f>IF(AND(TBL_Employees[[#This Row],[Gender]]="Female",TBL_Employees[[#This Row],[Ethnicity]]="Black"), "Female_Black", "Others")</f>
        <v>Others</v>
      </c>
    </row>
    <row r="436" spans="1:17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TBL_Employees[[#This Row],[Annual Salary]]+TBL_Employees[[#This Row],[Bonus %]]*TBL_Employees[[#This Row],[Annual Salary]]</f>
        <v>91592</v>
      </c>
      <c r="P436" t="str">
        <f>IF(AND(TBL_Employees[[#This Row],[Department]]="IT",TBL_Employees[[#This Row],[Gender]]="Female"),"Yes","No")</f>
        <v>Yes</v>
      </c>
      <c r="Q436" t="str">
        <f>IF(AND(TBL_Employees[[#This Row],[Gender]]="Female",TBL_Employees[[#This Row],[Ethnicity]]="Black"), "Female_Black", "Others")</f>
        <v>Female_Black</v>
      </c>
    </row>
    <row r="437" spans="1:17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TBL_Employees[[#This Row],[Annual Salary]]+TBL_Employees[[#This Row],[Bonus %]]*TBL_Employees[[#This Row],[Annual Salary]]</f>
        <v>55563</v>
      </c>
      <c r="P437" t="str">
        <f>IF(AND(TBL_Employees[[#This Row],[Department]]="IT",TBL_Employees[[#This Row],[Gender]]="Female"),"Yes","No")</f>
        <v>No</v>
      </c>
      <c r="Q437" t="str">
        <f>IF(AND(TBL_Employees[[#This Row],[Gender]]="Female",TBL_Employees[[#This Row],[Ethnicity]]="Black"), "Female_Black", "Others")</f>
        <v>Others</v>
      </c>
    </row>
    <row r="438" spans="1:17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TBL_Employees[[#This Row],[Annual Salary]]+TBL_Employees[[#This Row],[Bonus %]]*TBL_Employees[[#This Row],[Annual Salary]]</f>
        <v>196460.52000000002</v>
      </c>
      <c r="P438" t="str">
        <f>IF(AND(TBL_Employees[[#This Row],[Department]]="IT",TBL_Employees[[#This Row],[Gender]]="Female"),"Yes","No")</f>
        <v>Yes</v>
      </c>
      <c r="Q438" t="str">
        <f>IF(AND(TBL_Employees[[#This Row],[Gender]]="Female",TBL_Employees[[#This Row],[Ethnicity]]="Black"), "Female_Black", "Others")</f>
        <v>Others</v>
      </c>
    </row>
    <row r="439" spans="1:17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TBL_Employees[[#This Row],[Annual Salary]]+TBL_Employees[[#This Row],[Bonus %]]*TBL_Employees[[#This Row],[Annual Salary]]</f>
        <v>249138.4</v>
      </c>
      <c r="P439" t="str">
        <f>IF(AND(TBL_Employees[[#This Row],[Department]]="IT",TBL_Employees[[#This Row],[Gender]]="Female"),"Yes","No")</f>
        <v>No</v>
      </c>
      <c r="Q439" t="str">
        <f>IF(AND(TBL_Employees[[#This Row],[Gender]]="Female",TBL_Employees[[#This Row],[Ethnicity]]="Black"), "Female_Black", "Others")</f>
        <v>Others</v>
      </c>
    </row>
    <row r="440" spans="1:17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TBL_Employees[[#This Row],[Annual Salary]]+TBL_Employees[[#This Row],[Bonus %]]*TBL_Employees[[#This Row],[Annual Salary]]</f>
        <v>54829</v>
      </c>
      <c r="P440" t="str">
        <f>IF(AND(TBL_Employees[[#This Row],[Department]]="IT",TBL_Employees[[#This Row],[Gender]]="Female"),"Yes","No")</f>
        <v>No</v>
      </c>
      <c r="Q440" t="str">
        <f>IF(AND(TBL_Employees[[#This Row],[Gender]]="Female",TBL_Employees[[#This Row],[Ethnicity]]="Black"), "Female_Black", "Others")</f>
        <v>Others</v>
      </c>
    </row>
    <row r="441" spans="1:17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TBL_Employees[[#This Row],[Annual Salary]]+TBL_Employees[[#This Row],[Bonus %]]*TBL_Employees[[#This Row],[Annual Salary]]</f>
        <v>96639</v>
      </c>
      <c r="P441" t="str">
        <f>IF(AND(TBL_Employees[[#This Row],[Department]]="IT",TBL_Employees[[#This Row],[Gender]]="Female"),"Yes","No")</f>
        <v>No</v>
      </c>
      <c r="Q441" t="str">
        <f>IF(AND(TBL_Employees[[#This Row],[Gender]]="Female",TBL_Employees[[#This Row],[Ethnicity]]="Black"), "Female_Black", "Others")</f>
        <v>Others</v>
      </c>
    </row>
    <row r="442" spans="1:17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TBL_Employees[[#This Row],[Annual Salary]]+TBL_Employees[[#This Row],[Bonus %]]*TBL_Employees[[#This Row],[Annual Salary]]</f>
        <v>127833.02</v>
      </c>
      <c r="P442" t="str">
        <f>IF(AND(TBL_Employees[[#This Row],[Department]]="IT",TBL_Employees[[#This Row],[Gender]]="Female"),"Yes","No")</f>
        <v>No</v>
      </c>
      <c r="Q442" t="str">
        <f>IF(AND(TBL_Employees[[#This Row],[Gender]]="Female",TBL_Employees[[#This Row],[Ethnicity]]="Black"), "Female_Black", "Others")</f>
        <v>Others</v>
      </c>
    </row>
    <row r="443" spans="1:17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TBL_Employees[[#This Row],[Annual Salary]]+TBL_Employees[[#This Row],[Bonus %]]*TBL_Employees[[#This Row],[Annual Salary]]</f>
        <v>91770.37</v>
      </c>
      <c r="P443" t="str">
        <f>IF(AND(TBL_Employees[[#This Row],[Department]]="IT",TBL_Employees[[#This Row],[Gender]]="Female"),"Yes","No")</f>
        <v>No</v>
      </c>
      <c r="Q443" t="str">
        <f>IF(AND(TBL_Employees[[#This Row],[Gender]]="Female",TBL_Employees[[#This Row],[Ethnicity]]="Black"), "Female_Black", "Others")</f>
        <v>Others</v>
      </c>
    </row>
    <row r="444" spans="1:17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TBL_Employees[[#This Row],[Annual Salary]]+TBL_Employees[[#This Row],[Bonus %]]*TBL_Employees[[#This Row],[Annual Salary]]</f>
        <v>87806</v>
      </c>
      <c r="P444" t="str">
        <f>IF(AND(TBL_Employees[[#This Row],[Department]]="IT",TBL_Employees[[#This Row],[Gender]]="Female"),"Yes","No")</f>
        <v>Yes</v>
      </c>
      <c r="Q444" t="str">
        <f>IF(AND(TBL_Employees[[#This Row],[Gender]]="Female",TBL_Employees[[#This Row],[Ethnicity]]="Black"), "Female_Black", "Others")</f>
        <v>Others</v>
      </c>
    </row>
    <row r="445" spans="1:17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TBL_Employees[[#This Row],[Annual Salary]]+TBL_Employees[[#This Row],[Bonus %]]*TBL_Employees[[#This Row],[Annual Salary]]</f>
        <v>63959</v>
      </c>
      <c r="P445" t="str">
        <f>IF(AND(TBL_Employees[[#This Row],[Department]]="IT",TBL_Employees[[#This Row],[Gender]]="Female"),"Yes","No")</f>
        <v>No</v>
      </c>
      <c r="Q445" t="str">
        <f>IF(AND(TBL_Employees[[#This Row],[Gender]]="Female",TBL_Employees[[#This Row],[Ethnicity]]="Black"), "Female_Black", "Others")</f>
        <v>Others</v>
      </c>
    </row>
    <row r="446" spans="1:17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TBL_Employees[[#This Row],[Annual Salary]]+TBL_Employees[[#This Row],[Bonus %]]*TBL_Employees[[#This Row],[Annual Salary]]</f>
        <v>319223.28000000003</v>
      </c>
      <c r="P446" t="str">
        <f>IF(AND(TBL_Employees[[#This Row],[Department]]="IT",TBL_Employees[[#This Row],[Gender]]="Female"),"Yes","No")</f>
        <v>No</v>
      </c>
      <c r="Q446" t="str">
        <f>IF(AND(TBL_Employees[[#This Row],[Gender]]="Female",TBL_Employees[[#This Row],[Ethnicity]]="Black"), "Female_Black", "Others")</f>
        <v>Others</v>
      </c>
    </row>
    <row r="447" spans="1:17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TBL_Employees[[#This Row],[Annual Salary]]+TBL_Employees[[#This Row],[Bonus %]]*TBL_Employees[[#This Row],[Annual Salary]]</f>
        <v>50809</v>
      </c>
      <c r="P447" t="str">
        <f>IF(AND(TBL_Employees[[#This Row],[Department]]="IT",TBL_Employees[[#This Row],[Gender]]="Female"),"Yes","No")</f>
        <v>No</v>
      </c>
      <c r="Q447" t="str">
        <f>IF(AND(TBL_Employees[[#This Row],[Gender]]="Female",TBL_Employees[[#This Row],[Ethnicity]]="Black"), "Female_Black", "Others")</f>
        <v>Others</v>
      </c>
    </row>
    <row r="448" spans="1:17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TBL_Employees[[#This Row],[Annual Salary]]+TBL_Employees[[#This Row],[Bonus %]]*TBL_Employees[[#This Row],[Annual Salary]]</f>
        <v>77396</v>
      </c>
      <c r="P448" t="str">
        <f>IF(AND(TBL_Employees[[#This Row],[Department]]="IT",TBL_Employees[[#This Row],[Gender]]="Female"),"Yes","No")</f>
        <v>No</v>
      </c>
      <c r="Q448" t="str">
        <f>IF(AND(TBL_Employees[[#This Row],[Gender]]="Female",TBL_Employees[[#This Row],[Ethnicity]]="Black"), "Female_Black", "Others")</f>
        <v>Others</v>
      </c>
    </row>
    <row r="449" spans="1:17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TBL_Employees[[#This Row],[Annual Salary]]+TBL_Employees[[#This Row],[Bonus %]]*TBL_Employees[[#This Row],[Annual Salary]]</f>
        <v>89523</v>
      </c>
      <c r="P449" t="str">
        <f>IF(AND(TBL_Employees[[#This Row],[Department]]="IT",TBL_Employees[[#This Row],[Gender]]="Female"),"Yes","No")</f>
        <v>No</v>
      </c>
      <c r="Q449" t="str">
        <f>IF(AND(TBL_Employees[[#This Row],[Gender]]="Female",TBL_Employees[[#This Row],[Ethnicity]]="Black"), "Female_Black", "Others")</f>
        <v>Others</v>
      </c>
    </row>
    <row r="450" spans="1:17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TBL_Employees[[#This Row],[Annual Salary]]+TBL_Employees[[#This Row],[Bonus %]]*TBL_Employees[[#This Row],[Annual Salary]]</f>
        <v>86173</v>
      </c>
      <c r="P450" t="str">
        <f>IF(AND(TBL_Employees[[#This Row],[Department]]="IT",TBL_Employees[[#This Row],[Gender]]="Female"),"Yes","No")</f>
        <v>Yes</v>
      </c>
      <c r="Q450" t="str">
        <f>IF(AND(TBL_Employees[[#This Row],[Gender]]="Female",TBL_Employees[[#This Row],[Ethnicity]]="Black"), "Female_Black", "Others")</f>
        <v>Others</v>
      </c>
    </row>
    <row r="451" spans="1:17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TBL_Employees[[#This Row],[Annual Salary]]+TBL_Employees[[#This Row],[Bonus %]]*TBL_Employees[[#This Row],[Annual Salary]]</f>
        <v>306669.12</v>
      </c>
      <c r="P451" t="str">
        <f>IF(AND(TBL_Employees[[#This Row],[Department]]="IT",TBL_Employees[[#This Row],[Gender]]="Female"),"Yes","No")</f>
        <v>No</v>
      </c>
      <c r="Q451" t="str">
        <f>IF(AND(TBL_Employees[[#This Row],[Gender]]="Female",TBL_Employees[[#This Row],[Ethnicity]]="Black"), "Female_Black", "Others")</f>
        <v>Female_Black</v>
      </c>
    </row>
    <row r="452" spans="1:17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TBL_Employees[[#This Row],[Annual Salary]]+TBL_Employees[[#This Row],[Bonus %]]*TBL_Employees[[#This Row],[Annual Salary]]</f>
        <v>168061</v>
      </c>
      <c r="P452" t="str">
        <f>IF(AND(TBL_Employees[[#This Row],[Department]]="IT",TBL_Employees[[#This Row],[Gender]]="Female"),"Yes","No")</f>
        <v>No</v>
      </c>
      <c r="Q452" t="str">
        <f>IF(AND(TBL_Employees[[#This Row],[Gender]]="Female",TBL_Employees[[#This Row],[Ethnicity]]="Black"), "Female_Black", "Others")</f>
        <v>Others</v>
      </c>
    </row>
    <row r="453" spans="1:17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TBL_Employees[[#This Row],[Annual Salary]]+TBL_Employees[[#This Row],[Bonus %]]*TBL_Employees[[#This Row],[Annual Salary]]</f>
        <v>120401.60000000001</v>
      </c>
      <c r="P453" t="str">
        <f>IF(AND(TBL_Employees[[#This Row],[Department]]="IT",TBL_Employees[[#This Row],[Gender]]="Female"),"Yes","No")</f>
        <v>No</v>
      </c>
      <c r="Q453" t="str">
        <f>IF(AND(TBL_Employees[[#This Row],[Gender]]="Female",TBL_Employees[[#This Row],[Ethnicity]]="Black"), "Female_Black", "Others")</f>
        <v>Others</v>
      </c>
    </row>
    <row r="454" spans="1:17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TBL_Employees[[#This Row],[Annual Salary]]+TBL_Employees[[#This Row],[Bonus %]]*TBL_Employees[[#This Row],[Annual Salary]]</f>
        <v>195754.15</v>
      </c>
      <c r="P454" t="str">
        <f>IF(AND(TBL_Employees[[#This Row],[Department]]="IT",TBL_Employees[[#This Row],[Gender]]="Female"),"Yes","No")</f>
        <v>No</v>
      </c>
      <c r="Q454" t="str">
        <f>IF(AND(TBL_Employees[[#This Row],[Gender]]="Female",TBL_Employees[[#This Row],[Ethnicity]]="Black"), "Female_Black", "Others")</f>
        <v>Others</v>
      </c>
    </row>
    <row r="455" spans="1:17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TBL_Employees[[#This Row],[Annual Salary]]+TBL_Employees[[#This Row],[Bonus %]]*TBL_Employees[[#This Row],[Annual Salary]]</f>
        <v>102304.65</v>
      </c>
      <c r="P455" t="str">
        <f>IF(AND(TBL_Employees[[#This Row],[Department]]="IT",TBL_Employees[[#This Row],[Gender]]="Female"),"Yes","No")</f>
        <v>Yes</v>
      </c>
      <c r="Q455" t="str">
        <f>IF(AND(TBL_Employees[[#This Row],[Gender]]="Female",TBL_Employees[[#This Row],[Ethnicity]]="Black"), "Female_Black", "Others")</f>
        <v>Others</v>
      </c>
    </row>
    <row r="456" spans="1:17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TBL_Employees[[#This Row],[Annual Salary]]+TBL_Employees[[#This Row],[Bonus %]]*TBL_Employees[[#This Row],[Annual Salary]]</f>
        <v>59646</v>
      </c>
      <c r="P456" t="str">
        <f>IF(AND(TBL_Employees[[#This Row],[Department]]="IT",TBL_Employees[[#This Row],[Gender]]="Female"),"Yes","No")</f>
        <v>No</v>
      </c>
      <c r="Q456" t="str">
        <f>IF(AND(TBL_Employees[[#This Row],[Gender]]="Female",TBL_Employees[[#This Row],[Ethnicity]]="Black"), "Female_Black", "Others")</f>
        <v>Others</v>
      </c>
    </row>
    <row r="457" spans="1:17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TBL_Employees[[#This Row],[Annual Salary]]+TBL_Employees[[#This Row],[Bonus %]]*TBL_Employees[[#This Row],[Annual Salary]]</f>
        <v>187368.66</v>
      </c>
      <c r="P457" t="str">
        <f>IF(AND(TBL_Employees[[#This Row],[Department]]="IT",TBL_Employees[[#This Row],[Gender]]="Female"),"Yes","No")</f>
        <v>No</v>
      </c>
      <c r="Q457" t="str">
        <f>IF(AND(TBL_Employees[[#This Row],[Gender]]="Female",TBL_Employees[[#This Row],[Ethnicity]]="Black"), "Female_Black", "Others")</f>
        <v>Others</v>
      </c>
    </row>
    <row r="458" spans="1:17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TBL_Employees[[#This Row],[Annual Salary]]+TBL_Employees[[#This Row],[Bonus %]]*TBL_Employees[[#This Row],[Annual Salary]]</f>
        <v>83378</v>
      </c>
      <c r="P458" t="str">
        <f>IF(AND(TBL_Employees[[#This Row],[Department]]="IT",TBL_Employees[[#This Row],[Gender]]="Female"),"Yes","No")</f>
        <v>No</v>
      </c>
      <c r="Q458" t="str">
        <f>IF(AND(TBL_Employees[[#This Row],[Gender]]="Female",TBL_Employees[[#This Row],[Ethnicity]]="Black"), "Female_Black", "Others")</f>
        <v>Others</v>
      </c>
    </row>
    <row r="459" spans="1:17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TBL_Employees[[#This Row],[Annual Salary]]+TBL_Employees[[#This Row],[Bonus %]]*TBL_Employees[[#This Row],[Annual Salary]]</f>
        <v>88895</v>
      </c>
      <c r="P459" t="str">
        <f>IF(AND(TBL_Employees[[#This Row],[Department]]="IT",TBL_Employees[[#This Row],[Gender]]="Female"),"Yes","No")</f>
        <v>No</v>
      </c>
      <c r="Q459" t="str">
        <f>IF(AND(TBL_Employees[[#This Row],[Gender]]="Female",TBL_Employees[[#This Row],[Ethnicity]]="Black"), "Female_Black", "Others")</f>
        <v>Others</v>
      </c>
    </row>
    <row r="460" spans="1:17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TBL_Employees[[#This Row],[Annual Salary]]+TBL_Employees[[#This Row],[Bonus %]]*TBL_Employees[[#This Row],[Annual Salary]]</f>
        <v>209369.04</v>
      </c>
      <c r="P460" t="str">
        <f>IF(AND(TBL_Employees[[#This Row],[Department]]="IT",TBL_Employees[[#This Row],[Gender]]="Female"),"Yes","No")</f>
        <v>No</v>
      </c>
      <c r="Q460" t="str">
        <f>IF(AND(TBL_Employees[[#This Row],[Gender]]="Female",TBL_Employees[[#This Row],[Ethnicity]]="Black"), "Female_Black", "Others")</f>
        <v>Others</v>
      </c>
    </row>
    <row r="461" spans="1:17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TBL_Employees[[#This Row],[Annual Salary]]+TBL_Employees[[#This Row],[Bonus %]]*TBL_Employees[[#This Row],[Annual Salary]]</f>
        <v>43336</v>
      </c>
      <c r="P461" t="str">
        <f>IF(AND(TBL_Employees[[#This Row],[Department]]="IT",TBL_Employees[[#This Row],[Gender]]="Female"),"Yes","No")</f>
        <v>No</v>
      </c>
      <c r="Q461" t="str">
        <f>IF(AND(TBL_Employees[[#This Row],[Gender]]="Female",TBL_Employees[[#This Row],[Ethnicity]]="Black"), "Female_Black", "Others")</f>
        <v>Others</v>
      </c>
    </row>
    <row r="462" spans="1:17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TBL_Employees[[#This Row],[Annual Salary]]+TBL_Employees[[#This Row],[Bonus %]]*TBL_Employees[[#This Row],[Annual Salary]]</f>
        <v>146971.15</v>
      </c>
      <c r="P462" t="str">
        <f>IF(AND(TBL_Employees[[#This Row],[Department]]="IT",TBL_Employees[[#This Row],[Gender]]="Female"),"Yes","No")</f>
        <v>No</v>
      </c>
      <c r="Q462" t="str">
        <f>IF(AND(TBL_Employees[[#This Row],[Gender]]="Female",TBL_Employees[[#This Row],[Ethnicity]]="Black"), "Female_Black", "Others")</f>
        <v>Others</v>
      </c>
    </row>
    <row r="463" spans="1:17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TBL_Employees[[#This Row],[Annual Salary]]+TBL_Employees[[#This Row],[Bonus %]]*TBL_Employees[[#This Row],[Annual Salary]]</f>
        <v>76352</v>
      </c>
      <c r="P463" t="str">
        <f>IF(AND(TBL_Employees[[#This Row],[Department]]="IT",TBL_Employees[[#This Row],[Gender]]="Female"),"Yes","No")</f>
        <v>No</v>
      </c>
      <c r="Q463" t="str">
        <f>IF(AND(TBL_Employees[[#This Row],[Gender]]="Female",TBL_Employees[[#This Row],[Ethnicity]]="Black"), "Female_Black", "Others")</f>
        <v>Others</v>
      </c>
    </row>
    <row r="464" spans="1:17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TBL_Employees[[#This Row],[Annual Salary]]+TBL_Employees[[#This Row],[Bonus %]]*TBL_Employees[[#This Row],[Annual Salary]]</f>
        <v>346058.46</v>
      </c>
      <c r="P464" t="str">
        <f>IF(AND(TBL_Employees[[#This Row],[Department]]="IT",TBL_Employees[[#This Row],[Gender]]="Female"),"Yes","No")</f>
        <v>No</v>
      </c>
      <c r="Q464" t="str">
        <f>IF(AND(TBL_Employees[[#This Row],[Gender]]="Female",TBL_Employees[[#This Row],[Ethnicity]]="Black"), "Female_Black", "Others")</f>
        <v>Others</v>
      </c>
    </row>
    <row r="465" spans="1:17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TBL_Employees[[#This Row],[Annual Salary]]+TBL_Employees[[#This Row],[Bonus %]]*TBL_Employees[[#This Row],[Annual Salary]]</f>
        <v>289971.5</v>
      </c>
      <c r="P465" t="str">
        <f>IF(AND(TBL_Employees[[#This Row],[Department]]="IT",TBL_Employees[[#This Row],[Gender]]="Female"),"Yes","No")</f>
        <v>No</v>
      </c>
      <c r="Q465" t="str">
        <f>IF(AND(TBL_Employees[[#This Row],[Gender]]="Female",TBL_Employees[[#This Row],[Ethnicity]]="Black"), "Female_Black", "Others")</f>
        <v>Others</v>
      </c>
    </row>
    <row r="466" spans="1:17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TBL_Employees[[#This Row],[Annual Salary]]+TBL_Employees[[#This Row],[Bonus %]]*TBL_Employees[[#This Row],[Annual Salary]]</f>
        <v>233306.4</v>
      </c>
      <c r="P466" t="str">
        <f>IF(AND(TBL_Employees[[#This Row],[Department]]="IT",TBL_Employees[[#This Row],[Gender]]="Female"),"Yes","No")</f>
        <v>No</v>
      </c>
      <c r="Q466" t="str">
        <f>IF(AND(TBL_Employees[[#This Row],[Gender]]="Female",TBL_Employees[[#This Row],[Ethnicity]]="Black"), "Female_Black", "Others")</f>
        <v>Others</v>
      </c>
    </row>
    <row r="467" spans="1:17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TBL_Employees[[#This Row],[Annual Salary]]+TBL_Employees[[#This Row],[Bonus %]]*TBL_Employees[[#This Row],[Annual Salary]]</f>
        <v>71167</v>
      </c>
      <c r="P467" t="str">
        <f>IF(AND(TBL_Employees[[#This Row],[Department]]="IT",TBL_Employees[[#This Row],[Gender]]="Female"),"Yes","No")</f>
        <v>No</v>
      </c>
      <c r="Q467" t="str">
        <f>IF(AND(TBL_Employees[[#This Row],[Gender]]="Female",TBL_Employees[[#This Row],[Ethnicity]]="Black"), "Female_Black", "Others")</f>
        <v>Others</v>
      </c>
    </row>
    <row r="468" spans="1:17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TBL_Employees[[#This Row],[Annual Salary]]+TBL_Employees[[#This Row],[Bonus %]]*TBL_Employees[[#This Row],[Annual Salary]]</f>
        <v>76027</v>
      </c>
      <c r="P468" t="str">
        <f>IF(AND(TBL_Employees[[#This Row],[Department]]="IT",TBL_Employees[[#This Row],[Gender]]="Female"),"Yes","No")</f>
        <v>Yes</v>
      </c>
      <c r="Q468" t="str">
        <f>IF(AND(TBL_Employees[[#This Row],[Gender]]="Female",TBL_Employees[[#This Row],[Ethnicity]]="Black"), "Female_Black", "Others")</f>
        <v>Others</v>
      </c>
    </row>
    <row r="469" spans="1:17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TBL_Employees[[#This Row],[Annual Salary]]+TBL_Employees[[#This Row],[Bonus %]]*TBL_Employees[[#This Row],[Annual Salary]]</f>
        <v>227060.12</v>
      </c>
      <c r="P469" t="str">
        <f>IF(AND(TBL_Employees[[#This Row],[Department]]="IT",TBL_Employees[[#This Row],[Gender]]="Female"),"Yes","No")</f>
        <v>No</v>
      </c>
      <c r="Q469" t="str">
        <f>IF(AND(TBL_Employees[[#This Row],[Gender]]="Female",TBL_Employees[[#This Row],[Ethnicity]]="Black"), "Female_Black", "Others")</f>
        <v>Others</v>
      </c>
    </row>
    <row r="470" spans="1:17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TBL_Employees[[#This Row],[Annual Salary]]+TBL_Employees[[#This Row],[Bonus %]]*TBL_Employees[[#This Row],[Annual Salary]]</f>
        <v>67753</v>
      </c>
      <c r="P470" t="str">
        <f>IF(AND(TBL_Employees[[#This Row],[Department]]="IT",TBL_Employees[[#This Row],[Gender]]="Female"),"Yes","No")</f>
        <v>No</v>
      </c>
      <c r="Q470" t="str">
        <f>IF(AND(TBL_Employees[[#This Row],[Gender]]="Female",TBL_Employees[[#This Row],[Ethnicity]]="Black"), "Female_Black", "Others")</f>
        <v>Others</v>
      </c>
    </row>
    <row r="471" spans="1:17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TBL_Employees[[#This Row],[Annual Salary]]+TBL_Employees[[#This Row],[Bonus %]]*TBL_Employees[[#This Row],[Annual Salary]]</f>
        <v>68843.520000000004</v>
      </c>
      <c r="P471" t="str">
        <f>IF(AND(TBL_Employees[[#This Row],[Department]]="IT",TBL_Employees[[#This Row],[Gender]]="Female"),"Yes","No")</f>
        <v>No</v>
      </c>
      <c r="Q471" t="str">
        <f>IF(AND(TBL_Employees[[#This Row],[Gender]]="Female",TBL_Employees[[#This Row],[Ethnicity]]="Black"), "Female_Black", "Others")</f>
        <v>Others</v>
      </c>
    </row>
    <row r="472" spans="1:17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TBL_Employees[[#This Row],[Annual Salary]]+TBL_Employees[[#This Row],[Bonus %]]*TBL_Employees[[#This Row],[Annual Salary]]</f>
        <v>92209</v>
      </c>
      <c r="P472" t="str">
        <f>IF(AND(TBL_Employees[[#This Row],[Department]]="IT",TBL_Employees[[#This Row],[Gender]]="Female"),"Yes","No")</f>
        <v>No</v>
      </c>
      <c r="Q472" t="str">
        <f>IF(AND(TBL_Employees[[#This Row],[Gender]]="Female",TBL_Employees[[#This Row],[Ethnicity]]="Black"), "Female_Black", "Others")</f>
        <v>Others</v>
      </c>
    </row>
    <row r="473" spans="1:17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TBL_Employees[[#This Row],[Annual Salary]]+TBL_Employees[[#This Row],[Bonus %]]*TBL_Employees[[#This Row],[Annual Salary]]</f>
        <v>176385.44</v>
      </c>
      <c r="P473" t="str">
        <f>IF(AND(TBL_Employees[[#This Row],[Department]]="IT",TBL_Employees[[#This Row],[Gender]]="Female"),"Yes","No")</f>
        <v>No</v>
      </c>
      <c r="Q473" t="str">
        <f>IF(AND(TBL_Employees[[#This Row],[Gender]]="Female",TBL_Employees[[#This Row],[Ethnicity]]="Black"), "Female_Black", "Others")</f>
        <v>Others</v>
      </c>
    </row>
    <row r="474" spans="1:17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TBL_Employees[[#This Row],[Annual Salary]]+TBL_Employees[[#This Row],[Bonus %]]*TBL_Employees[[#This Row],[Annual Salary]]</f>
        <v>99697</v>
      </c>
      <c r="P474" t="str">
        <f>IF(AND(TBL_Employees[[#This Row],[Department]]="IT",TBL_Employees[[#This Row],[Gender]]="Female"),"Yes","No")</f>
        <v>No</v>
      </c>
      <c r="Q474" t="str">
        <f>IF(AND(TBL_Employees[[#This Row],[Gender]]="Female",TBL_Employees[[#This Row],[Ethnicity]]="Black"), "Female_Black", "Others")</f>
        <v>Others</v>
      </c>
    </row>
    <row r="475" spans="1:17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TBL_Employees[[#This Row],[Annual Salary]]+TBL_Employees[[#This Row],[Bonus %]]*TBL_Employees[[#This Row],[Annual Salary]]</f>
        <v>90770</v>
      </c>
      <c r="P475" t="str">
        <f>IF(AND(TBL_Employees[[#This Row],[Department]]="IT",TBL_Employees[[#This Row],[Gender]]="Female"),"Yes","No")</f>
        <v>No</v>
      </c>
      <c r="Q475" t="str">
        <f>IF(AND(TBL_Employees[[#This Row],[Gender]]="Female",TBL_Employees[[#This Row],[Ethnicity]]="Black"), "Female_Black", "Others")</f>
        <v>Others</v>
      </c>
    </row>
    <row r="476" spans="1:17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TBL_Employees[[#This Row],[Annual Salary]]+TBL_Employees[[#This Row],[Bonus %]]*TBL_Employees[[#This Row],[Annual Salary]]</f>
        <v>55369</v>
      </c>
      <c r="P476" t="str">
        <f>IF(AND(TBL_Employees[[#This Row],[Department]]="IT",TBL_Employees[[#This Row],[Gender]]="Female"),"Yes","No")</f>
        <v>No</v>
      </c>
      <c r="Q476" t="str">
        <f>IF(AND(TBL_Employees[[#This Row],[Gender]]="Female",TBL_Employees[[#This Row],[Ethnicity]]="Black"), "Female_Black", "Others")</f>
        <v>Others</v>
      </c>
    </row>
    <row r="477" spans="1:17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TBL_Employees[[#This Row],[Annual Salary]]+TBL_Employees[[#This Row],[Bonus %]]*TBL_Employees[[#This Row],[Annual Salary]]</f>
        <v>69578</v>
      </c>
      <c r="P477" t="str">
        <f>IF(AND(TBL_Employees[[#This Row],[Department]]="IT",TBL_Employees[[#This Row],[Gender]]="Female"),"Yes","No")</f>
        <v>No</v>
      </c>
      <c r="Q477" t="str">
        <f>IF(AND(TBL_Employees[[#This Row],[Gender]]="Female",TBL_Employees[[#This Row],[Ethnicity]]="Black"), "Female_Black", "Others")</f>
        <v>Others</v>
      </c>
    </row>
    <row r="478" spans="1:17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TBL_Employees[[#This Row],[Annual Salary]]+TBL_Employees[[#This Row],[Bonus %]]*TBL_Employees[[#This Row],[Annual Salary]]</f>
        <v>211082.76</v>
      </c>
      <c r="P478" t="str">
        <f>IF(AND(TBL_Employees[[#This Row],[Department]]="IT",TBL_Employees[[#This Row],[Gender]]="Female"),"Yes","No")</f>
        <v>No</v>
      </c>
      <c r="Q478" t="str">
        <f>IF(AND(TBL_Employees[[#This Row],[Gender]]="Female",TBL_Employees[[#This Row],[Ethnicity]]="Black"), "Female_Black", "Others")</f>
        <v>Others</v>
      </c>
    </row>
    <row r="479" spans="1:17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TBL_Employees[[#This Row],[Annual Salary]]+TBL_Employees[[#This Row],[Bonus %]]*TBL_Employees[[#This Row],[Annual Salary]]</f>
        <v>65507</v>
      </c>
      <c r="P479" t="str">
        <f>IF(AND(TBL_Employees[[#This Row],[Department]]="IT",TBL_Employees[[#This Row],[Gender]]="Female"),"Yes","No")</f>
        <v>No</v>
      </c>
      <c r="Q479" t="str">
        <f>IF(AND(TBL_Employees[[#This Row],[Gender]]="Female",TBL_Employees[[#This Row],[Ethnicity]]="Black"), "Female_Black", "Others")</f>
        <v>Others</v>
      </c>
    </row>
    <row r="480" spans="1:17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TBL_Employees[[#This Row],[Annual Salary]]+TBL_Employees[[#This Row],[Bonus %]]*TBL_Employees[[#This Row],[Annual Salary]]</f>
        <v>118012.12</v>
      </c>
      <c r="P480" t="str">
        <f>IF(AND(TBL_Employees[[#This Row],[Department]]="IT",TBL_Employees[[#This Row],[Gender]]="Female"),"Yes","No")</f>
        <v>No</v>
      </c>
      <c r="Q480" t="str">
        <f>IF(AND(TBL_Employees[[#This Row],[Gender]]="Female",TBL_Employees[[#This Row],[Ethnicity]]="Black"), "Female_Black", "Others")</f>
        <v>Others</v>
      </c>
    </row>
    <row r="481" spans="1:17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TBL_Employees[[#This Row],[Annual Salary]]+TBL_Employees[[#This Row],[Bonus %]]*TBL_Employees[[#This Row],[Annual Salary]]</f>
        <v>80055</v>
      </c>
      <c r="P481" t="str">
        <f>IF(AND(TBL_Employees[[#This Row],[Department]]="IT",TBL_Employees[[#This Row],[Gender]]="Female"),"Yes","No")</f>
        <v>No</v>
      </c>
      <c r="Q481" t="str">
        <f>IF(AND(TBL_Employees[[#This Row],[Gender]]="Female",TBL_Employees[[#This Row],[Ethnicity]]="Black"), "Female_Black", "Others")</f>
        <v>Others</v>
      </c>
    </row>
    <row r="482" spans="1:17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TBL_Employees[[#This Row],[Annual Salary]]+TBL_Employees[[#This Row],[Bonus %]]*TBL_Employees[[#This Row],[Annual Salary]]</f>
        <v>76802</v>
      </c>
      <c r="P482" t="str">
        <f>IF(AND(TBL_Employees[[#This Row],[Department]]="IT",TBL_Employees[[#This Row],[Gender]]="Female"),"Yes","No")</f>
        <v>No</v>
      </c>
      <c r="Q482" t="str">
        <f>IF(AND(TBL_Employees[[#This Row],[Gender]]="Female",TBL_Employees[[#This Row],[Ethnicity]]="Black"), "Female_Black", "Others")</f>
        <v>Others</v>
      </c>
    </row>
    <row r="483" spans="1:17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TBL_Employees[[#This Row],[Annual Salary]]+TBL_Employees[[#This Row],[Bonus %]]*TBL_Employees[[#This Row],[Annual Salary]]</f>
        <v>331756.19</v>
      </c>
      <c r="P483" t="str">
        <f>IF(AND(TBL_Employees[[#This Row],[Department]]="IT",TBL_Employees[[#This Row],[Gender]]="Female"),"Yes","No")</f>
        <v>No</v>
      </c>
      <c r="Q483" t="str">
        <f>IF(AND(TBL_Employees[[#This Row],[Gender]]="Female",TBL_Employees[[#This Row],[Ethnicity]]="Black"), "Female_Black", "Others")</f>
        <v>Others</v>
      </c>
    </row>
    <row r="484" spans="1:17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TBL_Employees[[#This Row],[Annual Salary]]+TBL_Employees[[#This Row],[Bonus %]]*TBL_Employees[[#This Row],[Annual Salary]]</f>
        <v>78388</v>
      </c>
      <c r="P484" t="str">
        <f>IF(AND(TBL_Employees[[#This Row],[Department]]="IT",TBL_Employees[[#This Row],[Gender]]="Female"),"Yes","No")</f>
        <v>No</v>
      </c>
      <c r="Q484" t="str">
        <f>IF(AND(TBL_Employees[[#This Row],[Gender]]="Female",TBL_Employees[[#This Row],[Ethnicity]]="Black"), "Female_Black", "Others")</f>
        <v>Others</v>
      </c>
    </row>
    <row r="485" spans="1:17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TBL_Employees[[#This Row],[Annual Salary]]+TBL_Employees[[#This Row],[Bonus %]]*TBL_Employees[[#This Row],[Annual Salary]]</f>
        <v>334825.8</v>
      </c>
      <c r="P485" t="str">
        <f>IF(AND(TBL_Employees[[#This Row],[Department]]="IT",TBL_Employees[[#This Row],[Gender]]="Female"),"Yes","No")</f>
        <v>No</v>
      </c>
      <c r="Q485" t="str">
        <f>IF(AND(TBL_Employees[[#This Row],[Gender]]="Female",TBL_Employees[[#This Row],[Ethnicity]]="Black"), "Female_Black", "Others")</f>
        <v>Others</v>
      </c>
    </row>
    <row r="486" spans="1:17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TBL_Employees[[#This Row],[Annual Salary]]+TBL_Employees[[#This Row],[Bonus %]]*TBL_Employees[[#This Row],[Annual Salary]]</f>
        <v>170569.15</v>
      </c>
      <c r="P486" t="str">
        <f>IF(AND(TBL_Employees[[#This Row],[Department]]="IT",TBL_Employees[[#This Row],[Gender]]="Female"),"Yes","No")</f>
        <v>No</v>
      </c>
      <c r="Q486" t="str">
        <f>IF(AND(TBL_Employees[[#This Row],[Gender]]="Female",TBL_Employees[[#This Row],[Ethnicity]]="Black"), "Female_Black", "Others")</f>
        <v>Others</v>
      </c>
    </row>
    <row r="487" spans="1:17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TBL_Employees[[#This Row],[Annual Salary]]+TBL_Employees[[#This Row],[Bonus %]]*TBL_Employees[[#This Row],[Annual Salary]]</f>
        <v>90258</v>
      </c>
      <c r="P487" t="str">
        <f>IF(AND(TBL_Employees[[#This Row],[Department]]="IT",TBL_Employees[[#This Row],[Gender]]="Female"),"Yes","No")</f>
        <v>Yes</v>
      </c>
      <c r="Q487" t="str">
        <f>IF(AND(TBL_Employees[[#This Row],[Gender]]="Female",TBL_Employees[[#This Row],[Ethnicity]]="Black"), "Female_Black", "Others")</f>
        <v>Others</v>
      </c>
    </row>
    <row r="488" spans="1:17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TBL_Employees[[#This Row],[Annual Salary]]+TBL_Employees[[#This Row],[Bonus %]]*TBL_Employees[[#This Row],[Annual Salary]]</f>
        <v>72486</v>
      </c>
      <c r="P488" t="str">
        <f>IF(AND(TBL_Employees[[#This Row],[Department]]="IT",TBL_Employees[[#This Row],[Gender]]="Female"),"Yes","No")</f>
        <v>Yes</v>
      </c>
      <c r="Q488" t="str">
        <f>IF(AND(TBL_Employees[[#This Row],[Gender]]="Female",TBL_Employees[[#This Row],[Ethnicity]]="Black"), "Female_Black", "Others")</f>
        <v>Female_Black</v>
      </c>
    </row>
    <row r="489" spans="1:17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TBL_Employees[[#This Row],[Annual Salary]]+TBL_Employees[[#This Row],[Bonus %]]*TBL_Employees[[#This Row],[Annual Salary]]</f>
        <v>95499</v>
      </c>
      <c r="P489" t="str">
        <f>IF(AND(TBL_Employees[[#This Row],[Department]]="IT",TBL_Employees[[#This Row],[Gender]]="Female"),"Yes","No")</f>
        <v>No</v>
      </c>
      <c r="Q489" t="str">
        <f>IF(AND(TBL_Employees[[#This Row],[Gender]]="Female",TBL_Employees[[#This Row],[Ethnicity]]="Black"), "Female_Black", "Others")</f>
        <v>Others</v>
      </c>
    </row>
    <row r="490" spans="1:17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TBL_Employees[[#This Row],[Annual Salary]]+TBL_Employees[[#This Row],[Bonus %]]*TBL_Employees[[#This Row],[Annual Salary]]</f>
        <v>90212</v>
      </c>
      <c r="P490" t="str">
        <f>IF(AND(TBL_Employees[[#This Row],[Department]]="IT",TBL_Employees[[#This Row],[Gender]]="Female"),"Yes","No")</f>
        <v>No</v>
      </c>
      <c r="Q490" t="str">
        <f>IF(AND(TBL_Employees[[#This Row],[Gender]]="Female",TBL_Employees[[#This Row],[Ethnicity]]="Black"), "Female_Black", "Others")</f>
        <v>Others</v>
      </c>
    </row>
    <row r="491" spans="1:17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TBL_Employees[[#This Row],[Annual Salary]]+TBL_Employees[[#This Row],[Bonus %]]*TBL_Employees[[#This Row],[Annual Salary]]</f>
        <v>353139.23</v>
      </c>
      <c r="P491" t="str">
        <f>IF(AND(TBL_Employees[[#This Row],[Department]]="IT",TBL_Employees[[#This Row],[Gender]]="Female"),"Yes","No")</f>
        <v>No</v>
      </c>
      <c r="Q491" t="str">
        <f>IF(AND(TBL_Employees[[#This Row],[Gender]]="Female",TBL_Employees[[#This Row],[Ethnicity]]="Black"), "Female_Black", "Others")</f>
        <v>Others</v>
      </c>
    </row>
    <row r="492" spans="1:17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TBL_Employees[[#This Row],[Annual Salary]]+TBL_Employees[[#This Row],[Bonus %]]*TBL_Employees[[#This Row],[Annual Salary]]</f>
        <v>43001</v>
      </c>
      <c r="P492" t="str">
        <f>IF(AND(TBL_Employees[[#This Row],[Department]]="IT",TBL_Employees[[#This Row],[Gender]]="Female"),"Yes","No")</f>
        <v>No</v>
      </c>
      <c r="Q492" t="str">
        <f>IF(AND(TBL_Employees[[#This Row],[Gender]]="Female",TBL_Employees[[#This Row],[Ethnicity]]="Black"), "Female_Black", "Others")</f>
        <v>Others</v>
      </c>
    </row>
    <row r="493" spans="1:17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TBL_Employees[[#This Row],[Annual Salary]]+TBL_Employees[[#This Row],[Bonus %]]*TBL_Employees[[#This Row],[Annual Salary]]</f>
        <v>92780.800000000003</v>
      </c>
      <c r="P493" t="str">
        <f>IF(AND(TBL_Employees[[#This Row],[Department]]="IT",TBL_Employees[[#This Row],[Gender]]="Female"),"Yes","No")</f>
        <v>No</v>
      </c>
      <c r="Q493" t="str">
        <f>IF(AND(TBL_Employees[[#This Row],[Gender]]="Female",TBL_Employees[[#This Row],[Ethnicity]]="Black"), "Female_Black", "Others")</f>
        <v>Others</v>
      </c>
    </row>
    <row r="494" spans="1:17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TBL_Employees[[#This Row],[Annual Salary]]+TBL_Employees[[#This Row],[Bonus %]]*TBL_Employees[[#This Row],[Annual Salary]]</f>
        <v>52200</v>
      </c>
      <c r="P494" t="str">
        <f>IF(AND(TBL_Employees[[#This Row],[Department]]="IT",TBL_Employees[[#This Row],[Gender]]="Female"),"Yes","No")</f>
        <v>No</v>
      </c>
      <c r="Q494" t="str">
        <f>IF(AND(TBL_Employees[[#This Row],[Gender]]="Female",TBL_Employees[[#This Row],[Ethnicity]]="Black"), "Female_Black", "Others")</f>
        <v>Others</v>
      </c>
    </row>
    <row r="495" spans="1:17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TBL_Employees[[#This Row],[Annual Salary]]+TBL_Employees[[#This Row],[Bonus %]]*TBL_Employees[[#This Row],[Annual Salary]]</f>
        <v>167449.04999999999</v>
      </c>
      <c r="P495" t="str">
        <f>IF(AND(TBL_Employees[[#This Row],[Department]]="IT",TBL_Employees[[#This Row],[Gender]]="Female"),"Yes","No")</f>
        <v>No</v>
      </c>
      <c r="Q495" t="str">
        <f>IF(AND(TBL_Employees[[#This Row],[Gender]]="Female",TBL_Employees[[#This Row],[Ethnicity]]="Black"), "Female_Black", "Others")</f>
        <v>Others</v>
      </c>
    </row>
    <row r="496" spans="1:17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TBL_Employees[[#This Row],[Annual Salary]]+TBL_Employees[[#This Row],[Bonus %]]*TBL_Employees[[#This Row],[Annual Salary]]</f>
        <v>65702</v>
      </c>
      <c r="P496" t="str">
        <f>IF(AND(TBL_Employees[[#This Row],[Department]]="IT",TBL_Employees[[#This Row],[Gender]]="Female"),"Yes","No")</f>
        <v>Yes</v>
      </c>
      <c r="Q496" t="str">
        <f>IF(AND(TBL_Employees[[#This Row],[Gender]]="Female",TBL_Employees[[#This Row],[Ethnicity]]="Black"), "Female_Black", "Others")</f>
        <v>Others</v>
      </c>
    </row>
    <row r="497" spans="1:17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TBL_Employees[[#This Row],[Annual Salary]]+TBL_Employees[[#This Row],[Bonus %]]*TBL_Employees[[#This Row],[Annual Salary]]</f>
        <v>200927.12</v>
      </c>
      <c r="P497" t="str">
        <f>IF(AND(TBL_Employees[[#This Row],[Department]]="IT",TBL_Employees[[#This Row],[Gender]]="Female"),"Yes","No")</f>
        <v>No</v>
      </c>
      <c r="Q497" t="str">
        <f>IF(AND(TBL_Employees[[#This Row],[Gender]]="Female",TBL_Employees[[#This Row],[Ethnicity]]="Black"), "Female_Black", "Others")</f>
        <v>Others</v>
      </c>
    </row>
    <row r="498" spans="1:17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TBL_Employees[[#This Row],[Annual Salary]]+TBL_Employees[[#This Row],[Bonus %]]*TBL_Employees[[#This Row],[Annual Salary]]</f>
        <v>172762.7</v>
      </c>
      <c r="P498" t="str">
        <f>IF(AND(TBL_Employees[[#This Row],[Department]]="IT",TBL_Employees[[#This Row],[Gender]]="Female"),"Yes","No")</f>
        <v>No</v>
      </c>
      <c r="Q498" t="str">
        <f>IF(AND(TBL_Employees[[#This Row],[Gender]]="Female",TBL_Employees[[#This Row],[Ethnicity]]="Black"), "Female_Black", "Others")</f>
        <v>Others</v>
      </c>
    </row>
    <row r="499" spans="1:17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TBL_Employees[[#This Row],[Annual Salary]]+TBL_Employees[[#This Row],[Bonus %]]*TBL_Employees[[#This Row],[Annual Salary]]</f>
        <v>140314.9</v>
      </c>
      <c r="P499" t="str">
        <f>IF(AND(TBL_Employees[[#This Row],[Department]]="IT",TBL_Employees[[#This Row],[Gender]]="Female"),"Yes","No")</f>
        <v>No</v>
      </c>
      <c r="Q499" t="str">
        <f>IF(AND(TBL_Employees[[#This Row],[Gender]]="Female",TBL_Employees[[#This Row],[Ethnicity]]="Black"), "Female_Black", "Others")</f>
        <v>Others</v>
      </c>
    </row>
    <row r="500" spans="1:17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TBL_Employees[[#This Row],[Annual Salary]]+TBL_Employees[[#This Row],[Bonus %]]*TBL_Employees[[#This Row],[Annual Salary]]</f>
        <v>62644</v>
      </c>
      <c r="P500" t="str">
        <f>IF(AND(TBL_Employees[[#This Row],[Department]]="IT",TBL_Employees[[#This Row],[Gender]]="Female"),"Yes","No")</f>
        <v>No</v>
      </c>
      <c r="Q500" t="str">
        <f>IF(AND(TBL_Employees[[#This Row],[Gender]]="Female",TBL_Employees[[#This Row],[Ethnicity]]="Black"), "Female_Black", "Others")</f>
        <v>Others</v>
      </c>
    </row>
    <row r="501" spans="1:17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TBL_Employees[[#This Row],[Annual Salary]]+TBL_Employees[[#This Row],[Bonus %]]*TBL_Employees[[#This Row],[Annual Salary]]</f>
        <v>73907</v>
      </c>
      <c r="P501" t="str">
        <f>IF(AND(TBL_Employees[[#This Row],[Department]]="IT",TBL_Employees[[#This Row],[Gender]]="Female"),"Yes","No")</f>
        <v>No</v>
      </c>
      <c r="Q501" t="str">
        <f>IF(AND(TBL_Employees[[#This Row],[Gender]]="Female",TBL_Employees[[#This Row],[Ethnicity]]="Black"), "Female_Black", "Others")</f>
        <v>Others</v>
      </c>
    </row>
    <row r="502" spans="1:17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TBL_Employees[[#This Row],[Annual Salary]]+TBL_Employees[[#This Row],[Bonus %]]*TBL_Employees[[#This Row],[Annual Salary]]</f>
        <v>90040</v>
      </c>
      <c r="P502" t="str">
        <f>IF(AND(TBL_Employees[[#This Row],[Department]]="IT",TBL_Employees[[#This Row],[Gender]]="Female"),"Yes","No")</f>
        <v>No</v>
      </c>
      <c r="Q502" t="str">
        <f>IF(AND(TBL_Employees[[#This Row],[Gender]]="Female",TBL_Employees[[#This Row],[Ethnicity]]="Black"), "Female_Black", "Others")</f>
        <v>Others</v>
      </c>
    </row>
    <row r="503" spans="1:17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TBL_Employees[[#This Row],[Annual Salary]]+TBL_Employees[[#This Row],[Bonus %]]*TBL_Employees[[#This Row],[Annual Salary]]</f>
        <v>91134</v>
      </c>
      <c r="P503" t="str">
        <f>IF(AND(TBL_Employees[[#This Row],[Department]]="IT",TBL_Employees[[#This Row],[Gender]]="Female"),"Yes","No")</f>
        <v>No</v>
      </c>
      <c r="Q503" t="str">
        <f>IF(AND(TBL_Employees[[#This Row],[Gender]]="Female",TBL_Employees[[#This Row],[Ethnicity]]="Black"), "Female_Black", "Others")</f>
        <v>Others</v>
      </c>
    </row>
    <row r="504" spans="1:17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TBL_Employees[[#This Row],[Annual Salary]]+TBL_Employees[[#This Row],[Bonus %]]*TBL_Employees[[#This Row],[Annual Salary]]</f>
        <v>265842.71999999997</v>
      </c>
      <c r="P504" t="str">
        <f>IF(AND(TBL_Employees[[#This Row],[Department]]="IT",TBL_Employees[[#This Row],[Gender]]="Female"),"Yes","No")</f>
        <v>No</v>
      </c>
      <c r="Q504" t="str">
        <f>IF(AND(TBL_Employees[[#This Row],[Gender]]="Female",TBL_Employees[[#This Row],[Ethnicity]]="Black"), "Female_Black", "Others")</f>
        <v>Others</v>
      </c>
    </row>
    <row r="505" spans="1:17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TBL_Employees[[#This Row],[Annual Salary]]+TBL_Employees[[#This Row],[Bonus %]]*TBL_Employees[[#This Row],[Annual Salary]]</f>
        <v>54733</v>
      </c>
      <c r="P505" t="str">
        <f>IF(AND(TBL_Employees[[#This Row],[Department]]="IT",TBL_Employees[[#This Row],[Gender]]="Female"),"Yes","No")</f>
        <v>No</v>
      </c>
      <c r="Q505" t="str">
        <f>IF(AND(TBL_Employees[[#This Row],[Gender]]="Female",TBL_Employees[[#This Row],[Ethnicity]]="Black"), "Female_Black", "Others")</f>
        <v>Others</v>
      </c>
    </row>
    <row r="506" spans="1:17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TBL_Employees[[#This Row],[Annual Salary]]+TBL_Employees[[#This Row],[Bonus %]]*TBL_Employees[[#This Row],[Annual Salary]]</f>
        <v>65341</v>
      </c>
      <c r="P506" t="str">
        <f>IF(AND(TBL_Employees[[#This Row],[Department]]="IT",TBL_Employees[[#This Row],[Gender]]="Female"),"Yes","No")</f>
        <v>No</v>
      </c>
      <c r="Q506" t="str">
        <f>IF(AND(TBL_Employees[[#This Row],[Gender]]="Female",TBL_Employees[[#This Row],[Ethnicity]]="Black"), "Female_Black", "Others")</f>
        <v>Others</v>
      </c>
    </row>
    <row r="507" spans="1:17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TBL_Employees[[#This Row],[Annual Salary]]+TBL_Employees[[#This Row],[Bonus %]]*TBL_Employees[[#This Row],[Annual Salary]]</f>
        <v>154520.88</v>
      </c>
      <c r="P507" t="str">
        <f>IF(AND(TBL_Employees[[#This Row],[Department]]="IT",TBL_Employees[[#This Row],[Gender]]="Female"),"Yes","No")</f>
        <v>No</v>
      </c>
      <c r="Q507" t="str">
        <f>IF(AND(TBL_Employees[[#This Row],[Gender]]="Female",TBL_Employees[[#This Row],[Ethnicity]]="Black"), "Female_Black", "Others")</f>
        <v>Female_Black</v>
      </c>
    </row>
    <row r="508" spans="1:17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TBL_Employees[[#This Row],[Annual Salary]]+TBL_Employees[[#This Row],[Bonus %]]*TBL_Employees[[#This Row],[Annual Salary]]</f>
        <v>73200</v>
      </c>
      <c r="P508" t="str">
        <f>IF(AND(TBL_Employees[[#This Row],[Department]]="IT",TBL_Employees[[#This Row],[Gender]]="Female"),"Yes","No")</f>
        <v>No</v>
      </c>
      <c r="Q508" t="str">
        <f>IF(AND(TBL_Employees[[#This Row],[Gender]]="Female",TBL_Employees[[#This Row],[Ethnicity]]="Black"), "Female_Black", "Others")</f>
        <v>Others</v>
      </c>
    </row>
    <row r="509" spans="1:17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TBL_Employees[[#This Row],[Annual Salary]]+TBL_Employees[[#This Row],[Bonus %]]*TBL_Employees[[#This Row],[Annual Salary]]</f>
        <v>108794.16</v>
      </c>
      <c r="P509" t="str">
        <f>IF(AND(TBL_Employees[[#This Row],[Department]]="IT",TBL_Employees[[#This Row],[Gender]]="Female"),"Yes","No")</f>
        <v>No</v>
      </c>
      <c r="Q509" t="str">
        <f>IF(AND(TBL_Employees[[#This Row],[Gender]]="Female",TBL_Employees[[#This Row],[Ethnicity]]="Black"), "Female_Black", "Others")</f>
        <v>Others</v>
      </c>
    </row>
    <row r="510" spans="1:17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TBL_Employees[[#This Row],[Annual Salary]]+TBL_Employees[[#This Row],[Bonus %]]*TBL_Employees[[#This Row],[Annual Salary]]</f>
        <v>87427</v>
      </c>
      <c r="P510" t="str">
        <f>IF(AND(TBL_Employees[[#This Row],[Department]]="IT",TBL_Employees[[#This Row],[Gender]]="Female"),"Yes","No")</f>
        <v>No</v>
      </c>
      <c r="Q510" t="str">
        <f>IF(AND(TBL_Employees[[#This Row],[Gender]]="Female",TBL_Employees[[#This Row],[Ethnicity]]="Black"), "Female_Black", "Others")</f>
        <v>Others</v>
      </c>
    </row>
    <row r="511" spans="1:17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TBL_Employees[[#This Row],[Annual Salary]]+TBL_Employees[[#This Row],[Bonus %]]*TBL_Employees[[#This Row],[Annual Salary]]</f>
        <v>49219</v>
      </c>
      <c r="P511" t="str">
        <f>IF(AND(TBL_Employees[[#This Row],[Department]]="IT",TBL_Employees[[#This Row],[Gender]]="Female"),"Yes","No")</f>
        <v>No</v>
      </c>
      <c r="Q511" t="str">
        <f>IF(AND(TBL_Employees[[#This Row],[Gender]]="Female",TBL_Employees[[#This Row],[Ethnicity]]="Black"), "Female_Black", "Others")</f>
        <v>Others</v>
      </c>
    </row>
    <row r="512" spans="1:17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TBL_Employees[[#This Row],[Annual Salary]]+TBL_Employees[[#This Row],[Bonus %]]*TBL_Employees[[#This Row],[Annual Salary]]</f>
        <v>113887.59</v>
      </c>
      <c r="P512" t="str">
        <f>IF(AND(TBL_Employees[[#This Row],[Department]]="IT",TBL_Employees[[#This Row],[Gender]]="Female"),"Yes","No")</f>
        <v>No</v>
      </c>
      <c r="Q512" t="str">
        <f>IF(AND(TBL_Employees[[#This Row],[Gender]]="Female",TBL_Employees[[#This Row],[Ethnicity]]="Black"), "Female_Black", "Others")</f>
        <v>Others</v>
      </c>
    </row>
    <row r="513" spans="1:17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TBL_Employees[[#This Row],[Annual Salary]]+TBL_Employees[[#This Row],[Bonus %]]*TBL_Employees[[#This Row],[Annual Salary]]</f>
        <v>64364</v>
      </c>
      <c r="P513" t="str">
        <f>IF(AND(TBL_Employees[[#This Row],[Department]]="IT",TBL_Employees[[#This Row],[Gender]]="Female"),"Yes","No")</f>
        <v>No</v>
      </c>
      <c r="Q513" t="str">
        <f>IF(AND(TBL_Employees[[#This Row],[Gender]]="Female",TBL_Employees[[#This Row],[Ethnicity]]="Black"), "Female_Black", "Others")</f>
        <v>Others</v>
      </c>
    </row>
    <row r="514" spans="1:17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TBL_Employees[[#This Row],[Annual Salary]]+TBL_Employees[[#This Row],[Bonus %]]*TBL_Employees[[#This Row],[Annual Salary]]</f>
        <v>223834</v>
      </c>
      <c r="P514" t="str">
        <f>IF(AND(TBL_Employees[[#This Row],[Department]]="IT",TBL_Employees[[#This Row],[Gender]]="Female"),"Yes","No")</f>
        <v>No</v>
      </c>
      <c r="Q514" t="str">
        <f>IF(AND(TBL_Employees[[#This Row],[Gender]]="Female",TBL_Employees[[#This Row],[Ethnicity]]="Black"), "Female_Black", "Others")</f>
        <v>Others</v>
      </c>
    </row>
    <row r="515" spans="1:17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TBL_Employees[[#This Row],[Annual Salary]]+TBL_Employees[[#This Row],[Bonus %]]*TBL_Employees[[#This Row],[Annual Salary]]</f>
        <v>88343</v>
      </c>
      <c r="P515" t="str">
        <f>IF(AND(TBL_Employees[[#This Row],[Department]]="IT",TBL_Employees[[#This Row],[Gender]]="Female"),"Yes","No")</f>
        <v>No</v>
      </c>
      <c r="Q515" t="str">
        <f>IF(AND(TBL_Employees[[#This Row],[Gender]]="Female",TBL_Employees[[#This Row],[Ethnicity]]="Black"), "Female_Black", "Others")</f>
        <v>Others</v>
      </c>
    </row>
    <row r="516" spans="1:17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TBL_Employees[[#This Row],[Annual Salary]]+TBL_Employees[[#This Row],[Bonus %]]*TBL_Employees[[#This Row],[Annual Salary]]</f>
        <v>66649</v>
      </c>
      <c r="P516" t="str">
        <f>IF(AND(TBL_Employees[[#This Row],[Department]]="IT",TBL_Employees[[#This Row],[Gender]]="Female"),"Yes","No")</f>
        <v>No</v>
      </c>
      <c r="Q516" t="str">
        <f>IF(AND(TBL_Employees[[#This Row],[Gender]]="Female",TBL_Employees[[#This Row],[Ethnicity]]="Black"), "Female_Black", "Others")</f>
        <v>Others</v>
      </c>
    </row>
    <row r="517" spans="1:17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TBL_Employees[[#This Row],[Annual Salary]]+TBL_Employees[[#This Row],[Bonus %]]*TBL_Employees[[#This Row],[Annual Salary]]</f>
        <v>107989.35</v>
      </c>
      <c r="P517" t="str">
        <f>IF(AND(TBL_Employees[[#This Row],[Department]]="IT",TBL_Employees[[#This Row],[Gender]]="Female"),"Yes","No")</f>
        <v>No</v>
      </c>
      <c r="Q517" t="str">
        <f>IF(AND(TBL_Employees[[#This Row],[Gender]]="Female",TBL_Employees[[#This Row],[Ethnicity]]="Black"), "Female_Black", "Others")</f>
        <v>Others</v>
      </c>
    </row>
    <row r="518" spans="1:17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TBL_Employees[[#This Row],[Annual Salary]]+TBL_Employees[[#This Row],[Bonus %]]*TBL_Employees[[#This Row],[Annual Salary]]</f>
        <v>155113.15</v>
      </c>
      <c r="P518" t="str">
        <f>IF(AND(TBL_Employees[[#This Row],[Department]]="IT",TBL_Employees[[#This Row],[Gender]]="Female"),"Yes","No")</f>
        <v>No</v>
      </c>
      <c r="Q518" t="str">
        <f>IF(AND(TBL_Employees[[#This Row],[Gender]]="Female",TBL_Employees[[#This Row],[Ethnicity]]="Black"), "Female_Black", "Others")</f>
        <v>Others</v>
      </c>
    </row>
    <row r="519" spans="1:17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TBL_Employees[[#This Row],[Annual Salary]]+TBL_Employees[[#This Row],[Bonus %]]*TBL_Employees[[#This Row],[Annual Salary]]</f>
        <v>68807</v>
      </c>
      <c r="P519" t="str">
        <f>IF(AND(TBL_Employees[[#This Row],[Department]]="IT",TBL_Employees[[#This Row],[Gender]]="Female"),"Yes","No")</f>
        <v>No</v>
      </c>
      <c r="Q519" t="str">
        <f>IF(AND(TBL_Employees[[#This Row],[Gender]]="Female",TBL_Employees[[#This Row],[Ethnicity]]="Black"), "Female_Black", "Others")</f>
        <v>Others</v>
      </c>
    </row>
    <row r="520" spans="1:17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TBL_Employees[[#This Row],[Annual Salary]]+TBL_Employees[[#This Row],[Bonus %]]*TBL_Employees[[#This Row],[Annual Salary]]</f>
        <v>311197.92</v>
      </c>
      <c r="P520" t="str">
        <f>IF(AND(TBL_Employees[[#This Row],[Department]]="IT",TBL_Employees[[#This Row],[Gender]]="Female"),"Yes","No")</f>
        <v>No</v>
      </c>
      <c r="Q520" t="str">
        <f>IF(AND(TBL_Employees[[#This Row],[Gender]]="Female",TBL_Employees[[#This Row],[Ethnicity]]="Black"), "Female_Black", "Others")</f>
        <v>Others</v>
      </c>
    </row>
    <row r="521" spans="1:17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TBL_Employees[[#This Row],[Annual Salary]]+TBL_Employees[[#This Row],[Bonus %]]*TBL_Employees[[#This Row],[Annual Salary]]</f>
        <v>43391</v>
      </c>
      <c r="P521" t="str">
        <f>IF(AND(TBL_Employees[[#This Row],[Department]]="IT",TBL_Employees[[#This Row],[Gender]]="Female"),"Yes","No")</f>
        <v>No</v>
      </c>
      <c r="Q521" t="str">
        <f>IF(AND(TBL_Employees[[#This Row],[Gender]]="Female",TBL_Employees[[#This Row],[Ethnicity]]="Black"), "Female_Black", "Others")</f>
        <v>Others</v>
      </c>
    </row>
    <row r="522" spans="1:17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TBL_Employees[[#This Row],[Annual Salary]]+TBL_Employees[[#This Row],[Bonus %]]*TBL_Employees[[#This Row],[Annual Salary]]</f>
        <v>91782</v>
      </c>
      <c r="P522" t="str">
        <f>IF(AND(TBL_Employees[[#This Row],[Department]]="IT",TBL_Employees[[#This Row],[Gender]]="Female"),"Yes","No")</f>
        <v>No</v>
      </c>
      <c r="Q522" t="str">
        <f>IF(AND(TBL_Employees[[#This Row],[Gender]]="Female",TBL_Employees[[#This Row],[Ethnicity]]="Black"), "Female_Black", "Others")</f>
        <v>Others</v>
      </c>
    </row>
    <row r="523" spans="1:17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TBL_Employees[[#This Row],[Annual Salary]]+TBL_Employees[[#This Row],[Bonus %]]*TBL_Employees[[#This Row],[Annual Salary]]</f>
        <v>277244.46999999997</v>
      </c>
      <c r="P523" t="str">
        <f>IF(AND(TBL_Employees[[#This Row],[Department]]="IT",TBL_Employees[[#This Row],[Gender]]="Female"),"Yes","No")</f>
        <v>No</v>
      </c>
      <c r="Q523" t="str">
        <f>IF(AND(TBL_Employees[[#This Row],[Gender]]="Female",TBL_Employees[[#This Row],[Ethnicity]]="Black"), "Female_Black", "Others")</f>
        <v>Others</v>
      </c>
    </row>
    <row r="524" spans="1:17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TBL_Employees[[#This Row],[Annual Salary]]+TBL_Employees[[#This Row],[Bonus %]]*TBL_Employees[[#This Row],[Annual Salary]]</f>
        <v>79847.95</v>
      </c>
      <c r="P524" t="str">
        <f>IF(AND(TBL_Employees[[#This Row],[Department]]="IT",TBL_Employees[[#This Row],[Gender]]="Female"),"Yes","No")</f>
        <v>No</v>
      </c>
      <c r="Q524" t="str">
        <f>IF(AND(TBL_Employees[[#This Row],[Gender]]="Female",TBL_Employees[[#This Row],[Ethnicity]]="Black"), "Female_Black", "Others")</f>
        <v>Others</v>
      </c>
    </row>
    <row r="525" spans="1:17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TBL_Employees[[#This Row],[Annual Salary]]+TBL_Employees[[#This Row],[Bonus %]]*TBL_Employees[[#This Row],[Annual Salary]]</f>
        <v>119708.6</v>
      </c>
      <c r="P525" t="str">
        <f>IF(AND(TBL_Employees[[#This Row],[Department]]="IT",TBL_Employees[[#This Row],[Gender]]="Female"),"Yes","No")</f>
        <v>No</v>
      </c>
      <c r="Q525" t="str">
        <f>IF(AND(TBL_Employees[[#This Row],[Gender]]="Female",TBL_Employees[[#This Row],[Ethnicity]]="Black"), "Female_Black", "Others")</f>
        <v>Others</v>
      </c>
    </row>
    <row r="526" spans="1:17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TBL_Employees[[#This Row],[Annual Salary]]+TBL_Employees[[#This Row],[Bonus %]]*TBL_Employees[[#This Row],[Annual Salary]]</f>
        <v>94352</v>
      </c>
      <c r="P526" t="str">
        <f>IF(AND(TBL_Employees[[#This Row],[Department]]="IT",TBL_Employees[[#This Row],[Gender]]="Female"),"Yes","No")</f>
        <v>No</v>
      </c>
      <c r="Q526" t="str">
        <f>IF(AND(TBL_Employees[[#This Row],[Gender]]="Female",TBL_Employees[[#This Row],[Ethnicity]]="Black"), "Female_Black", "Others")</f>
        <v>Others</v>
      </c>
    </row>
    <row r="527" spans="1:17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TBL_Employees[[#This Row],[Annual Salary]]+TBL_Employees[[#This Row],[Bonus %]]*TBL_Employees[[#This Row],[Annual Salary]]</f>
        <v>73955</v>
      </c>
      <c r="P527" t="str">
        <f>IF(AND(TBL_Employees[[#This Row],[Department]]="IT",TBL_Employees[[#This Row],[Gender]]="Female"),"Yes","No")</f>
        <v>Yes</v>
      </c>
      <c r="Q527" t="str">
        <f>IF(AND(TBL_Employees[[#This Row],[Gender]]="Female",TBL_Employees[[#This Row],[Ethnicity]]="Black"), "Female_Black", "Others")</f>
        <v>Others</v>
      </c>
    </row>
    <row r="528" spans="1:17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TBL_Employees[[#This Row],[Annual Salary]]+TBL_Employees[[#This Row],[Bonus %]]*TBL_Employees[[#This Row],[Annual Salary]]</f>
        <v>120743.54</v>
      </c>
      <c r="P528" t="str">
        <f>IF(AND(TBL_Employees[[#This Row],[Department]]="IT",TBL_Employees[[#This Row],[Gender]]="Female"),"Yes","No")</f>
        <v>No</v>
      </c>
      <c r="Q528" t="str">
        <f>IF(AND(TBL_Employees[[#This Row],[Gender]]="Female",TBL_Employees[[#This Row],[Ethnicity]]="Black"), "Female_Black", "Others")</f>
        <v>Others</v>
      </c>
    </row>
    <row r="529" spans="1:17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TBL_Employees[[#This Row],[Annual Salary]]+TBL_Employees[[#This Row],[Bonus %]]*TBL_Employees[[#This Row],[Annual Salary]]</f>
        <v>92321</v>
      </c>
      <c r="P529" t="str">
        <f>IF(AND(TBL_Employees[[#This Row],[Department]]="IT",TBL_Employees[[#This Row],[Gender]]="Female"),"Yes","No")</f>
        <v>No</v>
      </c>
      <c r="Q529" t="str">
        <f>IF(AND(TBL_Employees[[#This Row],[Gender]]="Female",TBL_Employees[[#This Row],[Ethnicity]]="Black"), "Female_Black", "Others")</f>
        <v>Others</v>
      </c>
    </row>
    <row r="530" spans="1:17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TBL_Employees[[#This Row],[Annual Salary]]+TBL_Employees[[#This Row],[Bonus %]]*TBL_Employees[[#This Row],[Annual Salary]]</f>
        <v>108517.13</v>
      </c>
      <c r="P530" t="str">
        <f>IF(AND(TBL_Employees[[#This Row],[Department]]="IT",TBL_Employees[[#This Row],[Gender]]="Female"),"Yes","No")</f>
        <v>No</v>
      </c>
      <c r="Q530" t="str">
        <f>IF(AND(TBL_Employees[[#This Row],[Gender]]="Female",TBL_Employees[[#This Row],[Ethnicity]]="Black"), "Female_Black", "Others")</f>
        <v>Others</v>
      </c>
    </row>
    <row r="531" spans="1:17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TBL_Employees[[#This Row],[Annual Salary]]+TBL_Employees[[#This Row],[Bonus %]]*TBL_Employees[[#This Row],[Annual Salary]]</f>
        <v>115854</v>
      </c>
      <c r="P531" t="str">
        <f>IF(AND(TBL_Employees[[#This Row],[Department]]="IT",TBL_Employees[[#This Row],[Gender]]="Female"),"Yes","No")</f>
        <v>No</v>
      </c>
      <c r="Q531" t="str">
        <f>IF(AND(TBL_Employees[[#This Row],[Gender]]="Female",TBL_Employees[[#This Row],[Ethnicity]]="Black"), "Female_Black", "Others")</f>
        <v>Others</v>
      </c>
    </row>
    <row r="532" spans="1:17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TBL_Employees[[#This Row],[Annual Salary]]+TBL_Employees[[#This Row],[Bonus %]]*TBL_Employees[[#This Row],[Annual Salary]]</f>
        <v>82462</v>
      </c>
      <c r="P532" t="str">
        <f>IF(AND(TBL_Employees[[#This Row],[Department]]="IT",TBL_Employees[[#This Row],[Gender]]="Female"),"Yes","No")</f>
        <v>Yes</v>
      </c>
      <c r="Q532" t="str">
        <f>IF(AND(TBL_Employees[[#This Row],[Gender]]="Female",TBL_Employees[[#This Row],[Ethnicity]]="Black"), "Female_Black", "Others")</f>
        <v>Others</v>
      </c>
    </row>
    <row r="533" spans="1:17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TBL_Employees[[#This Row],[Annual Salary]]+TBL_Employees[[#This Row],[Bonus %]]*TBL_Employees[[#This Row],[Annual Salary]]</f>
        <v>261984.36</v>
      </c>
      <c r="P533" t="str">
        <f>IF(AND(TBL_Employees[[#This Row],[Department]]="IT",TBL_Employees[[#This Row],[Gender]]="Female"),"Yes","No")</f>
        <v>Yes</v>
      </c>
      <c r="Q533" t="str">
        <f>IF(AND(TBL_Employees[[#This Row],[Gender]]="Female",TBL_Employees[[#This Row],[Ethnicity]]="Black"), "Female_Black", "Others")</f>
        <v>Others</v>
      </c>
    </row>
    <row r="534" spans="1:17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TBL_Employees[[#This Row],[Annual Salary]]+TBL_Employees[[#This Row],[Bonus %]]*TBL_Employees[[#This Row],[Annual Salary]]</f>
        <v>170376.12</v>
      </c>
      <c r="P534" t="str">
        <f>IF(AND(TBL_Employees[[#This Row],[Department]]="IT",TBL_Employees[[#This Row],[Gender]]="Female"),"Yes","No")</f>
        <v>No</v>
      </c>
      <c r="Q534" t="str">
        <f>IF(AND(TBL_Employees[[#This Row],[Gender]]="Female",TBL_Employees[[#This Row],[Ethnicity]]="Black"), "Female_Black", "Others")</f>
        <v>Others</v>
      </c>
    </row>
    <row r="535" spans="1:17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TBL_Employees[[#This Row],[Annual Salary]]+TBL_Employees[[#This Row],[Bonus %]]*TBL_Employees[[#This Row],[Annual Salary]]</f>
        <v>270673</v>
      </c>
      <c r="P535" t="str">
        <f>IF(AND(TBL_Employees[[#This Row],[Department]]="IT",TBL_Employees[[#This Row],[Gender]]="Female"),"Yes","No")</f>
        <v>No</v>
      </c>
      <c r="Q535" t="str">
        <f>IF(AND(TBL_Employees[[#This Row],[Gender]]="Female",TBL_Employees[[#This Row],[Ethnicity]]="Black"), "Female_Black", "Others")</f>
        <v>Female_Black</v>
      </c>
    </row>
    <row r="536" spans="1:17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TBL_Employees[[#This Row],[Annual Salary]]+TBL_Employees[[#This Row],[Bonus %]]*TBL_Employees[[#This Row],[Annual Salary]]</f>
        <v>91632</v>
      </c>
      <c r="P536" t="str">
        <f>IF(AND(TBL_Employees[[#This Row],[Department]]="IT",TBL_Employees[[#This Row],[Gender]]="Female"),"Yes","No")</f>
        <v>No</v>
      </c>
      <c r="Q536" t="str">
        <f>IF(AND(TBL_Employees[[#This Row],[Gender]]="Female",TBL_Employees[[#This Row],[Ethnicity]]="Black"), "Female_Black", "Others")</f>
        <v>Others</v>
      </c>
    </row>
    <row r="537" spans="1:17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TBL_Employees[[#This Row],[Annual Salary]]+TBL_Employees[[#This Row],[Bonus %]]*TBL_Employees[[#This Row],[Annual Salary]]</f>
        <v>71755</v>
      </c>
      <c r="P537" t="str">
        <f>IF(AND(TBL_Employees[[#This Row],[Department]]="IT",TBL_Employees[[#This Row],[Gender]]="Female"),"Yes","No")</f>
        <v>No</v>
      </c>
      <c r="Q537" t="str">
        <f>IF(AND(TBL_Employees[[#This Row],[Gender]]="Female",TBL_Employees[[#This Row],[Ethnicity]]="Black"), "Female_Black", "Others")</f>
        <v>Others</v>
      </c>
    </row>
    <row r="538" spans="1:17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TBL_Employees[[#This Row],[Annual Salary]]+TBL_Employees[[#This Row],[Bonus %]]*TBL_Employees[[#This Row],[Annual Salary]]</f>
        <v>119886.48</v>
      </c>
      <c r="P538" t="str">
        <f>IF(AND(TBL_Employees[[#This Row],[Department]]="IT",TBL_Employees[[#This Row],[Gender]]="Female"),"Yes","No")</f>
        <v>No</v>
      </c>
      <c r="Q538" t="str">
        <f>IF(AND(TBL_Employees[[#This Row],[Gender]]="Female",TBL_Employees[[#This Row],[Ethnicity]]="Black"), "Female_Black", "Others")</f>
        <v>Others</v>
      </c>
    </row>
    <row r="539" spans="1:17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TBL_Employees[[#This Row],[Annual Salary]]+TBL_Employees[[#This Row],[Bonus %]]*TBL_Employees[[#This Row],[Annual Salary]]</f>
        <v>99774</v>
      </c>
      <c r="P539" t="str">
        <f>IF(AND(TBL_Employees[[#This Row],[Department]]="IT",TBL_Employees[[#This Row],[Gender]]="Female"),"Yes","No")</f>
        <v>No</v>
      </c>
      <c r="Q539" t="str">
        <f>IF(AND(TBL_Employees[[#This Row],[Gender]]="Female",TBL_Employees[[#This Row],[Ethnicity]]="Black"), "Female_Black", "Others")</f>
        <v>Others</v>
      </c>
    </row>
    <row r="540" spans="1:17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TBL_Employees[[#This Row],[Annual Salary]]+TBL_Employees[[#This Row],[Bonus %]]*TBL_Employees[[#This Row],[Annual Salary]]</f>
        <v>228963.52</v>
      </c>
      <c r="P540" t="str">
        <f>IF(AND(TBL_Employees[[#This Row],[Department]]="IT",TBL_Employees[[#This Row],[Gender]]="Female"),"Yes","No")</f>
        <v>No</v>
      </c>
      <c r="Q540" t="str">
        <f>IF(AND(TBL_Employees[[#This Row],[Gender]]="Female",TBL_Employees[[#This Row],[Ethnicity]]="Black"), "Female_Black", "Others")</f>
        <v>Others</v>
      </c>
    </row>
    <row r="541" spans="1:17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TBL_Employees[[#This Row],[Annual Salary]]+TBL_Employees[[#This Row],[Bonus %]]*TBL_Employees[[#This Row],[Annual Salary]]</f>
        <v>329672.42</v>
      </c>
      <c r="P541" t="str">
        <f>IF(AND(TBL_Employees[[#This Row],[Department]]="IT",TBL_Employees[[#This Row],[Gender]]="Female"),"Yes","No")</f>
        <v>No</v>
      </c>
      <c r="Q541" t="str">
        <f>IF(AND(TBL_Employees[[#This Row],[Gender]]="Female",TBL_Employees[[#This Row],[Ethnicity]]="Black"), "Female_Black", "Others")</f>
        <v>Others</v>
      </c>
    </row>
    <row r="542" spans="1:17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TBL_Employees[[#This Row],[Annual Salary]]+TBL_Employees[[#This Row],[Bonus %]]*TBL_Employees[[#This Row],[Annual Salary]]</f>
        <v>62239</v>
      </c>
      <c r="P542" t="str">
        <f>IF(AND(TBL_Employees[[#This Row],[Department]]="IT",TBL_Employees[[#This Row],[Gender]]="Female"),"Yes","No")</f>
        <v>No</v>
      </c>
      <c r="Q542" t="str">
        <f>IF(AND(TBL_Employees[[#This Row],[Gender]]="Female",TBL_Employees[[#This Row],[Ethnicity]]="Black"), "Female_Black", "Others")</f>
        <v>Others</v>
      </c>
    </row>
    <row r="543" spans="1:17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TBL_Employees[[#This Row],[Annual Salary]]+TBL_Employees[[#This Row],[Bonus %]]*TBL_Employees[[#This Row],[Annual Salary]]</f>
        <v>122954.77</v>
      </c>
      <c r="P543" t="str">
        <f>IF(AND(TBL_Employees[[#This Row],[Department]]="IT",TBL_Employees[[#This Row],[Gender]]="Female"),"Yes","No")</f>
        <v>No</v>
      </c>
      <c r="Q543" t="str">
        <f>IF(AND(TBL_Employees[[#This Row],[Gender]]="Female",TBL_Employees[[#This Row],[Ethnicity]]="Black"), "Female_Black", "Others")</f>
        <v>Others</v>
      </c>
    </row>
    <row r="544" spans="1:17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TBL_Employees[[#This Row],[Annual Salary]]+TBL_Employees[[#This Row],[Bonus %]]*TBL_Employees[[#This Row],[Annual Salary]]</f>
        <v>129348.8</v>
      </c>
      <c r="P544" t="str">
        <f>IF(AND(TBL_Employees[[#This Row],[Department]]="IT",TBL_Employees[[#This Row],[Gender]]="Female"),"Yes","No")</f>
        <v>No</v>
      </c>
      <c r="Q544" t="str">
        <f>IF(AND(TBL_Employees[[#This Row],[Gender]]="Female",TBL_Employees[[#This Row],[Ethnicity]]="Black"), "Female_Black", "Others")</f>
        <v>Others</v>
      </c>
    </row>
    <row r="545" spans="1:17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TBL_Employees[[#This Row],[Annual Salary]]+TBL_Employees[[#This Row],[Bonus %]]*TBL_Employees[[#This Row],[Annual Salary]]</f>
        <v>127017.56</v>
      </c>
      <c r="P545" t="str">
        <f>IF(AND(TBL_Employees[[#This Row],[Department]]="IT",TBL_Employees[[#This Row],[Gender]]="Female"),"Yes","No")</f>
        <v>No</v>
      </c>
      <c r="Q545" t="str">
        <f>IF(AND(TBL_Employees[[#This Row],[Gender]]="Female",TBL_Employees[[#This Row],[Ethnicity]]="Black"), "Female_Black", "Others")</f>
        <v>Others</v>
      </c>
    </row>
    <row r="546" spans="1:17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TBL_Employees[[#This Row],[Annual Salary]]+TBL_Employees[[#This Row],[Bonus %]]*TBL_Employees[[#This Row],[Annual Salary]]</f>
        <v>237178.8</v>
      </c>
      <c r="P546" t="str">
        <f>IF(AND(TBL_Employees[[#This Row],[Department]]="IT",TBL_Employees[[#This Row],[Gender]]="Female"),"Yes","No")</f>
        <v>No</v>
      </c>
      <c r="Q546" t="str">
        <f>IF(AND(TBL_Employees[[#This Row],[Gender]]="Female",TBL_Employees[[#This Row],[Ethnicity]]="Black"), "Female_Black", "Others")</f>
        <v>Others</v>
      </c>
    </row>
    <row r="547" spans="1:17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TBL_Employees[[#This Row],[Annual Salary]]+TBL_Employees[[#This Row],[Bonus %]]*TBL_Employees[[#This Row],[Annual Salary]]</f>
        <v>89841</v>
      </c>
      <c r="P547" t="str">
        <f>IF(AND(TBL_Employees[[#This Row],[Department]]="IT",TBL_Employees[[#This Row],[Gender]]="Female"),"Yes","No")</f>
        <v>No</v>
      </c>
      <c r="Q547" t="str">
        <f>IF(AND(TBL_Employees[[#This Row],[Gender]]="Female",TBL_Employees[[#This Row],[Ethnicity]]="Black"), "Female_Black", "Others")</f>
        <v>Others</v>
      </c>
    </row>
    <row r="548" spans="1:17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TBL_Employees[[#This Row],[Annual Salary]]+TBL_Employees[[#This Row],[Bonus %]]*TBL_Employees[[#This Row],[Annual Salary]]</f>
        <v>61026</v>
      </c>
      <c r="P548" t="str">
        <f>IF(AND(TBL_Employees[[#This Row],[Department]]="IT",TBL_Employees[[#This Row],[Gender]]="Female"),"Yes","No")</f>
        <v>No</v>
      </c>
      <c r="Q548" t="str">
        <f>IF(AND(TBL_Employees[[#This Row],[Gender]]="Female",TBL_Employees[[#This Row],[Ethnicity]]="Black"), "Female_Black", "Others")</f>
        <v>Others</v>
      </c>
    </row>
    <row r="549" spans="1:17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TBL_Employees[[#This Row],[Annual Salary]]+TBL_Employees[[#This Row],[Bonus %]]*TBL_Employees[[#This Row],[Annual Salary]]</f>
        <v>96693</v>
      </c>
      <c r="P549" t="str">
        <f>IF(AND(TBL_Employees[[#This Row],[Department]]="IT",TBL_Employees[[#This Row],[Gender]]="Female"),"Yes","No")</f>
        <v>No</v>
      </c>
      <c r="Q549" t="str">
        <f>IF(AND(TBL_Employees[[#This Row],[Gender]]="Female",TBL_Employees[[#This Row],[Ethnicity]]="Black"), "Female_Black", "Others")</f>
        <v>Others</v>
      </c>
    </row>
    <row r="550" spans="1:17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TBL_Employees[[#This Row],[Annual Salary]]+TBL_Employees[[#This Row],[Bonus %]]*TBL_Employees[[#This Row],[Annual Salary]]</f>
        <v>82907</v>
      </c>
      <c r="P550" t="str">
        <f>IF(AND(TBL_Employees[[#This Row],[Department]]="IT",TBL_Employees[[#This Row],[Gender]]="Female"),"Yes","No")</f>
        <v>No</v>
      </c>
      <c r="Q550" t="str">
        <f>IF(AND(TBL_Employees[[#This Row],[Gender]]="Female",TBL_Employees[[#This Row],[Ethnicity]]="Black"), "Female_Black", "Others")</f>
        <v>Others</v>
      </c>
    </row>
    <row r="551" spans="1:17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TBL_Employees[[#This Row],[Annual Salary]]+TBL_Employees[[#This Row],[Bonus %]]*TBL_Employees[[#This Row],[Annual Salary]]</f>
        <v>347211.9</v>
      </c>
      <c r="P551" t="str">
        <f>IF(AND(TBL_Employees[[#This Row],[Department]]="IT",TBL_Employees[[#This Row],[Gender]]="Female"),"Yes","No")</f>
        <v>No</v>
      </c>
      <c r="Q551" t="str">
        <f>IF(AND(TBL_Employees[[#This Row],[Gender]]="Female",TBL_Employees[[#This Row],[Ethnicity]]="Black"), "Female_Black", "Others")</f>
        <v>Others</v>
      </c>
    </row>
    <row r="552" spans="1:17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TBL_Employees[[#This Row],[Annual Salary]]+TBL_Employees[[#This Row],[Bonus %]]*TBL_Employees[[#This Row],[Annual Salary]]</f>
        <v>94658</v>
      </c>
      <c r="P552" t="str">
        <f>IF(AND(TBL_Employees[[#This Row],[Department]]="IT",TBL_Employees[[#This Row],[Gender]]="Female"),"Yes","No")</f>
        <v>No</v>
      </c>
      <c r="Q552" t="str">
        <f>IF(AND(TBL_Employees[[#This Row],[Gender]]="Female",TBL_Employees[[#This Row],[Ethnicity]]="Black"), "Female_Black", "Others")</f>
        <v>Others</v>
      </c>
    </row>
    <row r="553" spans="1:17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TBL_Employees[[#This Row],[Annual Salary]]+TBL_Employees[[#This Row],[Bonus %]]*TBL_Employees[[#This Row],[Annual Salary]]</f>
        <v>89419</v>
      </c>
      <c r="P553" t="str">
        <f>IF(AND(TBL_Employees[[#This Row],[Department]]="IT",TBL_Employees[[#This Row],[Gender]]="Female"),"Yes","No")</f>
        <v>No</v>
      </c>
      <c r="Q553" t="str">
        <f>IF(AND(TBL_Employees[[#This Row],[Gender]]="Female",TBL_Employees[[#This Row],[Ethnicity]]="Black"), "Female_Black", "Others")</f>
        <v>Others</v>
      </c>
    </row>
    <row r="554" spans="1:17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TBL_Employees[[#This Row],[Annual Salary]]+TBL_Employees[[#This Row],[Bonus %]]*TBL_Employees[[#This Row],[Annual Salary]]</f>
        <v>51983</v>
      </c>
      <c r="P554" t="str">
        <f>IF(AND(TBL_Employees[[#This Row],[Department]]="IT",TBL_Employees[[#This Row],[Gender]]="Female"),"Yes","No")</f>
        <v>No</v>
      </c>
      <c r="Q554" t="str">
        <f>IF(AND(TBL_Employees[[#This Row],[Gender]]="Female",TBL_Employees[[#This Row],[Ethnicity]]="Black"), "Female_Black", "Others")</f>
        <v>Others</v>
      </c>
    </row>
    <row r="555" spans="1:17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TBL_Employees[[#This Row],[Annual Salary]]+TBL_Employees[[#This Row],[Bonus %]]*TBL_Employees[[#This Row],[Annual Salary]]</f>
        <v>215392.8</v>
      </c>
      <c r="P555" t="str">
        <f>IF(AND(TBL_Employees[[#This Row],[Department]]="IT",TBL_Employees[[#This Row],[Gender]]="Female"),"Yes","No")</f>
        <v>No</v>
      </c>
      <c r="Q555" t="str">
        <f>IF(AND(TBL_Employees[[#This Row],[Gender]]="Female",TBL_Employees[[#This Row],[Ethnicity]]="Black"), "Female_Black", "Others")</f>
        <v>Others</v>
      </c>
    </row>
    <row r="556" spans="1:17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TBL_Employees[[#This Row],[Annual Salary]]+TBL_Employees[[#This Row],[Bonus %]]*TBL_Employees[[#This Row],[Annual Salary]]</f>
        <v>68426</v>
      </c>
      <c r="P556" t="str">
        <f>IF(AND(TBL_Employees[[#This Row],[Department]]="IT",TBL_Employees[[#This Row],[Gender]]="Female"),"Yes","No")</f>
        <v>No</v>
      </c>
      <c r="Q556" t="str">
        <f>IF(AND(TBL_Employees[[#This Row],[Gender]]="Female",TBL_Employees[[#This Row],[Ethnicity]]="Black"), "Female_Black", "Others")</f>
        <v>Others</v>
      </c>
    </row>
    <row r="557" spans="1:17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TBL_Employees[[#This Row],[Annual Salary]]+TBL_Employees[[#This Row],[Bonus %]]*TBL_Employees[[#This Row],[Annual Salary]]</f>
        <v>162384.32000000001</v>
      </c>
      <c r="P557" t="str">
        <f>IF(AND(TBL_Employees[[#This Row],[Department]]="IT",TBL_Employees[[#This Row],[Gender]]="Female"),"Yes","No")</f>
        <v>No</v>
      </c>
      <c r="Q557" t="str">
        <f>IF(AND(TBL_Employees[[#This Row],[Gender]]="Female",TBL_Employees[[#This Row],[Ethnicity]]="Black"), "Female_Black", "Others")</f>
        <v>Others</v>
      </c>
    </row>
    <row r="558" spans="1:17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TBL_Employees[[#This Row],[Annual Salary]]+TBL_Employees[[#This Row],[Bonus %]]*TBL_Employees[[#This Row],[Annual Salary]]</f>
        <v>60113</v>
      </c>
      <c r="P558" t="str">
        <f>IF(AND(TBL_Employees[[#This Row],[Department]]="IT",TBL_Employees[[#This Row],[Gender]]="Female"),"Yes","No")</f>
        <v>No</v>
      </c>
      <c r="Q558" t="str">
        <f>IF(AND(TBL_Employees[[#This Row],[Gender]]="Female",TBL_Employees[[#This Row],[Ethnicity]]="Black"), "Female_Black", "Others")</f>
        <v>Others</v>
      </c>
    </row>
    <row r="559" spans="1:17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TBL_Employees[[#This Row],[Annual Salary]]+TBL_Employees[[#This Row],[Bonus %]]*TBL_Employees[[#This Row],[Annual Salary]]</f>
        <v>50548</v>
      </c>
      <c r="P559" t="str">
        <f>IF(AND(TBL_Employees[[#This Row],[Department]]="IT",TBL_Employees[[#This Row],[Gender]]="Female"),"Yes","No")</f>
        <v>No</v>
      </c>
      <c r="Q559" t="str">
        <f>IF(AND(TBL_Employees[[#This Row],[Gender]]="Female",TBL_Employees[[#This Row],[Ethnicity]]="Black"), "Female_Black", "Others")</f>
        <v>Others</v>
      </c>
    </row>
    <row r="560" spans="1:17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TBL_Employees[[#This Row],[Annual Salary]]+TBL_Employees[[#This Row],[Bonus %]]*TBL_Employees[[#This Row],[Annual Salary]]</f>
        <v>68846</v>
      </c>
      <c r="P560" t="str">
        <f>IF(AND(TBL_Employees[[#This Row],[Department]]="IT",TBL_Employees[[#This Row],[Gender]]="Female"),"Yes","No")</f>
        <v>No</v>
      </c>
      <c r="Q560" t="str">
        <f>IF(AND(TBL_Employees[[#This Row],[Gender]]="Female",TBL_Employees[[#This Row],[Ethnicity]]="Black"), "Female_Black", "Others")</f>
        <v>Others</v>
      </c>
    </row>
    <row r="561" spans="1:17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TBL_Employees[[#This Row],[Annual Salary]]+TBL_Employees[[#This Row],[Bonus %]]*TBL_Employees[[#This Row],[Annual Salary]]</f>
        <v>90901</v>
      </c>
      <c r="P561" t="str">
        <f>IF(AND(TBL_Employees[[#This Row],[Department]]="IT",TBL_Employees[[#This Row],[Gender]]="Female"),"Yes","No")</f>
        <v>Yes</v>
      </c>
      <c r="Q561" t="str">
        <f>IF(AND(TBL_Employees[[#This Row],[Gender]]="Female",TBL_Employees[[#This Row],[Ethnicity]]="Black"), "Female_Black", "Others")</f>
        <v>Others</v>
      </c>
    </row>
    <row r="562" spans="1:17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TBL_Employees[[#This Row],[Annual Salary]]+TBL_Employees[[#This Row],[Bonus %]]*TBL_Employees[[#This Row],[Annual Salary]]</f>
        <v>110195.64</v>
      </c>
      <c r="P562" t="str">
        <f>IF(AND(TBL_Employees[[#This Row],[Department]]="IT",TBL_Employees[[#This Row],[Gender]]="Female"),"Yes","No")</f>
        <v>No</v>
      </c>
      <c r="Q562" t="str">
        <f>IF(AND(TBL_Employees[[#This Row],[Gender]]="Female",TBL_Employees[[#This Row],[Ethnicity]]="Black"), "Female_Black", "Others")</f>
        <v>Others</v>
      </c>
    </row>
    <row r="563" spans="1:17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TBL_Employees[[#This Row],[Annual Salary]]+TBL_Employees[[#This Row],[Bonus %]]*TBL_Employees[[#This Row],[Annual Salary]]</f>
        <v>191246.58000000002</v>
      </c>
      <c r="P563" t="str">
        <f>IF(AND(TBL_Employees[[#This Row],[Department]]="IT",TBL_Employees[[#This Row],[Gender]]="Female"),"Yes","No")</f>
        <v>No</v>
      </c>
      <c r="Q563" t="str">
        <f>IF(AND(TBL_Employees[[#This Row],[Gender]]="Female",TBL_Employees[[#This Row],[Ethnicity]]="Black"), "Female_Black", "Others")</f>
        <v>Others</v>
      </c>
    </row>
    <row r="564" spans="1:17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TBL_Employees[[#This Row],[Annual Salary]]+TBL_Employees[[#This Row],[Bonus %]]*TBL_Employees[[#This Row],[Annual Salary]]</f>
        <v>199091.88</v>
      </c>
      <c r="P564" t="str">
        <f>IF(AND(TBL_Employees[[#This Row],[Department]]="IT",TBL_Employees[[#This Row],[Gender]]="Female"),"Yes","No")</f>
        <v>No</v>
      </c>
      <c r="Q564" t="str">
        <f>IF(AND(TBL_Employees[[#This Row],[Gender]]="Female",TBL_Employees[[#This Row],[Ethnicity]]="Black"), "Female_Black", "Others")</f>
        <v>Others</v>
      </c>
    </row>
    <row r="565" spans="1:17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TBL_Employees[[#This Row],[Annual Salary]]+TBL_Employees[[#This Row],[Bonus %]]*TBL_Employees[[#This Row],[Annual Salary]]</f>
        <v>177731.7</v>
      </c>
      <c r="P565" t="str">
        <f>IF(AND(TBL_Employees[[#This Row],[Department]]="IT",TBL_Employees[[#This Row],[Gender]]="Female"),"Yes","No")</f>
        <v>No</v>
      </c>
      <c r="Q565" t="str">
        <f>IF(AND(TBL_Employees[[#This Row],[Gender]]="Female",TBL_Employees[[#This Row],[Ethnicity]]="Black"), "Female_Black", "Others")</f>
        <v>Others</v>
      </c>
    </row>
    <row r="566" spans="1:17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TBL_Employees[[#This Row],[Annual Salary]]+TBL_Employees[[#This Row],[Bonus %]]*TBL_Employees[[#This Row],[Annual Salary]]</f>
        <v>50733</v>
      </c>
      <c r="P566" t="str">
        <f>IF(AND(TBL_Employees[[#This Row],[Department]]="IT",TBL_Employees[[#This Row],[Gender]]="Female"),"Yes","No")</f>
        <v>No</v>
      </c>
      <c r="Q566" t="str">
        <f>IF(AND(TBL_Employees[[#This Row],[Gender]]="Female",TBL_Employees[[#This Row],[Ethnicity]]="Black"), "Female_Black", "Others")</f>
        <v>Others</v>
      </c>
    </row>
    <row r="567" spans="1:17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TBL_Employees[[#This Row],[Annual Salary]]+TBL_Employees[[#This Row],[Bonus %]]*TBL_Employees[[#This Row],[Annual Salary]]</f>
        <v>88663</v>
      </c>
      <c r="P567" t="str">
        <f>IF(AND(TBL_Employees[[#This Row],[Department]]="IT",TBL_Employees[[#This Row],[Gender]]="Female"),"Yes","No")</f>
        <v>No</v>
      </c>
      <c r="Q567" t="str">
        <f>IF(AND(TBL_Employees[[#This Row],[Gender]]="Female",TBL_Employees[[#This Row],[Ethnicity]]="Black"), "Female_Black", "Others")</f>
        <v>Others</v>
      </c>
    </row>
    <row r="568" spans="1:17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TBL_Employees[[#This Row],[Annual Salary]]+TBL_Employees[[#This Row],[Bonus %]]*TBL_Employees[[#This Row],[Annual Salary]]</f>
        <v>88213</v>
      </c>
      <c r="P568" t="str">
        <f>IF(AND(TBL_Employees[[#This Row],[Department]]="IT",TBL_Employees[[#This Row],[Gender]]="Female"),"Yes","No")</f>
        <v>No</v>
      </c>
      <c r="Q568" t="str">
        <f>IF(AND(TBL_Employees[[#This Row],[Gender]]="Female",TBL_Employees[[#This Row],[Ethnicity]]="Black"), "Female_Black", "Others")</f>
        <v>Others</v>
      </c>
    </row>
    <row r="569" spans="1:17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TBL_Employees[[#This Row],[Annual Salary]]+TBL_Employees[[#This Row],[Bonus %]]*TBL_Employees[[#This Row],[Annual Salary]]</f>
        <v>67130</v>
      </c>
      <c r="P569" t="str">
        <f>IF(AND(TBL_Employees[[#This Row],[Department]]="IT",TBL_Employees[[#This Row],[Gender]]="Female"),"Yes","No")</f>
        <v>No</v>
      </c>
      <c r="Q569" t="str">
        <f>IF(AND(TBL_Employees[[#This Row],[Gender]]="Female",TBL_Employees[[#This Row],[Ethnicity]]="Black"), "Female_Black", "Others")</f>
        <v>Others</v>
      </c>
    </row>
    <row r="570" spans="1:17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TBL_Employees[[#This Row],[Annual Salary]]+TBL_Employees[[#This Row],[Bonus %]]*TBL_Employees[[#This Row],[Annual Salary]]</f>
        <v>94876</v>
      </c>
      <c r="P570" t="str">
        <f>IF(AND(TBL_Employees[[#This Row],[Department]]="IT",TBL_Employees[[#This Row],[Gender]]="Female"),"Yes","No")</f>
        <v>No</v>
      </c>
      <c r="Q570" t="str">
        <f>IF(AND(TBL_Employees[[#This Row],[Gender]]="Female",TBL_Employees[[#This Row],[Ethnicity]]="Black"), "Female_Black", "Others")</f>
        <v>Others</v>
      </c>
    </row>
    <row r="571" spans="1:17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TBL_Employees[[#This Row],[Annual Salary]]+TBL_Employees[[#This Row],[Bonus %]]*TBL_Employees[[#This Row],[Annual Salary]]</f>
        <v>98230</v>
      </c>
      <c r="P571" t="str">
        <f>IF(AND(TBL_Employees[[#This Row],[Department]]="IT",TBL_Employees[[#This Row],[Gender]]="Female"),"Yes","No")</f>
        <v>No</v>
      </c>
      <c r="Q571" t="str">
        <f>IF(AND(TBL_Employees[[#This Row],[Gender]]="Female",TBL_Employees[[#This Row],[Ethnicity]]="Black"), "Female_Black", "Others")</f>
        <v>Others</v>
      </c>
    </row>
    <row r="572" spans="1:17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TBL_Employees[[#This Row],[Annual Salary]]+TBL_Employees[[#This Row],[Bonus %]]*TBL_Employees[[#This Row],[Annual Salary]]</f>
        <v>96757</v>
      </c>
      <c r="P572" t="str">
        <f>IF(AND(TBL_Employees[[#This Row],[Department]]="IT",TBL_Employees[[#This Row],[Gender]]="Female"),"Yes","No")</f>
        <v>No</v>
      </c>
      <c r="Q572" t="str">
        <f>IF(AND(TBL_Employees[[#This Row],[Gender]]="Female",TBL_Employees[[#This Row],[Ethnicity]]="Black"), "Female_Black", "Others")</f>
        <v>Others</v>
      </c>
    </row>
    <row r="573" spans="1:17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TBL_Employees[[#This Row],[Annual Salary]]+TBL_Employees[[#This Row],[Bonus %]]*TBL_Employees[[#This Row],[Annual Salary]]</f>
        <v>51513</v>
      </c>
      <c r="P573" t="str">
        <f>IF(AND(TBL_Employees[[#This Row],[Department]]="IT",TBL_Employees[[#This Row],[Gender]]="Female"),"Yes","No")</f>
        <v>No</v>
      </c>
      <c r="Q573" t="str">
        <f>IF(AND(TBL_Employees[[#This Row],[Gender]]="Female",TBL_Employees[[#This Row],[Ethnicity]]="Black"), "Female_Black", "Others")</f>
        <v>Others</v>
      </c>
    </row>
    <row r="574" spans="1:17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TBL_Employees[[#This Row],[Annual Salary]]+TBL_Employees[[#This Row],[Bonus %]]*TBL_Employees[[#This Row],[Annual Salary]]</f>
        <v>321006.07</v>
      </c>
      <c r="P574" t="str">
        <f>IF(AND(TBL_Employees[[#This Row],[Department]]="IT",TBL_Employees[[#This Row],[Gender]]="Female"),"Yes","No")</f>
        <v>No</v>
      </c>
      <c r="Q574" t="str">
        <f>IF(AND(TBL_Employees[[#This Row],[Gender]]="Female",TBL_Employees[[#This Row],[Ethnicity]]="Black"), "Female_Black", "Others")</f>
        <v>Others</v>
      </c>
    </row>
    <row r="575" spans="1:17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TBL_Employees[[#This Row],[Annual Salary]]+TBL_Employees[[#This Row],[Bonus %]]*TBL_Employees[[#This Row],[Annual Salary]]</f>
        <v>173682.42</v>
      </c>
      <c r="P575" t="str">
        <f>IF(AND(TBL_Employees[[#This Row],[Department]]="IT",TBL_Employees[[#This Row],[Gender]]="Female"),"Yes","No")</f>
        <v>No</v>
      </c>
      <c r="Q575" t="str">
        <f>IF(AND(TBL_Employees[[#This Row],[Gender]]="Female",TBL_Employees[[#This Row],[Ethnicity]]="Black"), "Female_Black", "Others")</f>
        <v>Others</v>
      </c>
    </row>
    <row r="576" spans="1:17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TBL_Employees[[#This Row],[Annual Salary]]+TBL_Employees[[#This Row],[Bonus %]]*TBL_Employees[[#This Row],[Annual Salary]]</f>
        <v>139746.88</v>
      </c>
      <c r="P576" t="str">
        <f>IF(AND(TBL_Employees[[#This Row],[Department]]="IT",TBL_Employees[[#This Row],[Gender]]="Female"),"Yes","No")</f>
        <v>No</v>
      </c>
      <c r="Q576" t="str">
        <f>IF(AND(TBL_Employees[[#This Row],[Gender]]="Female",TBL_Employees[[#This Row],[Ethnicity]]="Black"), "Female_Black", "Others")</f>
        <v>Others</v>
      </c>
    </row>
    <row r="577" spans="1:17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TBL_Employees[[#This Row],[Annual Salary]]+TBL_Employees[[#This Row],[Bonus %]]*TBL_Employees[[#This Row],[Annual Salary]]</f>
        <v>201049.60000000001</v>
      </c>
      <c r="P577" t="str">
        <f>IF(AND(TBL_Employees[[#This Row],[Department]]="IT",TBL_Employees[[#This Row],[Gender]]="Female"),"Yes","No")</f>
        <v>No</v>
      </c>
      <c r="Q577" t="str">
        <f>IF(AND(TBL_Employees[[#This Row],[Gender]]="Female",TBL_Employees[[#This Row],[Ethnicity]]="Black"), "Female_Black", "Others")</f>
        <v>Others</v>
      </c>
    </row>
    <row r="578" spans="1:17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TBL_Employees[[#This Row],[Annual Salary]]+TBL_Employees[[#This Row],[Bonus %]]*TBL_Employees[[#This Row],[Annual Salary]]</f>
        <v>149652.95000000001</v>
      </c>
      <c r="P578" t="str">
        <f>IF(AND(TBL_Employees[[#This Row],[Department]]="IT",TBL_Employees[[#This Row],[Gender]]="Female"),"Yes","No")</f>
        <v>No</v>
      </c>
      <c r="Q578" t="str">
        <f>IF(AND(TBL_Employees[[#This Row],[Gender]]="Female",TBL_Employees[[#This Row],[Ethnicity]]="Black"), "Female_Black", "Others")</f>
        <v>Others</v>
      </c>
    </row>
    <row r="579" spans="1:17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TBL_Employees[[#This Row],[Annual Salary]]+TBL_Employees[[#This Row],[Bonus %]]*TBL_Employees[[#This Row],[Annual Salary]]</f>
        <v>115306.8</v>
      </c>
      <c r="P579" t="str">
        <f>IF(AND(TBL_Employees[[#This Row],[Department]]="IT",TBL_Employees[[#This Row],[Gender]]="Female"),"Yes","No")</f>
        <v>No</v>
      </c>
      <c r="Q579" t="str">
        <f>IF(AND(TBL_Employees[[#This Row],[Gender]]="Female",TBL_Employees[[#This Row],[Ethnicity]]="Black"), "Female_Black", "Others")</f>
        <v>Others</v>
      </c>
    </row>
    <row r="580" spans="1:17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TBL_Employees[[#This Row],[Annual Salary]]+TBL_Employees[[#This Row],[Bonus %]]*TBL_Employees[[#This Row],[Annual Salary]]</f>
        <v>176149.48</v>
      </c>
      <c r="P580" t="str">
        <f>IF(AND(TBL_Employees[[#This Row],[Department]]="IT",TBL_Employees[[#This Row],[Gender]]="Female"),"Yes","No")</f>
        <v>No</v>
      </c>
      <c r="Q580" t="str">
        <f>IF(AND(TBL_Employees[[#This Row],[Gender]]="Female",TBL_Employees[[#This Row],[Ethnicity]]="Black"), "Female_Black", "Others")</f>
        <v>Others</v>
      </c>
    </row>
    <row r="581" spans="1:17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TBL_Employees[[#This Row],[Annual Salary]]+TBL_Employees[[#This Row],[Bonus %]]*TBL_Employees[[#This Row],[Annual Salary]]</f>
        <v>64669</v>
      </c>
      <c r="P581" t="str">
        <f>IF(AND(TBL_Employees[[#This Row],[Department]]="IT",TBL_Employees[[#This Row],[Gender]]="Female"),"Yes","No")</f>
        <v>No</v>
      </c>
      <c r="Q581" t="str">
        <f>IF(AND(TBL_Employees[[#This Row],[Gender]]="Female",TBL_Employees[[#This Row],[Ethnicity]]="Black"), "Female_Black", "Others")</f>
        <v>Others</v>
      </c>
    </row>
    <row r="582" spans="1:17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TBL_Employees[[#This Row],[Annual Salary]]+TBL_Employees[[#This Row],[Bonus %]]*TBL_Employees[[#This Row],[Annual Salary]]</f>
        <v>69352</v>
      </c>
      <c r="P582" t="str">
        <f>IF(AND(TBL_Employees[[#This Row],[Department]]="IT",TBL_Employees[[#This Row],[Gender]]="Female"),"Yes","No")</f>
        <v>No</v>
      </c>
      <c r="Q582" t="str">
        <f>IF(AND(TBL_Employees[[#This Row],[Gender]]="Female",TBL_Employees[[#This Row],[Ethnicity]]="Black"), "Female_Black", "Others")</f>
        <v>Others</v>
      </c>
    </row>
    <row r="583" spans="1:17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TBL_Employees[[#This Row],[Annual Salary]]+TBL_Employees[[#This Row],[Bonus %]]*TBL_Employees[[#This Row],[Annual Salary]]</f>
        <v>74631</v>
      </c>
      <c r="P583" t="str">
        <f>IF(AND(TBL_Employees[[#This Row],[Department]]="IT",TBL_Employees[[#This Row],[Gender]]="Female"),"Yes","No")</f>
        <v>No</v>
      </c>
      <c r="Q583" t="str">
        <f>IF(AND(TBL_Employees[[#This Row],[Gender]]="Female",TBL_Employees[[#This Row],[Ethnicity]]="Black"), "Female_Black", "Others")</f>
        <v>Others</v>
      </c>
    </row>
    <row r="584" spans="1:17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TBL_Employees[[#This Row],[Annual Salary]]+TBL_Employees[[#This Row],[Bonus %]]*TBL_Employees[[#This Row],[Annual Salary]]</f>
        <v>96441</v>
      </c>
      <c r="P584" t="str">
        <f>IF(AND(TBL_Employees[[#This Row],[Department]]="IT",TBL_Employees[[#This Row],[Gender]]="Female"),"Yes","No")</f>
        <v>No</v>
      </c>
      <c r="Q584" t="str">
        <f>IF(AND(TBL_Employees[[#This Row],[Gender]]="Female",TBL_Employees[[#This Row],[Ethnicity]]="Black"), "Female_Black", "Others")</f>
        <v>Others</v>
      </c>
    </row>
    <row r="585" spans="1:17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TBL_Employees[[#This Row],[Annual Salary]]+TBL_Employees[[#This Row],[Bonus %]]*TBL_Employees[[#This Row],[Annual Salary]]</f>
        <v>130245</v>
      </c>
      <c r="P585" t="str">
        <f>IF(AND(TBL_Employees[[#This Row],[Department]]="IT",TBL_Employees[[#This Row],[Gender]]="Female"),"Yes","No")</f>
        <v>No</v>
      </c>
      <c r="Q585" t="str">
        <f>IF(AND(TBL_Employees[[#This Row],[Gender]]="Female",TBL_Employees[[#This Row],[Ethnicity]]="Black"), "Female_Black", "Others")</f>
        <v>Others</v>
      </c>
    </row>
    <row r="586" spans="1:17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TBL_Employees[[#This Row],[Annual Salary]]+TBL_Employees[[#This Row],[Bonus %]]*TBL_Employees[[#This Row],[Annual Salary]]</f>
        <v>75076.55</v>
      </c>
      <c r="P586" t="str">
        <f>IF(AND(TBL_Employees[[#This Row],[Department]]="IT",TBL_Employees[[#This Row],[Gender]]="Female"),"Yes","No")</f>
        <v>No</v>
      </c>
      <c r="Q586" t="str">
        <f>IF(AND(TBL_Employees[[#This Row],[Gender]]="Female",TBL_Employees[[#This Row],[Ethnicity]]="Black"), "Female_Black", "Others")</f>
        <v>Others</v>
      </c>
    </row>
    <row r="587" spans="1:17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TBL_Employees[[#This Row],[Annual Salary]]+TBL_Employees[[#This Row],[Bonus %]]*TBL_Employees[[#This Row],[Annual Salary]]</f>
        <v>116693.13</v>
      </c>
      <c r="P587" t="str">
        <f>IF(AND(TBL_Employees[[#This Row],[Department]]="IT",TBL_Employees[[#This Row],[Gender]]="Female"),"Yes","No")</f>
        <v>No</v>
      </c>
      <c r="Q587" t="str">
        <f>IF(AND(TBL_Employees[[#This Row],[Gender]]="Female",TBL_Employees[[#This Row],[Ethnicity]]="Black"), "Female_Black", "Others")</f>
        <v>Others</v>
      </c>
    </row>
    <row r="588" spans="1:17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TBL_Employees[[#This Row],[Annual Salary]]+TBL_Employees[[#This Row],[Bonus %]]*TBL_Employees[[#This Row],[Annual Salary]]</f>
        <v>77442</v>
      </c>
      <c r="P588" t="str">
        <f>IF(AND(TBL_Employees[[#This Row],[Department]]="IT",TBL_Employees[[#This Row],[Gender]]="Female"),"Yes","No")</f>
        <v>No</v>
      </c>
      <c r="Q588" t="str">
        <f>IF(AND(TBL_Employees[[#This Row],[Gender]]="Female",TBL_Employees[[#This Row],[Ethnicity]]="Black"), "Female_Black", "Others")</f>
        <v>Others</v>
      </c>
    </row>
    <row r="589" spans="1:17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TBL_Employees[[#This Row],[Annual Salary]]+TBL_Employees[[#This Row],[Bonus %]]*TBL_Employees[[#This Row],[Annual Salary]]</f>
        <v>72126</v>
      </c>
      <c r="P589" t="str">
        <f>IF(AND(TBL_Employees[[#This Row],[Department]]="IT",TBL_Employees[[#This Row],[Gender]]="Female"),"Yes","No")</f>
        <v>No</v>
      </c>
      <c r="Q589" t="str">
        <f>IF(AND(TBL_Employees[[#This Row],[Gender]]="Female",TBL_Employees[[#This Row],[Ethnicity]]="Black"), "Female_Black", "Others")</f>
        <v>Others</v>
      </c>
    </row>
    <row r="590" spans="1:17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TBL_Employees[[#This Row],[Annual Salary]]+TBL_Employees[[#This Row],[Bonus %]]*TBL_Employees[[#This Row],[Annual Salary]]</f>
        <v>70334</v>
      </c>
      <c r="P590" t="str">
        <f>IF(AND(TBL_Employees[[#This Row],[Department]]="IT",TBL_Employees[[#This Row],[Gender]]="Female"),"Yes","No")</f>
        <v>No</v>
      </c>
      <c r="Q590" t="str">
        <f>IF(AND(TBL_Employees[[#This Row],[Gender]]="Female",TBL_Employees[[#This Row],[Ethnicity]]="Black"), "Female_Black", "Others")</f>
        <v>Others</v>
      </c>
    </row>
    <row r="591" spans="1:17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TBL_Employees[[#This Row],[Annual Salary]]+TBL_Employees[[#This Row],[Bonus %]]*TBL_Employees[[#This Row],[Annual Salary]]</f>
        <v>78006</v>
      </c>
      <c r="P591" t="str">
        <f>IF(AND(TBL_Employees[[#This Row],[Department]]="IT",TBL_Employees[[#This Row],[Gender]]="Female"),"Yes","No")</f>
        <v>No</v>
      </c>
      <c r="Q591" t="str">
        <f>IF(AND(TBL_Employees[[#This Row],[Gender]]="Female",TBL_Employees[[#This Row],[Ethnicity]]="Black"), "Female_Black", "Others")</f>
        <v>Others</v>
      </c>
    </row>
    <row r="592" spans="1:17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TBL_Employees[[#This Row],[Annual Salary]]+TBL_Employees[[#This Row],[Bonus %]]*TBL_Employees[[#This Row],[Annual Salary]]</f>
        <v>197273.55</v>
      </c>
      <c r="P592" t="str">
        <f>IF(AND(TBL_Employees[[#This Row],[Department]]="IT",TBL_Employees[[#This Row],[Gender]]="Female"),"Yes","No")</f>
        <v>Yes</v>
      </c>
      <c r="Q592" t="str">
        <f>IF(AND(TBL_Employees[[#This Row],[Gender]]="Female",TBL_Employees[[#This Row],[Ethnicity]]="Black"), "Female_Black", "Others")</f>
        <v>Others</v>
      </c>
    </row>
    <row r="593" spans="1:17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TBL_Employees[[#This Row],[Annual Salary]]+TBL_Employees[[#This Row],[Bonus %]]*TBL_Employees[[#This Row],[Annual Salary]]</f>
        <v>281228.96999999997</v>
      </c>
      <c r="P593" t="str">
        <f>IF(AND(TBL_Employees[[#This Row],[Department]]="IT",TBL_Employees[[#This Row],[Gender]]="Female"),"Yes","No")</f>
        <v>No</v>
      </c>
      <c r="Q593" t="str">
        <f>IF(AND(TBL_Employees[[#This Row],[Gender]]="Female",TBL_Employees[[#This Row],[Ethnicity]]="Black"), "Female_Black", "Others")</f>
        <v>Others</v>
      </c>
    </row>
    <row r="594" spans="1:17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TBL_Employees[[#This Row],[Annual Salary]]+TBL_Employees[[#This Row],[Bonus %]]*TBL_Employees[[#This Row],[Annual Salary]]</f>
        <v>157126.04999999999</v>
      </c>
      <c r="P594" t="str">
        <f>IF(AND(TBL_Employees[[#This Row],[Department]]="IT",TBL_Employees[[#This Row],[Gender]]="Female"),"Yes","No")</f>
        <v>No</v>
      </c>
      <c r="Q594" t="str">
        <f>IF(AND(TBL_Employees[[#This Row],[Gender]]="Female",TBL_Employees[[#This Row],[Ethnicity]]="Black"), "Female_Black", "Others")</f>
        <v>Others</v>
      </c>
    </row>
    <row r="595" spans="1:17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TBL_Employees[[#This Row],[Annual Salary]]+TBL_Employees[[#This Row],[Bonus %]]*TBL_Employees[[#This Row],[Annual Salary]]</f>
        <v>218252.79999999999</v>
      </c>
      <c r="P595" t="str">
        <f>IF(AND(TBL_Employees[[#This Row],[Department]]="IT",TBL_Employees[[#This Row],[Gender]]="Female"),"Yes","No")</f>
        <v>No</v>
      </c>
      <c r="Q595" t="str">
        <f>IF(AND(TBL_Employees[[#This Row],[Gender]]="Female",TBL_Employees[[#This Row],[Ethnicity]]="Black"), "Female_Black", "Others")</f>
        <v>Others</v>
      </c>
    </row>
    <row r="596" spans="1:17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TBL_Employees[[#This Row],[Annual Salary]]+TBL_Employees[[#This Row],[Bonus %]]*TBL_Employees[[#This Row],[Annual Salary]]</f>
        <v>290285.52</v>
      </c>
      <c r="P596" t="str">
        <f>IF(AND(TBL_Employees[[#This Row],[Department]]="IT",TBL_Employees[[#This Row],[Gender]]="Female"),"Yes","No")</f>
        <v>No</v>
      </c>
      <c r="Q596" t="str">
        <f>IF(AND(TBL_Employees[[#This Row],[Gender]]="Female",TBL_Employees[[#This Row],[Ethnicity]]="Black"), "Female_Black", "Others")</f>
        <v>Others</v>
      </c>
    </row>
    <row r="597" spans="1:17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TBL_Employees[[#This Row],[Annual Salary]]+TBL_Employees[[#This Row],[Bonus %]]*TBL_Employees[[#This Row],[Annual Salary]]</f>
        <v>53301</v>
      </c>
      <c r="P597" t="str">
        <f>IF(AND(TBL_Employees[[#This Row],[Department]]="IT",TBL_Employees[[#This Row],[Gender]]="Female"),"Yes","No")</f>
        <v>No</v>
      </c>
      <c r="Q597" t="str">
        <f>IF(AND(TBL_Employees[[#This Row],[Gender]]="Female",TBL_Employees[[#This Row],[Ethnicity]]="Black"), "Female_Black", "Others")</f>
        <v>Others</v>
      </c>
    </row>
    <row r="598" spans="1:17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TBL_Employees[[#This Row],[Annual Salary]]+TBL_Employees[[#This Row],[Bonus %]]*TBL_Employees[[#This Row],[Annual Salary]]</f>
        <v>91276</v>
      </c>
      <c r="P598" t="str">
        <f>IF(AND(TBL_Employees[[#This Row],[Department]]="IT",TBL_Employees[[#This Row],[Gender]]="Female"),"Yes","No")</f>
        <v>No</v>
      </c>
      <c r="Q598" t="str">
        <f>IF(AND(TBL_Employees[[#This Row],[Gender]]="Female",TBL_Employees[[#This Row],[Ethnicity]]="Black"), "Female_Black", "Others")</f>
        <v>Others</v>
      </c>
    </row>
    <row r="599" spans="1:17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TBL_Employees[[#This Row],[Annual Salary]]+TBL_Employees[[#This Row],[Bonus %]]*TBL_Employees[[#This Row],[Annual Salary]]</f>
        <v>158247.46</v>
      </c>
      <c r="P599" t="str">
        <f>IF(AND(TBL_Employees[[#This Row],[Department]]="IT",TBL_Employees[[#This Row],[Gender]]="Female"),"Yes","No")</f>
        <v>No</v>
      </c>
      <c r="Q599" t="str">
        <f>IF(AND(TBL_Employees[[#This Row],[Gender]]="Female",TBL_Employees[[#This Row],[Ethnicity]]="Black"), "Female_Black", "Others")</f>
        <v>Others</v>
      </c>
    </row>
    <row r="600" spans="1:17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TBL_Employees[[#This Row],[Annual Salary]]+TBL_Employees[[#This Row],[Bonus %]]*TBL_Employees[[#This Row],[Annual Salary]]</f>
        <v>57225</v>
      </c>
      <c r="P600" t="str">
        <f>IF(AND(TBL_Employees[[#This Row],[Department]]="IT",TBL_Employees[[#This Row],[Gender]]="Female"),"Yes","No")</f>
        <v>No</v>
      </c>
      <c r="Q600" t="str">
        <f>IF(AND(TBL_Employees[[#This Row],[Gender]]="Female",TBL_Employees[[#This Row],[Ethnicity]]="Black"), "Female_Black", "Others")</f>
        <v>Others</v>
      </c>
    </row>
    <row r="601" spans="1:17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TBL_Employees[[#This Row],[Annual Salary]]+TBL_Employees[[#This Row],[Bonus %]]*TBL_Employees[[#This Row],[Annual Salary]]</f>
        <v>107980.95</v>
      </c>
      <c r="P601" t="str">
        <f>IF(AND(TBL_Employees[[#This Row],[Department]]="IT",TBL_Employees[[#This Row],[Gender]]="Female"),"Yes","No")</f>
        <v>No</v>
      </c>
      <c r="Q601" t="str">
        <f>IF(AND(TBL_Employees[[#This Row],[Gender]]="Female",TBL_Employees[[#This Row],[Ethnicity]]="Black"), "Female_Black", "Others")</f>
        <v>Others</v>
      </c>
    </row>
    <row r="602" spans="1:17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TBL_Employees[[#This Row],[Annual Salary]]+TBL_Employees[[#This Row],[Bonus %]]*TBL_Employees[[#This Row],[Annual Salary]]</f>
        <v>241737.43</v>
      </c>
      <c r="P602" t="str">
        <f>IF(AND(TBL_Employees[[#This Row],[Department]]="IT",TBL_Employees[[#This Row],[Gender]]="Female"),"Yes","No")</f>
        <v>No</v>
      </c>
      <c r="Q602" t="str">
        <f>IF(AND(TBL_Employees[[#This Row],[Gender]]="Female",TBL_Employees[[#This Row],[Ethnicity]]="Black"), "Female_Black", "Others")</f>
        <v>Others</v>
      </c>
    </row>
    <row r="603" spans="1:17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TBL_Employees[[#This Row],[Annual Salary]]+TBL_Employees[[#This Row],[Bonus %]]*TBL_Employees[[#This Row],[Annual Salary]]</f>
        <v>70980</v>
      </c>
      <c r="P603" t="str">
        <f>IF(AND(TBL_Employees[[#This Row],[Department]]="IT",TBL_Employees[[#This Row],[Gender]]="Female"),"Yes","No")</f>
        <v>No</v>
      </c>
      <c r="Q603" t="str">
        <f>IF(AND(TBL_Employees[[#This Row],[Gender]]="Female",TBL_Employees[[#This Row],[Ethnicity]]="Black"), "Female_Black", "Others")</f>
        <v>Others</v>
      </c>
    </row>
    <row r="604" spans="1:17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TBL_Employees[[#This Row],[Annual Salary]]+TBL_Employees[[#This Row],[Bonus %]]*TBL_Employees[[#This Row],[Annual Salary]]</f>
        <v>111741.17</v>
      </c>
      <c r="P604" t="str">
        <f>IF(AND(TBL_Employees[[#This Row],[Department]]="IT",TBL_Employees[[#This Row],[Gender]]="Female"),"Yes","No")</f>
        <v>No</v>
      </c>
      <c r="Q604" t="str">
        <f>IF(AND(TBL_Employees[[#This Row],[Gender]]="Female",TBL_Employees[[#This Row],[Ethnicity]]="Black"), "Female_Black", "Others")</f>
        <v>Others</v>
      </c>
    </row>
    <row r="605" spans="1:17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TBL_Employees[[#This Row],[Annual Salary]]+TBL_Employees[[#This Row],[Bonus %]]*TBL_Employees[[#This Row],[Annual Salary]]</f>
        <v>48510</v>
      </c>
      <c r="P605" t="str">
        <f>IF(AND(TBL_Employees[[#This Row],[Department]]="IT",TBL_Employees[[#This Row],[Gender]]="Female"),"Yes","No")</f>
        <v>No</v>
      </c>
      <c r="Q605" t="str">
        <f>IF(AND(TBL_Employees[[#This Row],[Gender]]="Female",TBL_Employees[[#This Row],[Ethnicity]]="Black"), "Female_Black", "Others")</f>
        <v>Others</v>
      </c>
    </row>
    <row r="606" spans="1:17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TBL_Employees[[#This Row],[Annual Salary]]+TBL_Employees[[#This Row],[Bonus %]]*TBL_Employees[[#This Row],[Annual Salary]]</f>
        <v>70110</v>
      </c>
      <c r="P606" t="str">
        <f>IF(AND(TBL_Employees[[#This Row],[Department]]="IT",TBL_Employees[[#This Row],[Gender]]="Female"),"Yes","No")</f>
        <v>No</v>
      </c>
      <c r="Q606" t="str">
        <f>IF(AND(TBL_Employees[[#This Row],[Gender]]="Female",TBL_Employees[[#This Row],[Ethnicity]]="Black"), "Female_Black", "Others")</f>
        <v>Others</v>
      </c>
    </row>
    <row r="607" spans="1:17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TBL_Employees[[#This Row],[Annual Salary]]+TBL_Employees[[#This Row],[Bonus %]]*TBL_Employees[[#This Row],[Annual Salary]]</f>
        <v>238256.64000000001</v>
      </c>
      <c r="P607" t="str">
        <f>IF(AND(TBL_Employees[[#This Row],[Department]]="IT",TBL_Employees[[#This Row],[Gender]]="Female"),"Yes","No")</f>
        <v>No</v>
      </c>
      <c r="Q607" t="str">
        <f>IF(AND(TBL_Employees[[#This Row],[Gender]]="Female",TBL_Employees[[#This Row],[Ethnicity]]="Black"), "Female_Black", "Others")</f>
        <v>Others</v>
      </c>
    </row>
    <row r="608" spans="1:17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TBL_Employees[[#This Row],[Annual Salary]]+TBL_Employees[[#This Row],[Bonus %]]*TBL_Employees[[#This Row],[Annual Salary]]</f>
        <v>56350</v>
      </c>
      <c r="P608" t="str">
        <f>IF(AND(TBL_Employees[[#This Row],[Department]]="IT",TBL_Employees[[#This Row],[Gender]]="Female"),"Yes","No")</f>
        <v>No</v>
      </c>
      <c r="Q608" t="str">
        <f>IF(AND(TBL_Employees[[#This Row],[Gender]]="Female",TBL_Employees[[#This Row],[Ethnicity]]="Black"), "Female_Black", "Others")</f>
        <v>Others</v>
      </c>
    </row>
    <row r="609" spans="1:17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TBL_Employees[[#This Row],[Annual Salary]]+TBL_Employees[[#This Row],[Bonus %]]*TBL_Employees[[#This Row],[Annual Salary]]</f>
        <v>167732.32</v>
      </c>
      <c r="P609" t="str">
        <f>IF(AND(TBL_Employees[[#This Row],[Department]]="IT",TBL_Employees[[#This Row],[Gender]]="Female"),"Yes","No")</f>
        <v>No</v>
      </c>
      <c r="Q609" t="str">
        <f>IF(AND(TBL_Employees[[#This Row],[Gender]]="Female",TBL_Employees[[#This Row],[Ethnicity]]="Black"), "Female_Black", "Others")</f>
        <v>Others</v>
      </c>
    </row>
    <row r="610" spans="1:17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TBL_Employees[[#This Row],[Annual Salary]]+TBL_Employees[[#This Row],[Bonus %]]*TBL_Employees[[#This Row],[Annual Salary]]</f>
        <v>142693.01</v>
      </c>
      <c r="P610" t="str">
        <f>IF(AND(TBL_Employees[[#This Row],[Department]]="IT",TBL_Employees[[#This Row],[Gender]]="Female"),"Yes","No")</f>
        <v>No</v>
      </c>
      <c r="Q610" t="str">
        <f>IF(AND(TBL_Employees[[#This Row],[Gender]]="Female",TBL_Employees[[#This Row],[Ethnicity]]="Black"), "Female_Black", "Others")</f>
        <v>Others</v>
      </c>
    </row>
    <row r="611" spans="1:17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TBL_Employees[[#This Row],[Annual Salary]]+TBL_Employees[[#This Row],[Bonus %]]*TBL_Employees[[#This Row],[Annual Salary]]</f>
        <v>126808.86</v>
      </c>
      <c r="P611" t="str">
        <f>IF(AND(TBL_Employees[[#This Row],[Department]]="IT",TBL_Employees[[#This Row],[Gender]]="Female"),"Yes","No")</f>
        <v>No</v>
      </c>
      <c r="Q611" t="str">
        <f>IF(AND(TBL_Employees[[#This Row],[Gender]]="Female",TBL_Employees[[#This Row],[Ethnicity]]="Black"), "Female_Black", "Others")</f>
        <v>Others</v>
      </c>
    </row>
    <row r="612" spans="1:17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TBL_Employees[[#This Row],[Annual Salary]]+TBL_Employees[[#This Row],[Bonus %]]*TBL_Employees[[#This Row],[Annual Salary]]</f>
        <v>356619.79000000004</v>
      </c>
      <c r="P612" t="str">
        <f>IF(AND(TBL_Employees[[#This Row],[Department]]="IT",TBL_Employees[[#This Row],[Gender]]="Female"),"Yes","No")</f>
        <v>No</v>
      </c>
      <c r="Q612" t="str">
        <f>IF(AND(TBL_Employees[[#This Row],[Gender]]="Female",TBL_Employees[[#This Row],[Ethnicity]]="Black"), "Female_Black", "Others")</f>
        <v>Others</v>
      </c>
    </row>
    <row r="613" spans="1:17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TBL_Employees[[#This Row],[Annual Salary]]+TBL_Employees[[#This Row],[Bonus %]]*TBL_Employees[[#This Row],[Annual Salary]]</f>
        <v>66958</v>
      </c>
      <c r="P613" t="str">
        <f>IF(AND(TBL_Employees[[#This Row],[Department]]="IT",TBL_Employees[[#This Row],[Gender]]="Female"),"Yes","No")</f>
        <v>Yes</v>
      </c>
      <c r="Q613" t="str">
        <f>IF(AND(TBL_Employees[[#This Row],[Gender]]="Female",TBL_Employees[[#This Row],[Ethnicity]]="Black"), "Female_Black", "Others")</f>
        <v>Others</v>
      </c>
    </row>
    <row r="614" spans="1:17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TBL_Employees[[#This Row],[Annual Salary]]+TBL_Employees[[#This Row],[Bonus %]]*TBL_Employees[[#This Row],[Annual Salary]]</f>
        <v>174786.7</v>
      </c>
      <c r="P614" t="str">
        <f>IF(AND(TBL_Employees[[#This Row],[Department]]="IT",TBL_Employees[[#This Row],[Gender]]="Female"),"Yes","No")</f>
        <v>No</v>
      </c>
      <c r="Q614" t="str">
        <f>IF(AND(TBL_Employees[[#This Row],[Gender]]="Female",TBL_Employees[[#This Row],[Ethnicity]]="Black"), "Female_Black", "Others")</f>
        <v>Others</v>
      </c>
    </row>
    <row r="615" spans="1:17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TBL_Employees[[#This Row],[Annual Salary]]+TBL_Employees[[#This Row],[Bonus %]]*TBL_Employees[[#This Row],[Annual Salary]]</f>
        <v>71695</v>
      </c>
      <c r="P615" t="str">
        <f>IF(AND(TBL_Employees[[#This Row],[Department]]="IT",TBL_Employees[[#This Row],[Gender]]="Female"),"Yes","No")</f>
        <v>No</v>
      </c>
      <c r="Q615" t="str">
        <f>IF(AND(TBL_Employees[[#This Row],[Gender]]="Female",TBL_Employees[[#This Row],[Ethnicity]]="Black"), "Female_Black", "Others")</f>
        <v>Others</v>
      </c>
    </row>
    <row r="616" spans="1:17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TBL_Employees[[#This Row],[Annual Salary]]+TBL_Employees[[#This Row],[Bonus %]]*TBL_Employees[[#This Row],[Annual Salary]]</f>
        <v>73779</v>
      </c>
      <c r="P616" t="str">
        <f>IF(AND(TBL_Employees[[#This Row],[Department]]="IT",TBL_Employees[[#This Row],[Gender]]="Female"),"Yes","No")</f>
        <v>No</v>
      </c>
      <c r="Q616" t="str">
        <f>IF(AND(TBL_Employees[[#This Row],[Gender]]="Female",TBL_Employees[[#This Row],[Ethnicity]]="Black"), "Female_Black", "Others")</f>
        <v>Others</v>
      </c>
    </row>
    <row r="617" spans="1:17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TBL_Employees[[#This Row],[Annual Salary]]+TBL_Employees[[#This Row],[Bonus %]]*TBL_Employees[[#This Row],[Annual Salary]]</f>
        <v>132294.79999999999</v>
      </c>
      <c r="P617" t="str">
        <f>IF(AND(TBL_Employees[[#This Row],[Department]]="IT",TBL_Employees[[#This Row],[Gender]]="Female"),"Yes","No")</f>
        <v>No</v>
      </c>
      <c r="Q617" t="str">
        <f>IF(AND(TBL_Employees[[#This Row],[Gender]]="Female",TBL_Employees[[#This Row],[Ethnicity]]="Black"), "Female_Black", "Others")</f>
        <v>Others</v>
      </c>
    </row>
    <row r="618" spans="1:17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TBL_Employees[[#This Row],[Annual Salary]]+TBL_Employees[[#This Row],[Bonus %]]*TBL_Employees[[#This Row],[Annual Salary]]</f>
        <v>46878</v>
      </c>
      <c r="P618" t="str">
        <f>IF(AND(TBL_Employees[[#This Row],[Department]]="IT",TBL_Employees[[#This Row],[Gender]]="Female"),"Yes","No")</f>
        <v>No</v>
      </c>
      <c r="Q618" t="str">
        <f>IF(AND(TBL_Employees[[#This Row],[Gender]]="Female",TBL_Employees[[#This Row],[Ethnicity]]="Black"), "Female_Black", "Others")</f>
        <v>Others</v>
      </c>
    </row>
    <row r="619" spans="1:17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TBL_Employees[[#This Row],[Annual Salary]]+TBL_Employees[[#This Row],[Bonus %]]*TBL_Employees[[#This Row],[Annual Salary]]</f>
        <v>57032</v>
      </c>
      <c r="P619" t="str">
        <f>IF(AND(TBL_Employees[[#This Row],[Department]]="IT",TBL_Employees[[#This Row],[Gender]]="Female"),"Yes","No")</f>
        <v>No</v>
      </c>
      <c r="Q619" t="str">
        <f>IF(AND(TBL_Employees[[#This Row],[Gender]]="Female",TBL_Employees[[#This Row],[Ethnicity]]="Black"), "Female_Black", "Others")</f>
        <v>Others</v>
      </c>
    </row>
    <row r="620" spans="1:17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TBL_Employees[[#This Row],[Annual Salary]]+TBL_Employees[[#This Row],[Bonus %]]*TBL_Employees[[#This Row],[Annual Salary]]</f>
        <v>98150</v>
      </c>
      <c r="P620" t="str">
        <f>IF(AND(TBL_Employees[[#This Row],[Department]]="IT",TBL_Employees[[#This Row],[Gender]]="Female"),"Yes","No")</f>
        <v>No</v>
      </c>
      <c r="Q620" t="str">
        <f>IF(AND(TBL_Employees[[#This Row],[Gender]]="Female",TBL_Employees[[#This Row],[Ethnicity]]="Black"), "Female_Black", "Others")</f>
        <v>Others</v>
      </c>
    </row>
    <row r="621" spans="1:17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TBL_Employees[[#This Row],[Annual Salary]]+TBL_Employees[[#This Row],[Bonus %]]*TBL_Employees[[#This Row],[Annual Salary]]</f>
        <v>197139.9</v>
      </c>
      <c r="P621" t="str">
        <f>IF(AND(TBL_Employees[[#This Row],[Department]]="IT",TBL_Employees[[#This Row],[Gender]]="Female"),"Yes","No")</f>
        <v>No</v>
      </c>
      <c r="Q621" t="str">
        <f>IF(AND(TBL_Employees[[#This Row],[Gender]]="Female",TBL_Employees[[#This Row],[Ethnicity]]="Black"), "Female_Black", "Others")</f>
        <v>Others</v>
      </c>
    </row>
    <row r="622" spans="1:17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TBL_Employees[[#This Row],[Annual Salary]]+TBL_Employees[[#This Row],[Bonus %]]*TBL_Employees[[#This Row],[Annual Salary]]</f>
        <v>48266</v>
      </c>
      <c r="P622" t="str">
        <f>IF(AND(TBL_Employees[[#This Row],[Department]]="IT",TBL_Employees[[#This Row],[Gender]]="Female"),"Yes","No")</f>
        <v>No</v>
      </c>
      <c r="Q622" t="str">
        <f>IF(AND(TBL_Employees[[#This Row],[Gender]]="Female",TBL_Employees[[#This Row],[Ethnicity]]="Black"), "Female_Black", "Others")</f>
        <v>Others</v>
      </c>
    </row>
    <row r="623" spans="1:17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TBL_Employees[[#This Row],[Annual Salary]]+TBL_Employees[[#This Row],[Bonus %]]*TBL_Employees[[#This Row],[Annual Salary]]</f>
        <v>294893.28000000003</v>
      </c>
      <c r="P623" t="str">
        <f>IF(AND(TBL_Employees[[#This Row],[Department]]="IT",TBL_Employees[[#This Row],[Gender]]="Female"),"Yes","No")</f>
        <v>No</v>
      </c>
      <c r="Q623" t="str">
        <f>IF(AND(TBL_Employees[[#This Row],[Gender]]="Female",TBL_Employees[[#This Row],[Ethnicity]]="Black"), "Female_Black", "Others")</f>
        <v>Others</v>
      </c>
    </row>
    <row r="624" spans="1:17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TBL_Employees[[#This Row],[Annual Salary]]+TBL_Employees[[#This Row],[Bonus %]]*TBL_Employees[[#This Row],[Annual Salary]]</f>
        <v>74854</v>
      </c>
      <c r="P624" t="str">
        <f>IF(AND(TBL_Employees[[#This Row],[Department]]="IT",TBL_Employees[[#This Row],[Gender]]="Female"),"Yes","No")</f>
        <v>Yes</v>
      </c>
      <c r="Q624" t="str">
        <f>IF(AND(TBL_Employees[[#This Row],[Gender]]="Female",TBL_Employees[[#This Row],[Ethnicity]]="Black"), "Female_Black", "Others")</f>
        <v>Others</v>
      </c>
    </row>
    <row r="625" spans="1:17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TBL_Employees[[#This Row],[Annual Salary]]+TBL_Employees[[#This Row],[Bonus %]]*TBL_Employees[[#This Row],[Annual Salary]]</f>
        <v>296184.88</v>
      </c>
      <c r="P625" t="str">
        <f>IF(AND(TBL_Employees[[#This Row],[Department]]="IT",TBL_Employees[[#This Row],[Gender]]="Female"),"Yes","No")</f>
        <v>No</v>
      </c>
      <c r="Q625" t="str">
        <f>IF(AND(TBL_Employees[[#This Row],[Gender]]="Female",TBL_Employees[[#This Row],[Ethnicity]]="Black"), "Female_Black", "Others")</f>
        <v>Others</v>
      </c>
    </row>
    <row r="626" spans="1:17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TBL_Employees[[#This Row],[Annual Salary]]+TBL_Employees[[#This Row],[Bonus %]]*TBL_Employees[[#This Row],[Annual Salary]]</f>
        <v>44735</v>
      </c>
      <c r="P626" t="str">
        <f>IF(AND(TBL_Employees[[#This Row],[Department]]="IT",TBL_Employees[[#This Row],[Gender]]="Female"),"Yes","No")</f>
        <v>Yes</v>
      </c>
      <c r="Q626" t="str">
        <f>IF(AND(TBL_Employees[[#This Row],[Gender]]="Female",TBL_Employees[[#This Row],[Ethnicity]]="Black"), "Female_Black", "Others")</f>
        <v>Others</v>
      </c>
    </row>
    <row r="627" spans="1:17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TBL_Employees[[#This Row],[Annual Salary]]+TBL_Employees[[#This Row],[Bonus %]]*TBL_Employees[[#This Row],[Annual Salary]]</f>
        <v>50685</v>
      </c>
      <c r="P627" t="str">
        <f>IF(AND(TBL_Employees[[#This Row],[Department]]="IT",TBL_Employees[[#This Row],[Gender]]="Female"),"Yes","No")</f>
        <v>No</v>
      </c>
      <c r="Q627" t="str">
        <f>IF(AND(TBL_Employees[[#This Row],[Gender]]="Female",TBL_Employees[[#This Row],[Ethnicity]]="Black"), "Female_Black", "Others")</f>
        <v>Others</v>
      </c>
    </row>
    <row r="628" spans="1:17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TBL_Employees[[#This Row],[Annual Salary]]+TBL_Employees[[#This Row],[Bonus %]]*TBL_Employees[[#This Row],[Annual Salary]]</f>
        <v>58993</v>
      </c>
      <c r="P628" t="str">
        <f>IF(AND(TBL_Employees[[#This Row],[Department]]="IT",TBL_Employees[[#This Row],[Gender]]="Female"),"Yes","No")</f>
        <v>No</v>
      </c>
      <c r="Q628" t="str">
        <f>IF(AND(TBL_Employees[[#This Row],[Gender]]="Female",TBL_Employees[[#This Row],[Ethnicity]]="Black"), "Female_Black", "Others")</f>
        <v>Others</v>
      </c>
    </row>
    <row r="629" spans="1:17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TBL_Employees[[#This Row],[Annual Salary]]+TBL_Employees[[#This Row],[Bonus %]]*TBL_Employees[[#This Row],[Annual Salary]]</f>
        <v>115765</v>
      </c>
      <c r="P629" t="str">
        <f>IF(AND(TBL_Employees[[#This Row],[Department]]="IT",TBL_Employees[[#This Row],[Gender]]="Female"),"Yes","No")</f>
        <v>No</v>
      </c>
      <c r="Q629" t="str">
        <f>IF(AND(TBL_Employees[[#This Row],[Gender]]="Female",TBL_Employees[[#This Row],[Ethnicity]]="Black"), "Female_Black", "Others")</f>
        <v>Others</v>
      </c>
    </row>
    <row r="630" spans="1:17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TBL_Employees[[#This Row],[Annual Salary]]+TBL_Employees[[#This Row],[Bonus %]]*TBL_Employees[[#This Row],[Annual Salary]]</f>
        <v>222000.6</v>
      </c>
      <c r="P630" t="str">
        <f>IF(AND(TBL_Employees[[#This Row],[Department]]="IT",TBL_Employees[[#This Row],[Gender]]="Female"),"Yes","No")</f>
        <v>No</v>
      </c>
      <c r="Q630" t="str">
        <f>IF(AND(TBL_Employees[[#This Row],[Gender]]="Female",TBL_Employees[[#This Row],[Ethnicity]]="Black"), "Female_Black", "Others")</f>
        <v>Others</v>
      </c>
    </row>
    <row r="631" spans="1:17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TBL_Employees[[#This Row],[Annual Salary]]+TBL_Employees[[#This Row],[Bonus %]]*TBL_Employees[[#This Row],[Annual Salary]]</f>
        <v>56686</v>
      </c>
      <c r="P631" t="str">
        <f>IF(AND(TBL_Employees[[#This Row],[Department]]="IT",TBL_Employees[[#This Row],[Gender]]="Female"),"Yes","No")</f>
        <v>No</v>
      </c>
      <c r="Q631" t="str">
        <f>IF(AND(TBL_Employees[[#This Row],[Gender]]="Female",TBL_Employees[[#This Row],[Ethnicity]]="Black"), "Female_Black", "Others")</f>
        <v>Female_Black</v>
      </c>
    </row>
    <row r="632" spans="1:17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TBL_Employees[[#This Row],[Annual Salary]]+TBL_Employees[[#This Row],[Bonus %]]*TBL_Employees[[#This Row],[Annual Salary]]</f>
        <v>146133.72</v>
      </c>
      <c r="P632" t="str">
        <f>IF(AND(TBL_Employees[[#This Row],[Department]]="IT",TBL_Employees[[#This Row],[Gender]]="Female"),"Yes","No")</f>
        <v>No</v>
      </c>
      <c r="Q632" t="str">
        <f>IF(AND(TBL_Employees[[#This Row],[Gender]]="Female",TBL_Employees[[#This Row],[Ethnicity]]="Black"), "Female_Black", "Others")</f>
        <v>Female_Black</v>
      </c>
    </row>
    <row r="633" spans="1:17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TBL_Employees[[#This Row],[Annual Salary]]+TBL_Employees[[#This Row],[Bonus %]]*TBL_Employees[[#This Row],[Annual Salary]]</f>
        <v>188221.25</v>
      </c>
      <c r="P633" t="str">
        <f>IF(AND(TBL_Employees[[#This Row],[Department]]="IT",TBL_Employees[[#This Row],[Gender]]="Female"),"Yes","No")</f>
        <v>No</v>
      </c>
      <c r="Q633" t="str">
        <f>IF(AND(TBL_Employees[[#This Row],[Gender]]="Female",TBL_Employees[[#This Row],[Ethnicity]]="Black"), "Female_Black", "Others")</f>
        <v>Female_Black</v>
      </c>
    </row>
    <row r="634" spans="1:17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TBL_Employees[[#This Row],[Annual Salary]]+TBL_Employees[[#This Row],[Bonus %]]*TBL_Employees[[#This Row],[Annual Salary]]</f>
        <v>96968.49</v>
      </c>
      <c r="P634" t="str">
        <f>IF(AND(TBL_Employees[[#This Row],[Department]]="IT",TBL_Employees[[#This Row],[Gender]]="Female"),"Yes","No")</f>
        <v>No</v>
      </c>
      <c r="Q634" t="str">
        <f>IF(AND(TBL_Employees[[#This Row],[Gender]]="Female",TBL_Employees[[#This Row],[Ethnicity]]="Black"), "Female_Black", "Others")</f>
        <v>Others</v>
      </c>
    </row>
    <row r="635" spans="1:17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TBL_Employees[[#This Row],[Annual Salary]]+TBL_Employees[[#This Row],[Bonus %]]*TBL_Employees[[#This Row],[Annual Salary]]</f>
        <v>51877</v>
      </c>
      <c r="P635" t="str">
        <f>IF(AND(TBL_Employees[[#This Row],[Department]]="IT",TBL_Employees[[#This Row],[Gender]]="Female"),"Yes","No")</f>
        <v>No</v>
      </c>
      <c r="Q635" t="str">
        <f>IF(AND(TBL_Employees[[#This Row],[Gender]]="Female",TBL_Employees[[#This Row],[Ethnicity]]="Black"), "Female_Black", "Others")</f>
        <v>Others</v>
      </c>
    </row>
    <row r="636" spans="1:17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TBL_Employees[[#This Row],[Annual Salary]]+TBL_Employees[[#This Row],[Bonus %]]*TBL_Employees[[#This Row],[Annual Salary]]</f>
        <v>86417</v>
      </c>
      <c r="P636" t="str">
        <f>IF(AND(TBL_Employees[[#This Row],[Department]]="IT",TBL_Employees[[#This Row],[Gender]]="Female"),"Yes","No")</f>
        <v>No</v>
      </c>
      <c r="Q636" t="str">
        <f>IF(AND(TBL_Employees[[#This Row],[Gender]]="Female",TBL_Employees[[#This Row],[Ethnicity]]="Black"), "Female_Black", "Others")</f>
        <v>Others</v>
      </c>
    </row>
    <row r="637" spans="1:17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TBL_Employees[[#This Row],[Annual Salary]]+TBL_Employees[[#This Row],[Bonus %]]*TBL_Employees[[#This Row],[Annual Salary]]</f>
        <v>96548</v>
      </c>
      <c r="P637" t="str">
        <f>IF(AND(TBL_Employees[[#This Row],[Department]]="IT",TBL_Employees[[#This Row],[Gender]]="Female"),"Yes","No")</f>
        <v>Yes</v>
      </c>
      <c r="Q637" t="str">
        <f>IF(AND(TBL_Employees[[#This Row],[Gender]]="Female",TBL_Employees[[#This Row],[Ethnicity]]="Black"), "Female_Black", "Others")</f>
        <v>Others</v>
      </c>
    </row>
    <row r="638" spans="1:17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TBL_Employees[[#This Row],[Annual Salary]]+TBL_Employees[[#This Row],[Bonus %]]*TBL_Employees[[#This Row],[Annual Salary]]</f>
        <v>92940</v>
      </c>
      <c r="P638" t="str">
        <f>IF(AND(TBL_Employees[[#This Row],[Department]]="IT",TBL_Employees[[#This Row],[Gender]]="Female"),"Yes","No")</f>
        <v>No</v>
      </c>
      <c r="Q638" t="str">
        <f>IF(AND(TBL_Employees[[#This Row],[Gender]]="Female",TBL_Employees[[#This Row],[Ethnicity]]="Black"), "Female_Black", "Others")</f>
        <v>Others</v>
      </c>
    </row>
    <row r="639" spans="1:17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TBL_Employees[[#This Row],[Annual Salary]]+TBL_Employees[[#This Row],[Bonus %]]*TBL_Employees[[#This Row],[Annual Salary]]</f>
        <v>61410</v>
      </c>
      <c r="P639" t="str">
        <f>IF(AND(TBL_Employees[[#This Row],[Department]]="IT",TBL_Employees[[#This Row],[Gender]]="Female"),"Yes","No")</f>
        <v>No</v>
      </c>
      <c r="Q639" t="str">
        <f>IF(AND(TBL_Employees[[#This Row],[Gender]]="Female",TBL_Employees[[#This Row],[Ethnicity]]="Black"), "Female_Black", "Others")</f>
        <v>Others</v>
      </c>
    </row>
    <row r="640" spans="1:17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TBL_Employees[[#This Row],[Annual Salary]]+TBL_Employees[[#This Row],[Bonus %]]*TBL_Employees[[#This Row],[Annual Salary]]</f>
        <v>116920.12</v>
      </c>
      <c r="P640" t="str">
        <f>IF(AND(TBL_Employees[[#This Row],[Department]]="IT",TBL_Employees[[#This Row],[Gender]]="Female"),"Yes","No")</f>
        <v>No</v>
      </c>
      <c r="Q640" t="str">
        <f>IF(AND(TBL_Employees[[#This Row],[Gender]]="Female",TBL_Employees[[#This Row],[Ethnicity]]="Black"), "Female_Black", "Others")</f>
        <v>Female_Black</v>
      </c>
    </row>
    <row r="641" spans="1:17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TBL_Employees[[#This Row],[Annual Salary]]+TBL_Employees[[#This Row],[Bonus %]]*TBL_Employees[[#This Row],[Annual Salary]]</f>
        <v>232134.2</v>
      </c>
      <c r="P641" t="str">
        <f>IF(AND(TBL_Employees[[#This Row],[Department]]="IT",TBL_Employees[[#This Row],[Gender]]="Female"),"Yes","No")</f>
        <v>No</v>
      </c>
      <c r="Q641" t="str">
        <f>IF(AND(TBL_Employees[[#This Row],[Gender]]="Female",TBL_Employees[[#This Row],[Ethnicity]]="Black"), "Female_Black", "Others")</f>
        <v>Female_Black</v>
      </c>
    </row>
    <row r="642" spans="1:17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TBL_Employees[[#This Row],[Annual Salary]]+TBL_Employees[[#This Row],[Bonus %]]*TBL_Employees[[#This Row],[Annual Salary]]</f>
        <v>81687</v>
      </c>
      <c r="P642" t="str">
        <f>IF(AND(TBL_Employees[[#This Row],[Department]]="IT",TBL_Employees[[#This Row],[Gender]]="Female"),"Yes","No")</f>
        <v>No</v>
      </c>
      <c r="Q642" t="str">
        <f>IF(AND(TBL_Employees[[#This Row],[Gender]]="Female",TBL_Employees[[#This Row],[Ethnicity]]="Black"), "Female_Black", "Others")</f>
        <v>Others</v>
      </c>
    </row>
    <row r="643" spans="1:17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TBL_Employees[[#This Row],[Annual Salary]]+TBL_Employees[[#This Row],[Bonus %]]*TBL_Employees[[#This Row],[Annual Salary]]</f>
        <v>335105.37</v>
      </c>
      <c r="P643" t="str">
        <f>IF(AND(TBL_Employees[[#This Row],[Department]]="IT",TBL_Employees[[#This Row],[Gender]]="Female"),"Yes","No")</f>
        <v>No</v>
      </c>
      <c r="Q643" t="str">
        <f>IF(AND(TBL_Employees[[#This Row],[Gender]]="Female",TBL_Employees[[#This Row],[Ethnicity]]="Black"), "Female_Black", "Others")</f>
        <v>Others</v>
      </c>
    </row>
    <row r="644" spans="1:17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TBL_Employees[[#This Row],[Annual Salary]]+TBL_Employees[[#This Row],[Bonus %]]*TBL_Employees[[#This Row],[Annual Salary]]</f>
        <v>304374.8</v>
      </c>
      <c r="P644" t="str">
        <f>IF(AND(TBL_Employees[[#This Row],[Department]]="IT",TBL_Employees[[#This Row],[Gender]]="Female"),"Yes","No")</f>
        <v>No</v>
      </c>
      <c r="Q644" t="str">
        <f>IF(AND(TBL_Employees[[#This Row],[Gender]]="Female",TBL_Employees[[#This Row],[Ethnicity]]="Black"), "Female_Black", "Others")</f>
        <v>Female_Black</v>
      </c>
    </row>
    <row r="645" spans="1:17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TBL_Employees[[#This Row],[Annual Salary]]+TBL_Employees[[#This Row],[Bonus %]]*TBL_Employees[[#This Row],[Annual Salary]]</f>
        <v>187640.44</v>
      </c>
      <c r="P645" t="str">
        <f>IF(AND(TBL_Employees[[#This Row],[Department]]="IT",TBL_Employees[[#This Row],[Gender]]="Female"),"Yes","No")</f>
        <v>No</v>
      </c>
      <c r="Q645" t="str">
        <f>IF(AND(TBL_Employees[[#This Row],[Gender]]="Female",TBL_Employees[[#This Row],[Ethnicity]]="Black"), "Female_Black", "Others")</f>
        <v>Others</v>
      </c>
    </row>
    <row r="646" spans="1:17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TBL_Employees[[#This Row],[Annual Salary]]+TBL_Employees[[#This Row],[Bonus %]]*TBL_Employees[[#This Row],[Annual Salary]]</f>
        <v>105488.9</v>
      </c>
      <c r="P646" t="str">
        <f>IF(AND(TBL_Employees[[#This Row],[Department]]="IT",TBL_Employees[[#This Row],[Gender]]="Female"),"Yes","No")</f>
        <v>No</v>
      </c>
      <c r="Q646" t="str">
        <f>IF(AND(TBL_Employees[[#This Row],[Gender]]="Female",TBL_Employees[[#This Row],[Ethnicity]]="Black"), "Female_Black", "Others")</f>
        <v>Others</v>
      </c>
    </row>
    <row r="647" spans="1:17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TBL_Employees[[#This Row],[Annual Salary]]+TBL_Employees[[#This Row],[Bonus %]]*TBL_Employees[[#This Row],[Annual Salary]]</f>
        <v>80700</v>
      </c>
      <c r="P647" t="str">
        <f>IF(AND(TBL_Employees[[#This Row],[Department]]="IT",TBL_Employees[[#This Row],[Gender]]="Female"),"Yes","No")</f>
        <v>No</v>
      </c>
      <c r="Q647" t="str">
        <f>IF(AND(TBL_Employees[[#This Row],[Gender]]="Female",TBL_Employees[[#This Row],[Ethnicity]]="Black"), "Female_Black", "Others")</f>
        <v>Others</v>
      </c>
    </row>
    <row r="648" spans="1:17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TBL_Employees[[#This Row],[Annual Salary]]+TBL_Employees[[#This Row],[Bonus %]]*TBL_Employees[[#This Row],[Annual Salary]]</f>
        <v>134542.79999999999</v>
      </c>
      <c r="P648" t="str">
        <f>IF(AND(TBL_Employees[[#This Row],[Department]]="IT",TBL_Employees[[#This Row],[Gender]]="Female"),"Yes","No")</f>
        <v>No</v>
      </c>
      <c r="Q648" t="str">
        <f>IF(AND(TBL_Employees[[#This Row],[Gender]]="Female",TBL_Employees[[#This Row],[Ethnicity]]="Black"), "Female_Black", "Others")</f>
        <v>Others</v>
      </c>
    </row>
    <row r="649" spans="1:17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TBL_Employees[[#This Row],[Annual Salary]]+TBL_Employees[[#This Row],[Bonus %]]*TBL_Employees[[#This Row],[Annual Salary]]</f>
        <v>58745</v>
      </c>
      <c r="P649" t="str">
        <f>IF(AND(TBL_Employees[[#This Row],[Department]]="IT",TBL_Employees[[#This Row],[Gender]]="Female"),"Yes","No")</f>
        <v>No</v>
      </c>
      <c r="Q649" t="str">
        <f>IF(AND(TBL_Employees[[#This Row],[Gender]]="Female",TBL_Employees[[#This Row],[Ethnicity]]="Black"), "Female_Black", "Others")</f>
        <v>Others</v>
      </c>
    </row>
    <row r="650" spans="1:17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TBL_Employees[[#This Row],[Annual Salary]]+TBL_Employees[[#This Row],[Bonus %]]*TBL_Employees[[#This Row],[Annual Salary]]</f>
        <v>76202</v>
      </c>
      <c r="P650" t="str">
        <f>IF(AND(TBL_Employees[[#This Row],[Department]]="IT",TBL_Employees[[#This Row],[Gender]]="Female"),"Yes","No")</f>
        <v>Yes</v>
      </c>
      <c r="Q650" t="str">
        <f>IF(AND(TBL_Employees[[#This Row],[Gender]]="Female",TBL_Employees[[#This Row],[Ethnicity]]="Black"), "Female_Black", "Others")</f>
        <v>Others</v>
      </c>
    </row>
    <row r="651" spans="1:17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TBL_Employees[[#This Row],[Annual Salary]]+TBL_Employees[[#This Row],[Bonus %]]*TBL_Employees[[#This Row],[Annual Salary]]</f>
        <v>265472</v>
      </c>
      <c r="P651" t="str">
        <f>IF(AND(TBL_Employees[[#This Row],[Department]]="IT",TBL_Employees[[#This Row],[Gender]]="Female"),"Yes","No")</f>
        <v>No</v>
      </c>
      <c r="Q651" t="str">
        <f>IF(AND(TBL_Employees[[#This Row],[Gender]]="Female",TBL_Employees[[#This Row],[Ethnicity]]="Black"), "Female_Black", "Others")</f>
        <v>Others</v>
      </c>
    </row>
    <row r="652" spans="1:17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TBL_Employees[[#This Row],[Annual Salary]]+TBL_Employees[[#This Row],[Bonus %]]*TBL_Employees[[#This Row],[Annual Salary]]</f>
        <v>71454</v>
      </c>
      <c r="P652" t="str">
        <f>IF(AND(TBL_Employees[[#This Row],[Department]]="IT",TBL_Employees[[#This Row],[Gender]]="Female"),"Yes","No")</f>
        <v>No</v>
      </c>
      <c r="Q652" t="str">
        <f>IF(AND(TBL_Employees[[#This Row],[Gender]]="Female",TBL_Employees[[#This Row],[Ethnicity]]="Black"), "Female_Black", "Others")</f>
        <v>Others</v>
      </c>
    </row>
    <row r="653" spans="1:17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TBL_Employees[[#This Row],[Annual Salary]]+TBL_Employees[[#This Row],[Bonus %]]*TBL_Employees[[#This Row],[Annual Salary]]</f>
        <v>94652</v>
      </c>
      <c r="P653" t="str">
        <f>IF(AND(TBL_Employees[[#This Row],[Department]]="IT",TBL_Employees[[#This Row],[Gender]]="Female"),"Yes","No")</f>
        <v>Yes</v>
      </c>
      <c r="Q653" t="str">
        <f>IF(AND(TBL_Employees[[#This Row],[Gender]]="Female",TBL_Employees[[#This Row],[Ethnicity]]="Black"), "Female_Black", "Others")</f>
        <v>Others</v>
      </c>
    </row>
    <row r="654" spans="1:17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TBL_Employees[[#This Row],[Annual Salary]]+TBL_Employees[[#This Row],[Bonus %]]*TBL_Employees[[#This Row],[Annual Salary]]</f>
        <v>63411</v>
      </c>
      <c r="P654" t="str">
        <f>IF(AND(TBL_Employees[[#This Row],[Department]]="IT",TBL_Employees[[#This Row],[Gender]]="Female"),"Yes","No")</f>
        <v>No</v>
      </c>
      <c r="Q654" t="str">
        <f>IF(AND(TBL_Employees[[#This Row],[Gender]]="Female",TBL_Employees[[#This Row],[Ethnicity]]="Black"), "Female_Black", "Others")</f>
        <v>Others</v>
      </c>
    </row>
    <row r="655" spans="1:17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TBL_Employees[[#This Row],[Annual Salary]]+TBL_Employees[[#This Row],[Bonus %]]*TBL_Employees[[#This Row],[Annual Salary]]</f>
        <v>67171</v>
      </c>
      <c r="P655" t="str">
        <f>IF(AND(TBL_Employees[[#This Row],[Department]]="IT",TBL_Employees[[#This Row],[Gender]]="Female"),"Yes","No")</f>
        <v>No</v>
      </c>
      <c r="Q655" t="str">
        <f>IF(AND(TBL_Employees[[#This Row],[Gender]]="Female",TBL_Employees[[#This Row],[Ethnicity]]="Black"), "Female_Black", "Others")</f>
        <v>Others</v>
      </c>
    </row>
    <row r="656" spans="1:17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TBL_Employees[[#This Row],[Annual Salary]]+TBL_Employees[[#This Row],[Bonus %]]*TBL_Employees[[#This Row],[Annual Salary]]</f>
        <v>174841.4</v>
      </c>
      <c r="P656" t="str">
        <f>IF(AND(TBL_Employees[[#This Row],[Department]]="IT",TBL_Employees[[#This Row],[Gender]]="Female"),"Yes","No")</f>
        <v>No</v>
      </c>
      <c r="Q656" t="str">
        <f>IF(AND(TBL_Employees[[#This Row],[Gender]]="Female",TBL_Employees[[#This Row],[Ethnicity]]="Black"), "Female_Black", "Others")</f>
        <v>Others</v>
      </c>
    </row>
    <row r="657" spans="1:17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TBL_Employees[[#This Row],[Annual Salary]]+TBL_Employees[[#This Row],[Bonus %]]*TBL_Employees[[#This Row],[Annual Salary]]</f>
        <v>95562</v>
      </c>
      <c r="P657" t="str">
        <f>IF(AND(TBL_Employees[[#This Row],[Department]]="IT",TBL_Employees[[#This Row],[Gender]]="Female"),"Yes","No")</f>
        <v>No</v>
      </c>
      <c r="Q657" t="str">
        <f>IF(AND(TBL_Employees[[#This Row],[Gender]]="Female",TBL_Employees[[#This Row],[Ethnicity]]="Black"), "Female_Black", "Others")</f>
        <v>Female_Black</v>
      </c>
    </row>
    <row r="658" spans="1:17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TBL_Employees[[#This Row],[Annual Salary]]+TBL_Employees[[#This Row],[Bonus %]]*TBL_Employees[[#This Row],[Annual Salary]]</f>
        <v>96092</v>
      </c>
      <c r="P658" t="str">
        <f>IF(AND(TBL_Employees[[#This Row],[Department]]="IT",TBL_Employees[[#This Row],[Gender]]="Female"),"Yes","No")</f>
        <v>No</v>
      </c>
      <c r="Q658" t="str">
        <f>IF(AND(TBL_Employees[[#This Row],[Gender]]="Female",TBL_Employees[[#This Row],[Ethnicity]]="Black"), "Female_Black", "Others")</f>
        <v>Others</v>
      </c>
    </row>
    <row r="659" spans="1:17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TBL_Employees[[#This Row],[Annual Salary]]+TBL_Employees[[#This Row],[Bonus %]]*TBL_Employees[[#This Row],[Annual Salary]]</f>
        <v>353461.71</v>
      </c>
      <c r="P659" t="str">
        <f>IF(AND(TBL_Employees[[#This Row],[Department]]="IT",TBL_Employees[[#This Row],[Gender]]="Female"),"Yes","No")</f>
        <v>No</v>
      </c>
      <c r="Q659" t="str">
        <f>IF(AND(TBL_Employees[[#This Row],[Gender]]="Female",TBL_Employees[[#This Row],[Ethnicity]]="Black"), "Female_Black", "Others")</f>
        <v>Others</v>
      </c>
    </row>
    <row r="660" spans="1:17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TBL_Employees[[#This Row],[Annual Salary]]+TBL_Employees[[#This Row],[Bonus %]]*TBL_Employees[[#This Row],[Annual Salary]]</f>
        <v>72565.5</v>
      </c>
      <c r="P660" t="str">
        <f>IF(AND(TBL_Employees[[#This Row],[Department]]="IT",TBL_Employees[[#This Row],[Gender]]="Female"),"Yes","No")</f>
        <v>No</v>
      </c>
      <c r="Q660" t="str">
        <f>IF(AND(TBL_Employees[[#This Row],[Gender]]="Female",TBL_Employees[[#This Row],[Ethnicity]]="Black"), "Female_Black", "Others")</f>
        <v>Others</v>
      </c>
    </row>
    <row r="661" spans="1:17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TBL_Employees[[#This Row],[Annual Salary]]+TBL_Employees[[#This Row],[Bonus %]]*TBL_Employees[[#This Row],[Annual Salary]]</f>
        <v>316660.76</v>
      </c>
      <c r="P661" t="str">
        <f>IF(AND(TBL_Employees[[#This Row],[Department]]="IT",TBL_Employees[[#This Row],[Gender]]="Female"),"Yes","No")</f>
        <v>No</v>
      </c>
      <c r="Q661" t="str">
        <f>IF(AND(TBL_Employees[[#This Row],[Gender]]="Female",TBL_Employees[[#This Row],[Ethnicity]]="Black"), "Female_Black", "Others")</f>
        <v>Others</v>
      </c>
    </row>
    <row r="662" spans="1:17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TBL_Employees[[#This Row],[Annual Salary]]+TBL_Employees[[#This Row],[Bonus %]]*TBL_Employees[[#This Row],[Annual Salary]]</f>
        <v>45206</v>
      </c>
      <c r="P662" t="str">
        <f>IF(AND(TBL_Employees[[#This Row],[Department]]="IT",TBL_Employees[[#This Row],[Gender]]="Female"),"Yes","No")</f>
        <v>No</v>
      </c>
      <c r="Q662" t="str">
        <f>IF(AND(TBL_Employees[[#This Row],[Gender]]="Female",TBL_Employees[[#This Row],[Ethnicity]]="Black"), "Female_Black", "Others")</f>
        <v>Others</v>
      </c>
    </row>
    <row r="663" spans="1:17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TBL_Employees[[#This Row],[Annual Salary]]+TBL_Employees[[#This Row],[Bonus %]]*TBL_Employees[[#This Row],[Annual Salary]]</f>
        <v>280241.64</v>
      </c>
      <c r="P663" t="str">
        <f>IF(AND(TBL_Employees[[#This Row],[Department]]="IT",TBL_Employees[[#This Row],[Gender]]="Female"),"Yes","No")</f>
        <v>No</v>
      </c>
      <c r="Q663" t="str">
        <f>IF(AND(TBL_Employees[[#This Row],[Gender]]="Female",TBL_Employees[[#This Row],[Ethnicity]]="Black"), "Female_Black", "Others")</f>
        <v>Others</v>
      </c>
    </row>
    <row r="664" spans="1:17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TBL_Employees[[#This Row],[Annual Salary]]+TBL_Employees[[#This Row],[Bonus %]]*TBL_Employees[[#This Row],[Annual Salary]]</f>
        <v>87770</v>
      </c>
      <c r="P664" t="str">
        <f>IF(AND(TBL_Employees[[#This Row],[Department]]="IT",TBL_Employees[[#This Row],[Gender]]="Female"),"Yes","No")</f>
        <v>No</v>
      </c>
      <c r="Q664" t="str">
        <f>IF(AND(TBL_Employees[[#This Row],[Gender]]="Female",TBL_Employees[[#This Row],[Ethnicity]]="Black"), "Female_Black", "Others")</f>
        <v>Others</v>
      </c>
    </row>
    <row r="665" spans="1:17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TBL_Employees[[#This Row],[Annual Salary]]+TBL_Employees[[#This Row],[Bonus %]]*TBL_Employees[[#This Row],[Annual Salary]]</f>
        <v>112200.9</v>
      </c>
      <c r="P665" t="str">
        <f>IF(AND(TBL_Employees[[#This Row],[Department]]="IT",TBL_Employees[[#This Row],[Gender]]="Female"),"Yes","No")</f>
        <v>No</v>
      </c>
      <c r="Q665" t="str">
        <f>IF(AND(TBL_Employees[[#This Row],[Gender]]="Female",TBL_Employees[[#This Row],[Ethnicity]]="Black"), "Female_Black", "Others")</f>
        <v>Others</v>
      </c>
    </row>
    <row r="666" spans="1:17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TBL_Employees[[#This Row],[Annual Salary]]+TBL_Employees[[#This Row],[Bonus %]]*TBL_Employees[[#This Row],[Annual Salary]]</f>
        <v>182271.96</v>
      </c>
      <c r="P666" t="str">
        <f>IF(AND(TBL_Employees[[#This Row],[Department]]="IT",TBL_Employees[[#This Row],[Gender]]="Female"),"Yes","No")</f>
        <v>No</v>
      </c>
      <c r="Q666" t="str">
        <f>IF(AND(TBL_Employees[[#This Row],[Gender]]="Female",TBL_Employees[[#This Row],[Ethnicity]]="Black"), "Female_Black", "Others")</f>
        <v>Others</v>
      </c>
    </row>
    <row r="667" spans="1:17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TBL_Employees[[#This Row],[Annual Salary]]+TBL_Employees[[#This Row],[Bonus %]]*TBL_Employees[[#This Row],[Annual Salary]]</f>
        <v>74891</v>
      </c>
      <c r="P667" t="str">
        <f>IF(AND(TBL_Employees[[#This Row],[Department]]="IT",TBL_Employees[[#This Row],[Gender]]="Female"),"Yes","No")</f>
        <v>No</v>
      </c>
      <c r="Q667" t="str">
        <f>IF(AND(TBL_Employees[[#This Row],[Gender]]="Female",TBL_Employees[[#This Row],[Ethnicity]]="Black"), "Female_Black", "Others")</f>
        <v>Others</v>
      </c>
    </row>
    <row r="668" spans="1:17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TBL_Employees[[#This Row],[Annual Salary]]+TBL_Employees[[#This Row],[Bonus %]]*TBL_Employees[[#This Row],[Annual Salary]]</f>
        <v>95670</v>
      </c>
      <c r="P668" t="str">
        <f>IF(AND(TBL_Employees[[#This Row],[Department]]="IT",TBL_Employees[[#This Row],[Gender]]="Female"),"Yes","No")</f>
        <v>No</v>
      </c>
      <c r="Q668" t="str">
        <f>IF(AND(TBL_Employees[[#This Row],[Gender]]="Female",TBL_Employees[[#This Row],[Ethnicity]]="Black"), "Female_Black", "Others")</f>
        <v>Others</v>
      </c>
    </row>
    <row r="669" spans="1:17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TBL_Employees[[#This Row],[Annual Salary]]+TBL_Employees[[#This Row],[Bonus %]]*TBL_Employees[[#This Row],[Annual Salary]]</f>
        <v>67837</v>
      </c>
      <c r="P669" t="str">
        <f>IF(AND(TBL_Employees[[#This Row],[Department]]="IT",TBL_Employees[[#This Row],[Gender]]="Female"),"Yes","No")</f>
        <v>No</v>
      </c>
      <c r="Q669" t="str">
        <f>IF(AND(TBL_Employees[[#This Row],[Gender]]="Female",TBL_Employees[[#This Row],[Ethnicity]]="Black"), "Female_Black", "Others")</f>
        <v>Female_Black</v>
      </c>
    </row>
    <row r="670" spans="1:17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TBL_Employees[[#This Row],[Annual Salary]]+TBL_Employees[[#This Row],[Bonus %]]*TBL_Employees[[#This Row],[Annual Salary]]</f>
        <v>72425</v>
      </c>
      <c r="P670" t="str">
        <f>IF(AND(TBL_Employees[[#This Row],[Department]]="IT",TBL_Employees[[#This Row],[Gender]]="Female"),"Yes","No")</f>
        <v>No</v>
      </c>
      <c r="Q670" t="str">
        <f>IF(AND(TBL_Employees[[#This Row],[Gender]]="Female",TBL_Employees[[#This Row],[Ethnicity]]="Black"), "Female_Black", "Others")</f>
        <v>Others</v>
      </c>
    </row>
    <row r="671" spans="1:17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TBL_Employees[[#This Row],[Annual Salary]]+TBL_Employees[[#This Row],[Bonus %]]*TBL_Employees[[#This Row],[Annual Salary]]</f>
        <v>93103</v>
      </c>
      <c r="P671" t="str">
        <f>IF(AND(TBL_Employees[[#This Row],[Department]]="IT",TBL_Employees[[#This Row],[Gender]]="Female"),"Yes","No")</f>
        <v>No</v>
      </c>
      <c r="Q671" t="str">
        <f>IF(AND(TBL_Employees[[#This Row],[Gender]]="Female",TBL_Employees[[#This Row],[Ethnicity]]="Black"), "Female_Black", "Others")</f>
        <v>Others</v>
      </c>
    </row>
    <row r="672" spans="1:17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TBL_Employees[[#This Row],[Annual Salary]]+TBL_Employees[[#This Row],[Bonus %]]*TBL_Employees[[#This Row],[Annual Salary]]</f>
        <v>76272</v>
      </c>
      <c r="P672" t="str">
        <f>IF(AND(TBL_Employees[[#This Row],[Department]]="IT",TBL_Employees[[#This Row],[Gender]]="Female"),"Yes","No")</f>
        <v>No</v>
      </c>
      <c r="Q672" t="str">
        <f>IF(AND(TBL_Employees[[#This Row],[Gender]]="Female",TBL_Employees[[#This Row],[Ethnicity]]="Black"), "Female_Black", "Others")</f>
        <v>Others</v>
      </c>
    </row>
    <row r="673" spans="1:17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TBL_Employees[[#This Row],[Annual Salary]]+TBL_Employees[[#This Row],[Bonus %]]*TBL_Employees[[#This Row],[Annual Salary]]</f>
        <v>55760</v>
      </c>
      <c r="P673" t="str">
        <f>IF(AND(TBL_Employees[[#This Row],[Department]]="IT",TBL_Employees[[#This Row],[Gender]]="Female"),"Yes","No")</f>
        <v>No</v>
      </c>
      <c r="Q673" t="str">
        <f>IF(AND(TBL_Employees[[#This Row],[Gender]]="Female",TBL_Employees[[#This Row],[Ethnicity]]="Black"), "Female_Black", "Others")</f>
        <v>Others</v>
      </c>
    </row>
    <row r="674" spans="1:17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TBL_Employees[[#This Row],[Annual Salary]]+TBL_Employees[[#This Row],[Bonus %]]*TBL_Employees[[#This Row],[Annual Salary]]</f>
        <v>354611.6</v>
      </c>
      <c r="P674" t="str">
        <f>IF(AND(TBL_Employees[[#This Row],[Department]]="IT",TBL_Employees[[#This Row],[Gender]]="Female"),"Yes","No")</f>
        <v>No</v>
      </c>
      <c r="Q674" t="str">
        <f>IF(AND(TBL_Employees[[#This Row],[Gender]]="Female",TBL_Employees[[#This Row],[Ethnicity]]="Black"), "Female_Black", "Others")</f>
        <v>Others</v>
      </c>
    </row>
    <row r="675" spans="1:17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TBL_Employees[[#This Row],[Annual Salary]]+TBL_Employees[[#This Row],[Bonus %]]*TBL_Employees[[#This Row],[Annual Salary]]</f>
        <v>58671</v>
      </c>
      <c r="P675" t="str">
        <f>IF(AND(TBL_Employees[[#This Row],[Department]]="IT",TBL_Employees[[#This Row],[Gender]]="Female"),"Yes","No")</f>
        <v>No</v>
      </c>
      <c r="Q675" t="str">
        <f>IF(AND(TBL_Employees[[#This Row],[Gender]]="Female",TBL_Employees[[#This Row],[Ethnicity]]="Black"), "Female_Black", "Others")</f>
        <v>Others</v>
      </c>
    </row>
    <row r="676" spans="1:17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TBL_Employees[[#This Row],[Annual Salary]]+TBL_Employees[[#This Row],[Bonus %]]*TBL_Employees[[#This Row],[Annual Salary]]</f>
        <v>55457</v>
      </c>
      <c r="P676" t="str">
        <f>IF(AND(TBL_Employees[[#This Row],[Department]]="IT",TBL_Employees[[#This Row],[Gender]]="Female"),"Yes","No")</f>
        <v>No</v>
      </c>
      <c r="Q676" t="str">
        <f>IF(AND(TBL_Employees[[#This Row],[Gender]]="Female",TBL_Employees[[#This Row],[Ethnicity]]="Black"), "Female_Black", "Others")</f>
        <v>Others</v>
      </c>
    </row>
    <row r="677" spans="1:17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TBL_Employees[[#This Row],[Annual Salary]]+TBL_Employees[[#This Row],[Bonus %]]*TBL_Employees[[#This Row],[Annual Salary]]</f>
        <v>72340</v>
      </c>
      <c r="P677" t="str">
        <f>IF(AND(TBL_Employees[[#This Row],[Department]]="IT",TBL_Employees[[#This Row],[Gender]]="Female"),"Yes","No")</f>
        <v>No</v>
      </c>
      <c r="Q677" t="str">
        <f>IF(AND(TBL_Employees[[#This Row],[Gender]]="Female",TBL_Employees[[#This Row],[Ethnicity]]="Black"), "Female_Black", "Others")</f>
        <v>Others</v>
      </c>
    </row>
    <row r="678" spans="1:17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TBL_Employees[[#This Row],[Annual Salary]]+TBL_Employees[[#This Row],[Bonus %]]*TBL_Employees[[#This Row],[Annual Salary]]</f>
        <v>129377.24</v>
      </c>
      <c r="P678" t="str">
        <f>IF(AND(TBL_Employees[[#This Row],[Department]]="IT",TBL_Employees[[#This Row],[Gender]]="Female"),"Yes","No")</f>
        <v>No</v>
      </c>
      <c r="Q678" t="str">
        <f>IF(AND(TBL_Employees[[#This Row],[Gender]]="Female",TBL_Employees[[#This Row],[Ethnicity]]="Black"), "Female_Black", "Others")</f>
        <v>Others</v>
      </c>
    </row>
    <row r="679" spans="1:17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TBL_Employees[[#This Row],[Annual Salary]]+TBL_Employees[[#This Row],[Bonus %]]*TBL_Employees[[#This Row],[Annual Salary]]</f>
        <v>200520</v>
      </c>
      <c r="P679" t="str">
        <f>IF(AND(TBL_Employees[[#This Row],[Department]]="IT",TBL_Employees[[#This Row],[Gender]]="Female"),"Yes","No")</f>
        <v>Yes</v>
      </c>
      <c r="Q679" t="str">
        <f>IF(AND(TBL_Employees[[#This Row],[Gender]]="Female",TBL_Employees[[#This Row],[Ethnicity]]="Black"), "Female_Black", "Others")</f>
        <v>Others</v>
      </c>
    </row>
    <row r="680" spans="1:17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TBL_Employees[[#This Row],[Annual Salary]]+TBL_Employees[[#This Row],[Bonus %]]*TBL_Employees[[#This Row],[Annual Salary]]</f>
        <v>78153</v>
      </c>
      <c r="P680" t="str">
        <f>IF(AND(TBL_Employees[[#This Row],[Department]]="IT",TBL_Employees[[#This Row],[Gender]]="Female"),"Yes","No")</f>
        <v>Yes</v>
      </c>
      <c r="Q680" t="str">
        <f>IF(AND(TBL_Employees[[#This Row],[Gender]]="Female",TBL_Employees[[#This Row],[Ethnicity]]="Black"), "Female_Black", "Others")</f>
        <v>Others</v>
      </c>
    </row>
    <row r="681" spans="1:17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TBL_Employees[[#This Row],[Annual Salary]]+TBL_Employees[[#This Row],[Bonus %]]*TBL_Employees[[#This Row],[Annual Salary]]</f>
        <v>112841.16</v>
      </c>
      <c r="P681" t="str">
        <f>IF(AND(TBL_Employees[[#This Row],[Department]]="IT",TBL_Employees[[#This Row],[Gender]]="Female"),"Yes","No")</f>
        <v>No</v>
      </c>
      <c r="Q681" t="str">
        <f>IF(AND(TBL_Employees[[#This Row],[Gender]]="Female",TBL_Employees[[#This Row],[Ethnicity]]="Black"), "Female_Black", "Others")</f>
        <v>Others</v>
      </c>
    </row>
    <row r="682" spans="1:17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TBL_Employees[[#This Row],[Annual Salary]]+TBL_Employees[[#This Row],[Bonus %]]*TBL_Employees[[#This Row],[Annual Salary]]</f>
        <v>125901.3</v>
      </c>
      <c r="P682" t="str">
        <f>IF(AND(TBL_Employees[[#This Row],[Department]]="IT",TBL_Employees[[#This Row],[Gender]]="Female"),"Yes","No")</f>
        <v>No</v>
      </c>
      <c r="Q682" t="str">
        <f>IF(AND(TBL_Employees[[#This Row],[Gender]]="Female",TBL_Employees[[#This Row],[Ethnicity]]="Black"), "Female_Black", "Others")</f>
        <v>Others</v>
      </c>
    </row>
    <row r="683" spans="1:17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TBL_Employees[[#This Row],[Annual Salary]]+TBL_Employees[[#This Row],[Bonus %]]*TBL_Employees[[#This Row],[Annual Salary]]</f>
        <v>45061</v>
      </c>
      <c r="P683" t="str">
        <f>IF(AND(TBL_Employees[[#This Row],[Department]]="IT",TBL_Employees[[#This Row],[Gender]]="Female"),"Yes","No")</f>
        <v>No</v>
      </c>
      <c r="Q683" t="str">
        <f>IF(AND(TBL_Employees[[#This Row],[Gender]]="Female",TBL_Employees[[#This Row],[Ethnicity]]="Black"), "Female_Black", "Others")</f>
        <v>Others</v>
      </c>
    </row>
    <row r="684" spans="1:17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TBL_Employees[[#This Row],[Annual Salary]]+TBL_Employees[[#This Row],[Bonus %]]*TBL_Employees[[#This Row],[Annual Salary]]</f>
        <v>91399</v>
      </c>
      <c r="P684" t="str">
        <f>IF(AND(TBL_Employees[[#This Row],[Department]]="IT",TBL_Employees[[#This Row],[Gender]]="Female"),"Yes","No")</f>
        <v>No</v>
      </c>
      <c r="Q684" t="str">
        <f>IF(AND(TBL_Employees[[#This Row],[Gender]]="Female",TBL_Employees[[#This Row],[Ethnicity]]="Black"), "Female_Black", "Others")</f>
        <v>Others</v>
      </c>
    </row>
    <row r="685" spans="1:17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TBL_Employees[[#This Row],[Annual Salary]]+TBL_Employees[[#This Row],[Bonus %]]*TBL_Employees[[#This Row],[Annual Salary]]</f>
        <v>97336</v>
      </c>
      <c r="P685" t="str">
        <f>IF(AND(TBL_Employees[[#This Row],[Department]]="IT",TBL_Employees[[#This Row],[Gender]]="Female"),"Yes","No")</f>
        <v>No</v>
      </c>
      <c r="Q685" t="str">
        <f>IF(AND(TBL_Employees[[#This Row],[Gender]]="Female",TBL_Employees[[#This Row],[Ethnicity]]="Black"), "Female_Black", "Others")</f>
        <v>Others</v>
      </c>
    </row>
    <row r="686" spans="1:17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TBL_Employees[[#This Row],[Annual Salary]]+TBL_Employees[[#This Row],[Bonus %]]*TBL_Employees[[#This Row],[Annual Salary]]</f>
        <v>137091.9</v>
      </c>
      <c r="P686" t="str">
        <f>IF(AND(TBL_Employees[[#This Row],[Department]]="IT",TBL_Employees[[#This Row],[Gender]]="Female"),"Yes","No")</f>
        <v>No</v>
      </c>
      <c r="Q686" t="str">
        <f>IF(AND(TBL_Employees[[#This Row],[Gender]]="Female",TBL_Employees[[#This Row],[Ethnicity]]="Black"), "Female_Black", "Others")</f>
        <v>Female_Black</v>
      </c>
    </row>
    <row r="687" spans="1:17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TBL_Employees[[#This Row],[Annual Salary]]+TBL_Employees[[#This Row],[Bonus %]]*TBL_Employees[[#This Row],[Annual Salary]]</f>
        <v>322271.5</v>
      </c>
      <c r="P687" t="str">
        <f>IF(AND(TBL_Employees[[#This Row],[Department]]="IT",TBL_Employees[[#This Row],[Gender]]="Female"),"Yes","No")</f>
        <v>No</v>
      </c>
      <c r="Q687" t="str">
        <f>IF(AND(TBL_Employees[[#This Row],[Gender]]="Female",TBL_Employees[[#This Row],[Ethnicity]]="Black"), "Female_Black", "Others")</f>
        <v>Others</v>
      </c>
    </row>
    <row r="688" spans="1:17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TBL_Employees[[#This Row],[Annual Salary]]+TBL_Employees[[#This Row],[Bonus %]]*TBL_Employees[[#This Row],[Annual Salary]]</f>
        <v>138595.32</v>
      </c>
      <c r="P688" t="str">
        <f>IF(AND(TBL_Employees[[#This Row],[Department]]="IT",TBL_Employees[[#This Row],[Gender]]="Female"),"Yes","No")</f>
        <v>No</v>
      </c>
      <c r="Q688" t="str">
        <f>IF(AND(TBL_Employees[[#This Row],[Gender]]="Female",TBL_Employees[[#This Row],[Ethnicity]]="Black"), "Female_Black", "Others")</f>
        <v>Others</v>
      </c>
    </row>
    <row r="689" spans="1:17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TBL_Employees[[#This Row],[Annual Salary]]+TBL_Employees[[#This Row],[Bonus %]]*TBL_Employees[[#This Row],[Annual Salary]]</f>
        <v>249284.22</v>
      </c>
      <c r="P689" t="str">
        <f>IF(AND(TBL_Employees[[#This Row],[Department]]="IT",TBL_Employees[[#This Row],[Gender]]="Female"),"Yes","No")</f>
        <v>No</v>
      </c>
      <c r="Q689" t="str">
        <f>IF(AND(TBL_Employees[[#This Row],[Gender]]="Female",TBL_Employees[[#This Row],[Ethnicity]]="Black"), "Female_Black", "Others")</f>
        <v>Others</v>
      </c>
    </row>
    <row r="690" spans="1:17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TBL_Employees[[#This Row],[Annual Salary]]+TBL_Employees[[#This Row],[Bonus %]]*TBL_Employees[[#This Row],[Annual Salary]]</f>
        <v>138487.20000000001</v>
      </c>
      <c r="P690" t="str">
        <f>IF(AND(TBL_Employees[[#This Row],[Department]]="IT",TBL_Employees[[#This Row],[Gender]]="Female"),"Yes","No")</f>
        <v>No</v>
      </c>
      <c r="Q690" t="str">
        <f>IF(AND(TBL_Employees[[#This Row],[Gender]]="Female",TBL_Employees[[#This Row],[Ethnicity]]="Black"), "Female_Black", "Others")</f>
        <v>Others</v>
      </c>
    </row>
    <row r="691" spans="1:17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TBL_Employees[[#This Row],[Annual Salary]]+TBL_Employees[[#This Row],[Bonus %]]*TBL_Employees[[#This Row],[Annual Salary]]</f>
        <v>190061</v>
      </c>
      <c r="P691" t="str">
        <f>IF(AND(TBL_Employees[[#This Row],[Department]]="IT",TBL_Employees[[#This Row],[Gender]]="Female"),"Yes","No")</f>
        <v>No</v>
      </c>
      <c r="Q691" t="str">
        <f>IF(AND(TBL_Employees[[#This Row],[Gender]]="Female",TBL_Employees[[#This Row],[Ethnicity]]="Black"), "Female_Black", "Others")</f>
        <v>Others</v>
      </c>
    </row>
    <row r="692" spans="1:17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TBL_Employees[[#This Row],[Annual Salary]]+TBL_Employees[[#This Row],[Bonus %]]*TBL_Employees[[#This Row],[Annual Salary]]</f>
        <v>97830</v>
      </c>
      <c r="P692" t="str">
        <f>IF(AND(TBL_Employees[[#This Row],[Department]]="IT",TBL_Employees[[#This Row],[Gender]]="Female"),"Yes","No")</f>
        <v>No</v>
      </c>
      <c r="Q692" t="str">
        <f>IF(AND(TBL_Employees[[#This Row],[Gender]]="Female",TBL_Employees[[#This Row],[Ethnicity]]="Black"), "Female_Black", "Others")</f>
        <v>Others</v>
      </c>
    </row>
    <row r="693" spans="1:17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TBL_Employees[[#This Row],[Annual Salary]]+TBL_Employees[[#This Row],[Bonus %]]*TBL_Employees[[#This Row],[Annual Salary]]</f>
        <v>316000.08</v>
      </c>
      <c r="P693" t="str">
        <f>IF(AND(TBL_Employees[[#This Row],[Department]]="IT",TBL_Employees[[#This Row],[Gender]]="Female"),"Yes","No")</f>
        <v>No</v>
      </c>
      <c r="Q693" t="str">
        <f>IF(AND(TBL_Employees[[#This Row],[Gender]]="Female",TBL_Employees[[#This Row],[Ethnicity]]="Black"), "Female_Black", "Others")</f>
        <v>Others</v>
      </c>
    </row>
    <row r="694" spans="1:17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TBL_Employees[[#This Row],[Annual Salary]]+TBL_Employees[[#This Row],[Bonus %]]*TBL_Employees[[#This Row],[Annual Salary]]</f>
        <v>49738</v>
      </c>
      <c r="P694" t="str">
        <f>IF(AND(TBL_Employees[[#This Row],[Department]]="IT",TBL_Employees[[#This Row],[Gender]]="Female"),"Yes","No")</f>
        <v>No</v>
      </c>
      <c r="Q694" t="str">
        <f>IF(AND(TBL_Employees[[#This Row],[Gender]]="Female",TBL_Employees[[#This Row],[Ethnicity]]="Black"), "Female_Black", "Others")</f>
        <v>Others</v>
      </c>
    </row>
    <row r="695" spans="1:17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TBL_Employees[[#This Row],[Annual Salary]]+TBL_Employees[[#This Row],[Bonus %]]*TBL_Employees[[#This Row],[Annual Salary]]</f>
        <v>45049</v>
      </c>
      <c r="P695" t="str">
        <f>IF(AND(TBL_Employees[[#This Row],[Department]]="IT",TBL_Employees[[#This Row],[Gender]]="Female"),"Yes","No")</f>
        <v>No</v>
      </c>
      <c r="Q695" t="str">
        <f>IF(AND(TBL_Employees[[#This Row],[Gender]]="Female",TBL_Employees[[#This Row],[Ethnicity]]="Black"), "Female_Black", "Others")</f>
        <v>Others</v>
      </c>
    </row>
    <row r="696" spans="1:17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TBL_Employees[[#This Row],[Annual Salary]]+TBL_Employees[[#This Row],[Bonus %]]*TBL_Employees[[#This Row],[Annual Salary]]</f>
        <v>198180.12</v>
      </c>
      <c r="P696" t="str">
        <f>IF(AND(TBL_Employees[[#This Row],[Department]]="IT",TBL_Employees[[#This Row],[Gender]]="Female"),"Yes","No")</f>
        <v>No</v>
      </c>
      <c r="Q696" t="str">
        <f>IF(AND(TBL_Employees[[#This Row],[Gender]]="Female",TBL_Employees[[#This Row],[Ethnicity]]="Black"), "Female_Black", "Others")</f>
        <v>Others</v>
      </c>
    </row>
    <row r="697" spans="1:17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TBL_Employees[[#This Row],[Annual Salary]]+TBL_Employees[[#This Row],[Bonus %]]*TBL_Employees[[#This Row],[Annual Salary]]</f>
        <v>158431.41</v>
      </c>
      <c r="P697" t="str">
        <f>IF(AND(TBL_Employees[[#This Row],[Department]]="IT",TBL_Employees[[#This Row],[Gender]]="Female"),"Yes","No")</f>
        <v>No</v>
      </c>
      <c r="Q697" t="str">
        <f>IF(AND(TBL_Employees[[#This Row],[Gender]]="Female",TBL_Employees[[#This Row],[Ethnicity]]="Black"), "Female_Black", "Others")</f>
        <v>Others</v>
      </c>
    </row>
    <row r="698" spans="1:17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TBL_Employees[[#This Row],[Annual Salary]]+TBL_Employees[[#This Row],[Bonus %]]*TBL_Employees[[#This Row],[Annual Salary]]</f>
        <v>153558.72</v>
      </c>
      <c r="P698" t="str">
        <f>IF(AND(TBL_Employees[[#This Row],[Department]]="IT",TBL_Employees[[#This Row],[Gender]]="Female"),"Yes","No")</f>
        <v>No</v>
      </c>
      <c r="Q698" t="str">
        <f>IF(AND(TBL_Employees[[#This Row],[Gender]]="Female",TBL_Employees[[#This Row],[Ethnicity]]="Black"), "Female_Black", "Others")</f>
        <v>Others</v>
      </c>
    </row>
    <row r="699" spans="1:17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TBL_Employees[[#This Row],[Annual Salary]]+TBL_Employees[[#This Row],[Bonus %]]*TBL_Employees[[#This Row],[Annual Salary]]</f>
        <v>241875.48</v>
      </c>
      <c r="P699" t="str">
        <f>IF(AND(TBL_Employees[[#This Row],[Department]]="IT",TBL_Employees[[#This Row],[Gender]]="Female"),"Yes","No")</f>
        <v>No</v>
      </c>
      <c r="Q699" t="str">
        <f>IF(AND(TBL_Employees[[#This Row],[Gender]]="Female",TBL_Employees[[#This Row],[Ethnicity]]="Black"), "Female_Black", "Others")</f>
        <v>Others</v>
      </c>
    </row>
    <row r="700" spans="1:17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TBL_Employees[[#This Row],[Annual Salary]]+TBL_Employees[[#This Row],[Bonus %]]*TBL_Employees[[#This Row],[Annual Salary]]</f>
        <v>45819</v>
      </c>
      <c r="P700" t="str">
        <f>IF(AND(TBL_Employees[[#This Row],[Department]]="IT",TBL_Employees[[#This Row],[Gender]]="Female"),"Yes","No")</f>
        <v>No</v>
      </c>
      <c r="Q700" t="str">
        <f>IF(AND(TBL_Employees[[#This Row],[Gender]]="Female",TBL_Employees[[#This Row],[Ethnicity]]="Black"), "Female_Black", "Others")</f>
        <v>Others</v>
      </c>
    </row>
    <row r="701" spans="1:17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TBL_Employees[[#This Row],[Annual Salary]]+TBL_Employees[[#This Row],[Bonus %]]*TBL_Employees[[#This Row],[Annual Salary]]</f>
        <v>55518</v>
      </c>
      <c r="P701" t="str">
        <f>IF(AND(TBL_Employees[[#This Row],[Department]]="IT",TBL_Employees[[#This Row],[Gender]]="Female"),"Yes","No")</f>
        <v>No</v>
      </c>
      <c r="Q701" t="str">
        <f>IF(AND(TBL_Employees[[#This Row],[Gender]]="Female",TBL_Employees[[#This Row],[Ethnicity]]="Black"), "Female_Black", "Others")</f>
        <v>Others</v>
      </c>
    </row>
    <row r="702" spans="1:17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TBL_Employees[[#This Row],[Annual Salary]]+TBL_Employees[[#This Row],[Bonus %]]*TBL_Employees[[#This Row],[Annual Salary]]</f>
        <v>118947.4</v>
      </c>
      <c r="P702" t="str">
        <f>IF(AND(TBL_Employees[[#This Row],[Department]]="IT",TBL_Employees[[#This Row],[Gender]]="Female"),"Yes","No")</f>
        <v>No</v>
      </c>
      <c r="Q702" t="str">
        <f>IF(AND(TBL_Employees[[#This Row],[Gender]]="Female",TBL_Employees[[#This Row],[Ethnicity]]="Black"), "Female_Black", "Others")</f>
        <v>Others</v>
      </c>
    </row>
    <row r="703" spans="1:17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TBL_Employees[[#This Row],[Annual Salary]]+TBL_Employees[[#This Row],[Bonus %]]*TBL_Employees[[#This Row],[Annual Salary]]</f>
        <v>124205.5</v>
      </c>
      <c r="P703" t="str">
        <f>IF(AND(TBL_Employees[[#This Row],[Department]]="IT",TBL_Employees[[#This Row],[Gender]]="Female"),"Yes","No")</f>
        <v>No</v>
      </c>
      <c r="Q703" t="str">
        <f>IF(AND(TBL_Employees[[#This Row],[Gender]]="Female",TBL_Employees[[#This Row],[Ethnicity]]="Black"), "Female_Black", "Others")</f>
        <v>Female_Black</v>
      </c>
    </row>
    <row r="704" spans="1:17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TBL_Employees[[#This Row],[Annual Salary]]+TBL_Employees[[#This Row],[Bonus %]]*TBL_Employees[[#This Row],[Annual Salary]]</f>
        <v>236645.5</v>
      </c>
      <c r="P704" t="str">
        <f>IF(AND(TBL_Employees[[#This Row],[Department]]="IT",TBL_Employees[[#This Row],[Gender]]="Female"),"Yes","No")</f>
        <v>No</v>
      </c>
      <c r="Q704" t="str">
        <f>IF(AND(TBL_Employees[[#This Row],[Gender]]="Female",TBL_Employees[[#This Row],[Ethnicity]]="Black"), "Female_Black", "Others")</f>
        <v>Others</v>
      </c>
    </row>
    <row r="705" spans="1:17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TBL_Employees[[#This Row],[Annual Salary]]+TBL_Employees[[#This Row],[Bonus %]]*TBL_Employees[[#This Row],[Annual Salary]]</f>
        <v>223067.88</v>
      </c>
      <c r="P705" t="str">
        <f>IF(AND(TBL_Employees[[#This Row],[Department]]="IT",TBL_Employees[[#This Row],[Gender]]="Female"),"Yes","No")</f>
        <v>No</v>
      </c>
      <c r="Q705" t="str">
        <f>IF(AND(TBL_Employees[[#This Row],[Gender]]="Female",TBL_Employees[[#This Row],[Ethnicity]]="Black"), "Female_Black", "Others")</f>
        <v>Others</v>
      </c>
    </row>
    <row r="706" spans="1:17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TBL_Employees[[#This Row],[Annual Salary]]+TBL_Employees[[#This Row],[Bonus %]]*TBL_Employees[[#This Row],[Annual Salary]]</f>
        <v>66084</v>
      </c>
      <c r="P706" t="str">
        <f>IF(AND(TBL_Employees[[#This Row],[Department]]="IT",TBL_Employees[[#This Row],[Gender]]="Female"),"Yes","No")</f>
        <v>No</v>
      </c>
      <c r="Q706" t="str">
        <f>IF(AND(TBL_Employees[[#This Row],[Gender]]="Female",TBL_Employees[[#This Row],[Ethnicity]]="Black"), "Female_Black", "Others")</f>
        <v>Female_Black</v>
      </c>
    </row>
    <row r="707" spans="1:17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TBL_Employees[[#This Row],[Annual Salary]]+TBL_Employees[[#This Row],[Bonus %]]*TBL_Employees[[#This Row],[Annual Salary]]</f>
        <v>76912</v>
      </c>
      <c r="P707" t="str">
        <f>IF(AND(TBL_Employees[[#This Row],[Department]]="IT",TBL_Employees[[#This Row],[Gender]]="Female"),"Yes","No")</f>
        <v>Yes</v>
      </c>
      <c r="Q707" t="str">
        <f>IF(AND(TBL_Employees[[#This Row],[Gender]]="Female",TBL_Employees[[#This Row],[Ethnicity]]="Black"), "Female_Black", "Others")</f>
        <v>Others</v>
      </c>
    </row>
    <row r="708" spans="1:17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TBL_Employees[[#This Row],[Annual Salary]]+TBL_Employees[[#This Row],[Bonus %]]*TBL_Employees[[#This Row],[Annual Salary]]</f>
        <v>67987</v>
      </c>
      <c r="P708" t="str">
        <f>IF(AND(TBL_Employees[[#This Row],[Department]]="IT",TBL_Employees[[#This Row],[Gender]]="Female"),"Yes","No")</f>
        <v>No</v>
      </c>
      <c r="Q708" t="str">
        <f>IF(AND(TBL_Employees[[#This Row],[Gender]]="Female",TBL_Employees[[#This Row],[Ethnicity]]="Black"), "Female_Black", "Others")</f>
        <v>Others</v>
      </c>
    </row>
    <row r="709" spans="1:17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TBL_Employees[[#This Row],[Annual Salary]]+TBL_Employees[[#This Row],[Bonus %]]*TBL_Employees[[#This Row],[Annual Salary]]</f>
        <v>59833</v>
      </c>
      <c r="P709" t="str">
        <f>IF(AND(TBL_Employees[[#This Row],[Department]]="IT",TBL_Employees[[#This Row],[Gender]]="Female"),"Yes","No")</f>
        <v>No</v>
      </c>
      <c r="Q709" t="str">
        <f>IF(AND(TBL_Employees[[#This Row],[Gender]]="Female",TBL_Employees[[#This Row],[Ethnicity]]="Black"), "Female_Black", "Others")</f>
        <v>Others</v>
      </c>
    </row>
    <row r="710" spans="1:17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TBL_Employees[[#This Row],[Annual Salary]]+TBL_Employees[[#This Row],[Bonus %]]*TBL_Employees[[#This Row],[Annual Salary]]</f>
        <v>142599.48000000001</v>
      </c>
      <c r="P710" t="str">
        <f>IF(AND(TBL_Employees[[#This Row],[Department]]="IT",TBL_Employees[[#This Row],[Gender]]="Female"),"Yes","No")</f>
        <v>No</v>
      </c>
      <c r="Q710" t="str">
        <f>IF(AND(TBL_Employees[[#This Row],[Gender]]="Female",TBL_Employees[[#This Row],[Ethnicity]]="Black"), "Female_Black", "Others")</f>
        <v>Others</v>
      </c>
    </row>
    <row r="711" spans="1:17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TBL_Employees[[#This Row],[Annual Salary]]+TBL_Employees[[#This Row],[Bonus %]]*TBL_Employees[[#This Row],[Annual Salary]]</f>
        <v>108586.4</v>
      </c>
      <c r="P711" t="str">
        <f>IF(AND(TBL_Employees[[#This Row],[Department]]="IT",TBL_Employees[[#This Row],[Gender]]="Female"),"Yes","No")</f>
        <v>No</v>
      </c>
      <c r="Q711" t="str">
        <f>IF(AND(TBL_Employees[[#This Row],[Gender]]="Female",TBL_Employees[[#This Row],[Ethnicity]]="Black"), "Female_Black", "Others")</f>
        <v>Others</v>
      </c>
    </row>
    <row r="712" spans="1:17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TBL_Employees[[#This Row],[Annual Salary]]+TBL_Employees[[#This Row],[Bonus %]]*TBL_Employees[[#This Row],[Annual Salary]]</f>
        <v>335401.83999999997</v>
      </c>
      <c r="P712" t="str">
        <f>IF(AND(TBL_Employees[[#This Row],[Department]]="IT",TBL_Employees[[#This Row],[Gender]]="Female"),"Yes","No")</f>
        <v>No</v>
      </c>
      <c r="Q712" t="str">
        <f>IF(AND(TBL_Employees[[#This Row],[Gender]]="Female",TBL_Employees[[#This Row],[Ethnicity]]="Black"), "Female_Black", "Others")</f>
        <v>Others</v>
      </c>
    </row>
    <row r="713" spans="1:17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TBL_Employees[[#This Row],[Annual Salary]]+TBL_Employees[[#This Row],[Bonus %]]*TBL_Employees[[#This Row],[Annual Salary]]</f>
        <v>107211.58</v>
      </c>
      <c r="P713" t="str">
        <f>IF(AND(TBL_Employees[[#This Row],[Department]]="IT",TBL_Employees[[#This Row],[Gender]]="Female"),"Yes","No")</f>
        <v>No</v>
      </c>
      <c r="Q713" t="str">
        <f>IF(AND(TBL_Employees[[#This Row],[Gender]]="Female",TBL_Employees[[#This Row],[Ethnicity]]="Black"), "Female_Black", "Others")</f>
        <v>Others</v>
      </c>
    </row>
    <row r="714" spans="1:17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TBL_Employees[[#This Row],[Annual Salary]]+TBL_Employees[[#This Row],[Bonus %]]*TBL_Employees[[#This Row],[Annual Salary]]</f>
        <v>51404</v>
      </c>
      <c r="P714" t="str">
        <f>IF(AND(TBL_Employees[[#This Row],[Department]]="IT",TBL_Employees[[#This Row],[Gender]]="Female"),"Yes","No")</f>
        <v>No</v>
      </c>
      <c r="Q714" t="str">
        <f>IF(AND(TBL_Employees[[#This Row],[Gender]]="Female",TBL_Employees[[#This Row],[Ethnicity]]="Black"), "Female_Black", "Others")</f>
        <v>Others</v>
      </c>
    </row>
    <row r="715" spans="1:17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TBL_Employees[[#This Row],[Annual Salary]]+TBL_Employees[[#This Row],[Bonus %]]*TBL_Employees[[#This Row],[Annual Salary]]</f>
        <v>87292</v>
      </c>
      <c r="P715" t="str">
        <f>IF(AND(TBL_Employees[[#This Row],[Department]]="IT",TBL_Employees[[#This Row],[Gender]]="Female"),"Yes","No")</f>
        <v>No</v>
      </c>
      <c r="Q715" t="str">
        <f>IF(AND(TBL_Employees[[#This Row],[Gender]]="Female",TBL_Employees[[#This Row],[Ethnicity]]="Black"), "Female_Black", "Others")</f>
        <v>Others</v>
      </c>
    </row>
    <row r="716" spans="1:17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TBL_Employees[[#This Row],[Annual Salary]]+TBL_Employees[[#This Row],[Bonus %]]*TBL_Employees[[#This Row],[Annual Salary]]</f>
        <v>233370.88</v>
      </c>
      <c r="P716" t="str">
        <f>IF(AND(TBL_Employees[[#This Row],[Department]]="IT",TBL_Employees[[#This Row],[Gender]]="Female"),"Yes","No")</f>
        <v>No</v>
      </c>
      <c r="Q716" t="str">
        <f>IF(AND(TBL_Employees[[#This Row],[Gender]]="Female",TBL_Employees[[#This Row],[Ethnicity]]="Black"), "Female_Black", "Others")</f>
        <v>Others</v>
      </c>
    </row>
    <row r="717" spans="1:17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TBL_Employees[[#This Row],[Annual Salary]]+TBL_Employees[[#This Row],[Bonus %]]*TBL_Employees[[#This Row],[Annual Salary]]</f>
        <v>53929</v>
      </c>
      <c r="P717" t="str">
        <f>IF(AND(TBL_Employees[[#This Row],[Department]]="IT",TBL_Employees[[#This Row],[Gender]]="Female"),"Yes","No")</f>
        <v>No</v>
      </c>
      <c r="Q717" t="str">
        <f>IF(AND(TBL_Employees[[#This Row],[Gender]]="Female",TBL_Employees[[#This Row],[Ethnicity]]="Black"), "Female_Black", "Others")</f>
        <v>Others</v>
      </c>
    </row>
    <row r="718" spans="1:17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TBL_Employees[[#This Row],[Annual Salary]]+TBL_Employees[[#This Row],[Bonus %]]*TBL_Employees[[#This Row],[Annual Salary]]</f>
        <v>252873.72</v>
      </c>
      <c r="P718" t="str">
        <f>IF(AND(TBL_Employees[[#This Row],[Department]]="IT",TBL_Employees[[#This Row],[Gender]]="Female"),"Yes","No")</f>
        <v>No</v>
      </c>
      <c r="Q718" t="str">
        <f>IF(AND(TBL_Employees[[#This Row],[Gender]]="Female",TBL_Employees[[#This Row],[Ethnicity]]="Black"), "Female_Black", "Others")</f>
        <v>Others</v>
      </c>
    </row>
    <row r="719" spans="1:17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TBL_Employees[[#This Row],[Annual Salary]]+TBL_Employees[[#This Row],[Bonus %]]*TBL_Employees[[#This Row],[Annual Salary]]</f>
        <v>170127.15</v>
      </c>
      <c r="P719" t="str">
        <f>IF(AND(TBL_Employees[[#This Row],[Department]]="IT",TBL_Employees[[#This Row],[Gender]]="Female"),"Yes","No")</f>
        <v>No</v>
      </c>
      <c r="Q719" t="str">
        <f>IF(AND(TBL_Employees[[#This Row],[Gender]]="Female",TBL_Employees[[#This Row],[Ethnicity]]="Black"), "Female_Black", "Others")</f>
        <v>Others</v>
      </c>
    </row>
    <row r="720" spans="1:17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TBL_Employees[[#This Row],[Annual Salary]]+TBL_Employees[[#This Row],[Bonus %]]*TBL_Employees[[#This Row],[Annual Salary]]</f>
        <v>131492.29999999999</v>
      </c>
      <c r="P720" t="str">
        <f>IF(AND(TBL_Employees[[#This Row],[Department]]="IT",TBL_Employees[[#This Row],[Gender]]="Female"),"Yes","No")</f>
        <v>No</v>
      </c>
      <c r="Q720" t="str">
        <f>IF(AND(TBL_Employees[[#This Row],[Gender]]="Female",TBL_Employees[[#This Row],[Ethnicity]]="Black"), "Female_Black", "Others")</f>
        <v>Others</v>
      </c>
    </row>
    <row r="721" spans="1:17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TBL_Employees[[#This Row],[Annual Salary]]+TBL_Employees[[#This Row],[Bonus %]]*TBL_Employees[[#This Row],[Annual Salary]]</f>
        <v>297288.63</v>
      </c>
      <c r="P721" t="str">
        <f>IF(AND(TBL_Employees[[#This Row],[Department]]="IT",TBL_Employees[[#This Row],[Gender]]="Female"),"Yes","No")</f>
        <v>No</v>
      </c>
      <c r="Q721" t="str">
        <f>IF(AND(TBL_Employees[[#This Row],[Gender]]="Female",TBL_Employees[[#This Row],[Ethnicity]]="Black"), "Female_Black", "Others")</f>
        <v>Others</v>
      </c>
    </row>
    <row r="722" spans="1:17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TBL_Employees[[#This Row],[Annual Salary]]+TBL_Employees[[#This Row],[Bonus %]]*TBL_Employees[[#This Row],[Annual Salary]]</f>
        <v>120515.85</v>
      </c>
      <c r="P722" t="str">
        <f>IF(AND(TBL_Employees[[#This Row],[Department]]="IT",TBL_Employees[[#This Row],[Gender]]="Female"),"Yes","No")</f>
        <v>No</v>
      </c>
      <c r="Q722" t="str">
        <f>IF(AND(TBL_Employees[[#This Row],[Gender]]="Female",TBL_Employees[[#This Row],[Ethnicity]]="Black"), "Female_Black", "Others")</f>
        <v>Others</v>
      </c>
    </row>
    <row r="723" spans="1:17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TBL_Employees[[#This Row],[Annual Salary]]+TBL_Employees[[#This Row],[Bonus %]]*TBL_Employees[[#This Row],[Annual Salary]]</f>
        <v>48762</v>
      </c>
      <c r="P723" t="str">
        <f>IF(AND(TBL_Employees[[#This Row],[Department]]="IT",TBL_Employees[[#This Row],[Gender]]="Female"),"Yes","No")</f>
        <v>No</v>
      </c>
      <c r="Q723" t="str">
        <f>IF(AND(TBL_Employees[[#This Row],[Gender]]="Female",TBL_Employees[[#This Row],[Ethnicity]]="Black"), "Female_Black", "Others")</f>
        <v>Others</v>
      </c>
    </row>
    <row r="724" spans="1:17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TBL_Employees[[#This Row],[Annual Salary]]+TBL_Employees[[#This Row],[Bonus %]]*TBL_Employees[[#This Row],[Annual Salary]]</f>
        <v>87036</v>
      </c>
      <c r="P724" t="str">
        <f>IF(AND(TBL_Employees[[#This Row],[Department]]="IT",TBL_Employees[[#This Row],[Gender]]="Female"),"Yes","No")</f>
        <v>No</v>
      </c>
      <c r="Q724" t="str">
        <f>IF(AND(TBL_Employees[[#This Row],[Gender]]="Female",TBL_Employees[[#This Row],[Ethnicity]]="Black"), "Female_Black", "Others")</f>
        <v>Others</v>
      </c>
    </row>
    <row r="725" spans="1:17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TBL_Employees[[#This Row],[Annual Salary]]+TBL_Employees[[#This Row],[Bonus %]]*TBL_Employees[[#This Row],[Annual Salary]]</f>
        <v>205833.88</v>
      </c>
      <c r="P725" t="str">
        <f>IF(AND(TBL_Employees[[#This Row],[Department]]="IT",TBL_Employees[[#This Row],[Gender]]="Female"),"Yes","No")</f>
        <v>No</v>
      </c>
      <c r="Q725" t="str">
        <f>IF(AND(TBL_Employees[[#This Row],[Gender]]="Female",TBL_Employees[[#This Row],[Ethnicity]]="Black"), "Female_Black", "Others")</f>
        <v>Others</v>
      </c>
    </row>
    <row r="726" spans="1:17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TBL_Employees[[#This Row],[Annual Salary]]+TBL_Employees[[#This Row],[Bonus %]]*TBL_Employees[[#This Row],[Annual Salary]]</f>
        <v>75862</v>
      </c>
      <c r="P726" t="str">
        <f>IF(AND(TBL_Employees[[#This Row],[Department]]="IT",TBL_Employees[[#This Row],[Gender]]="Female"),"Yes","No")</f>
        <v>Yes</v>
      </c>
      <c r="Q726" t="str">
        <f>IF(AND(TBL_Employees[[#This Row],[Gender]]="Female",TBL_Employees[[#This Row],[Ethnicity]]="Black"), "Female_Black", "Others")</f>
        <v>Others</v>
      </c>
    </row>
    <row r="727" spans="1:17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TBL_Employees[[#This Row],[Annual Salary]]+TBL_Employees[[#This Row],[Bonus %]]*TBL_Employees[[#This Row],[Annual Salary]]</f>
        <v>90870</v>
      </c>
      <c r="P727" t="str">
        <f>IF(AND(TBL_Employees[[#This Row],[Department]]="IT",TBL_Employees[[#This Row],[Gender]]="Female"),"Yes","No")</f>
        <v>No</v>
      </c>
      <c r="Q727" t="str">
        <f>IF(AND(TBL_Employees[[#This Row],[Gender]]="Female",TBL_Employees[[#This Row],[Ethnicity]]="Black"), "Female_Black", "Others")</f>
        <v>Others</v>
      </c>
    </row>
    <row r="728" spans="1:17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TBL_Employees[[#This Row],[Annual Salary]]+TBL_Employees[[#This Row],[Bonus %]]*TBL_Employees[[#This Row],[Annual Salary]]</f>
        <v>110114.22</v>
      </c>
      <c r="P728" t="str">
        <f>IF(AND(TBL_Employees[[#This Row],[Department]]="IT",TBL_Employees[[#This Row],[Gender]]="Female"),"Yes","No")</f>
        <v>No</v>
      </c>
      <c r="Q728" t="str">
        <f>IF(AND(TBL_Employees[[#This Row],[Gender]]="Female",TBL_Employees[[#This Row],[Ethnicity]]="Black"), "Female_Black", "Others")</f>
        <v>Others</v>
      </c>
    </row>
    <row r="729" spans="1:17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TBL_Employees[[#This Row],[Annual Salary]]+TBL_Employees[[#This Row],[Bonus %]]*TBL_Employees[[#This Row],[Annual Salary]]</f>
        <v>92293</v>
      </c>
      <c r="P729" t="str">
        <f>IF(AND(TBL_Employees[[#This Row],[Department]]="IT",TBL_Employees[[#This Row],[Gender]]="Female"),"Yes","No")</f>
        <v>No</v>
      </c>
      <c r="Q729" t="str">
        <f>IF(AND(TBL_Employees[[#This Row],[Gender]]="Female",TBL_Employees[[#This Row],[Ethnicity]]="Black"), "Female_Black", "Others")</f>
        <v>Others</v>
      </c>
    </row>
    <row r="730" spans="1:17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TBL_Employees[[#This Row],[Annual Salary]]+TBL_Employees[[#This Row],[Bonus %]]*TBL_Employees[[#This Row],[Annual Salary]]</f>
        <v>63196</v>
      </c>
      <c r="P730" t="str">
        <f>IF(AND(TBL_Employees[[#This Row],[Department]]="IT",TBL_Employees[[#This Row],[Gender]]="Female"),"Yes","No")</f>
        <v>No</v>
      </c>
      <c r="Q730" t="str">
        <f>IF(AND(TBL_Employees[[#This Row],[Gender]]="Female",TBL_Employees[[#This Row],[Ethnicity]]="Black"), "Female_Black", "Others")</f>
        <v>Others</v>
      </c>
    </row>
    <row r="731" spans="1:17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TBL_Employees[[#This Row],[Annual Salary]]+TBL_Employees[[#This Row],[Bonus %]]*TBL_Employees[[#This Row],[Annual Salary]]</f>
        <v>65340</v>
      </c>
      <c r="P731" t="str">
        <f>IF(AND(TBL_Employees[[#This Row],[Department]]="IT",TBL_Employees[[#This Row],[Gender]]="Female"),"Yes","No")</f>
        <v>No</v>
      </c>
      <c r="Q731" t="str">
        <f>IF(AND(TBL_Employees[[#This Row],[Gender]]="Female",TBL_Employees[[#This Row],[Ethnicity]]="Black"), "Female_Black", "Others")</f>
        <v>Others</v>
      </c>
    </row>
    <row r="732" spans="1:17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TBL_Employees[[#This Row],[Annual Salary]]+TBL_Employees[[#This Row],[Bonus %]]*TBL_Employees[[#This Row],[Annual Salary]]</f>
        <v>267537.59999999998</v>
      </c>
      <c r="P732" t="str">
        <f>IF(AND(TBL_Employees[[#This Row],[Department]]="IT",TBL_Employees[[#This Row],[Gender]]="Female"),"Yes","No")</f>
        <v>No</v>
      </c>
      <c r="Q732" t="str">
        <f>IF(AND(TBL_Employees[[#This Row],[Gender]]="Female",TBL_Employees[[#This Row],[Ethnicity]]="Black"), "Female_Black", "Others")</f>
        <v>Others</v>
      </c>
    </row>
    <row r="733" spans="1:17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TBL_Employees[[#This Row],[Annual Salary]]+TBL_Employees[[#This Row],[Bonus %]]*TBL_Employees[[#This Row],[Annual Salary]]</f>
        <v>84432.49</v>
      </c>
      <c r="P733" t="str">
        <f>IF(AND(TBL_Employees[[#This Row],[Department]]="IT",TBL_Employees[[#This Row],[Gender]]="Female"),"Yes","No")</f>
        <v>Yes</v>
      </c>
      <c r="Q733" t="str">
        <f>IF(AND(TBL_Employees[[#This Row],[Gender]]="Female",TBL_Employees[[#This Row],[Ethnicity]]="Black"), "Female_Black", "Others")</f>
        <v>Others</v>
      </c>
    </row>
    <row r="734" spans="1:17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TBL_Employees[[#This Row],[Annual Salary]]+TBL_Employees[[#This Row],[Bonus %]]*TBL_Employees[[#This Row],[Annual Salary]]</f>
        <v>109680</v>
      </c>
      <c r="P734" t="str">
        <f>IF(AND(TBL_Employees[[#This Row],[Department]]="IT",TBL_Employees[[#This Row],[Gender]]="Female"),"Yes","No")</f>
        <v>No</v>
      </c>
      <c r="Q734" t="str">
        <f>IF(AND(TBL_Employees[[#This Row],[Gender]]="Female",TBL_Employees[[#This Row],[Ethnicity]]="Black"), "Female_Black", "Others")</f>
        <v>Others</v>
      </c>
    </row>
    <row r="735" spans="1:17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TBL_Employees[[#This Row],[Annual Salary]]+TBL_Employees[[#This Row],[Bonus %]]*TBL_Employees[[#This Row],[Annual Salary]]</f>
        <v>204245.76000000001</v>
      </c>
      <c r="P735" t="str">
        <f>IF(AND(TBL_Employees[[#This Row],[Department]]="IT",TBL_Employees[[#This Row],[Gender]]="Female"),"Yes","No")</f>
        <v>No</v>
      </c>
      <c r="Q735" t="str">
        <f>IF(AND(TBL_Employees[[#This Row],[Gender]]="Female",TBL_Employees[[#This Row],[Ethnicity]]="Black"), "Female_Black", "Others")</f>
        <v>Female_Black</v>
      </c>
    </row>
    <row r="736" spans="1:17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TBL_Employees[[#This Row],[Annual Salary]]+TBL_Employees[[#This Row],[Bonus %]]*TBL_Employees[[#This Row],[Annual Salary]]</f>
        <v>94407</v>
      </c>
      <c r="P736" t="str">
        <f>IF(AND(TBL_Employees[[#This Row],[Department]]="IT",TBL_Employees[[#This Row],[Gender]]="Female"),"Yes","No")</f>
        <v>No</v>
      </c>
      <c r="Q736" t="str">
        <f>IF(AND(TBL_Employees[[#This Row],[Gender]]="Female",TBL_Employees[[#This Row],[Ethnicity]]="Black"), "Female_Black", "Others")</f>
        <v>Others</v>
      </c>
    </row>
    <row r="737" spans="1:17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TBL_Employees[[#This Row],[Annual Salary]]+TBL_Employees[[#This Row],[Bonus %]]*TBL_Employees[[#This Row],[Annual Salary]]</f>
        <v>312010.02</v>
      </c>
      <c r="P737" t="str">
        <f>IF(AND(TBL_Employees[[#This Row],[Department]]="IT",TBL_Employees[[#This Row],[Gender]]="Female"),"Yes","No")</f>
        <v>No</v>
      </c>
      <c r="Q737" t="str">
        <f>IF(AND(TBL_Employees[[#This Row],[Gender]]="Female",TBL_Employees[[#This Row],[Ethnicity]]="Black"), "Female_Black", "Others")</f>
        <v>Others</v>
      </c>
    </row>
    <row r="738" spans="1:17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TBL_Employees[[#This Row],[Annual Salary]]+TBL_Employees[[#This Row],[Bonus %]]*TBL_Employees[[#This Row],[Annual Salary]]</f>
        <v>43080</v>
      </c>
      <c r="P738" t="str">
        <f>IF(AND(TBL_Employees[[#This Row],[Department]]="IT",TBL_Employees[[#This Row],[Gender]]="Female"),"Yes","No")</f>
        <v>No</v>
      </c>
      <c r="Q738" t="str">
        <f>IF(AND(TBL_Employees[[#This Row],[Gender]]="Female",TBL_Employees[[#This Row],[Ethnicity]]="Black"), "Female_Black", "Others")</f>
        <v>Others</v>
      </c>
    </row>
    <row r="739" spans="1:17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TBL_Employees[[#This Row],[Annual Salary]]+TBL_Employees[[#This Row],[Bonus %]]*TBL_Employees[[#This Row],[Annual Salary]]</f>
        <v>139904.28</v>
      </c>
      <c r="P739" t="str">
        <f>IF(AND(TBL_Employees[[#This Row],[Department]]="IT",TBL_Employees[[#This Row],[Gender]]="Female"),"Yes","No")</f>
        <v>No</v>
      </c>
      <c r="Q739" t="str">
        <f>IF(AND(TBL_Employees[[#This Row],[Gender]]="Female",TBL_Employees[[#This Row],[Ethnicity]]="Black"), "Female_Black", "Others")</f>
        <v>Others</v>
      </c>
    </row>
    <row r="740" spans="1:17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TBL_Employees[[#This Row],[Annual Salary]]+TBL_Employees[[#This Row],[Bonus %]]*TBL_Employees[[#This Row],[Annual Salary]]</f>
        <v>212167.67999999999</v>
      </c>
      <c r="P740" t="str">
        <f>IF(AND(TBL_Employees[[#This Row],[Department]]="IT",TBL_Employees[[#This Row],[Gender]]="Female"),"Yes","No")</f>
        <v>No</v>
      </c>
      <c r="Q740" t="str">
        <f>IF(AND(TBL_Employees[[#This Row],[Gender]]="Female",TBL_Employees[[#This Row],[Ethnicity]]="Black"), "Female_Black", "Others")</f>
        <v>Others</v>
      </c>
    </row>
    <row r="741" spans="1:17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TBL_Employees[[#This Row],[Annual Salary]]+TBL_Employees[[#This Row],[Bonus %]]*TBL_Employees[[#This Row],[Annual Salary]]</f>
        <v>160023.35999999999</v>
      </c>
      <c r="P741" t="str">
        <f>IF(AND(TBL_Employees[[#This Row],[Department]]="IT",TBL_Employees[[#This Row],[Gender]]="Female"),"Yes","No")</f>
        <v>No</v>
      </c>
      <c r="Q741" t="str">
        <f>IF(AND(TBL_Employees[[#This Row],[Gender]]="Female",TBL_Employees[[#This Row],[Ethnicity]]="Black"), "Female_Black", "Others")</f>
        <v>Others</v>
      </c>
    </row>
    <row r="742" spans="1:17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TBL_Employees[[#This Row],[Annual Salary]]+TBL_Employees[[#This Row],[Bonus %]]*TBL_Employees[[#This Row],[Annual Salary]]</f>
        <v>240629.76000000001</v>
      </c>
      <c r="P742" t="str">
        <f>IF(AND(TBL_Employees[[#This Row],[Department]]="IT",TBL_Employees[[#This Row],[Gender]]="Female"),"Yes","No")</f>
        <v>No</v>
      </c>
      <c r="Q742" t="str">
        <f>IF(AND(TBL_Employees[[#This Row],[Gender]]="Female",TBL_Employees[[#This Row],[Ethnicity]]="Black"), "Female_Black", "Others")</f>
        <v>Others</v>
      </c>
    </row>
    <row r="743" spans="1:17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TBL_Employees[[#This Row],[Annual Salary]]+TBL_Employees[[#This Row],[Bonus %]]*TBL_Employees[[#This Row],[Annual Salary]]</f>
        <v>347223.39</v>
      </c>
      <c r="P743" t="str">
        <f>IF(AND(TBL_Employees[[#This Row],[Department]]="IT",TBL_Employees[[#This Row],[Gender]]="Female"),"Yes","No")</f>
        <v>No</v>
      </c>
      <c r="Q743" t="str">
        <f>IF(AND(TBL_Employees[[#This Row],[Gender]]="Female",TBL_Employees[[#This Row],[Ethnicity]]="Black"), "Female_Black", "Others")</f>
        <v>Others</v>
      </c>
    </row>
    <row r="744" spans="1:17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TBL_Employees[[#This Row],[Annual Salary]]+TBL_Employees[[#This Row],[Bonus %]]*TBL_Employees[[#This Row],[Annual Salary]]</f>
        <v>76505</v>
      </c>
      <c r="P744" t="str">
        <f>IF(AND(TBL_Employees[[#This Row],[Department]]="IT",TBL_Employees[[#This Row],[Gender]]="Female"),"Yes","No")</f>
        <v>No</v>
      </c>
      <c r="Q744" t="str">
        <f>IF(AND(TBL_Employees[[#This Row],[Gender]]="Female",TBL_Employees[[#This Row],[Ethnicity]]="Black"), "Female_Black", "Others")</f>
        <v>Others</v>
      </c>
    </row>
    <row r="745" spans="1:17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TBL_Employees[[#This Row],[Annual Salary]]+TBL_Employees[[#This Row],[Bonus %]]*TBL_Employees[[#This Row],[Annual Salary]]</f>
        <v>84297</v>
      </c>
      <c r="P745" t="str">
        <f>IF(AND(TBL_Employees[[#This Row],[Department]]="IT",TBL_Employees[[#This Row],[Gender]]="Female"),"Yes","No")</f>
        <v>No</v>
      </c>
      <c r="Q745" t="str">
        <f>IF(AND(TBL_Employees[[#This Row],[Gender]]="Female",TBL_Employees[[#This Row],[Ethnicity]]="Black"), "Female_Black", "Others")</f>
        <v>Others</v>
      </c>
    </row>
    <row r="746" spans="1:17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TBL_Employees[[#This Row],[Annual Salary]]+TBL_Employees[[#This Row],[Bonus %]]*TBL_Employees[[#This Row],[Annual Salary]]</f>
        <v>75769</v>
      </c>
      <c r="P746" t="str">
        <f>IF(AND(TBL_Employees[[#This Row],[Department]]="IT",TBL_Employees[[#This Row],[Gender]]="Female"),"Yes","No")</f>
        <v>No</v>
      </c>
      <c r="Q746" t="str">
        <f>IF(AND(TBL_Employees[[#This Row],[Gender]]="Female",TBL_Employees[[#This Row],[Ethnicity]]="Black"), "Female_Black", "Others")</f>
        <v>Others</v>
      </c>
    </row>
    <row r="747" spans="1:17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TBL_Employees[[#This Row],[Annual Salary]]+TBL_Employees[[#This Row],[Bonus %]]*TBL_Employees[[#This Row],[Annual Salary]]</f>
        <v>306304.7</v>
      </c>
      <c r="P747" t="str">
        <f>IF(AND(TBL_Employees[[#This Row],[Department]]="IT",TBL_Employees[[#This Row],[Gender]]="Female"),"Yes","No")</f>
        <v>No</v>
      </c>
      <c r="Q747" t="str">
        <f>IF(AND(TBL_Employees[[#This Row],[Gender]]="Female",TBL_Employees[[#This Row],[Ethnicity]]="Black"), "Female_Black", "Others")</f>
        <v>Others</v>
      </c>
    </row>
    <row r="748" spans="1:17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TBL_Employees[[#This Row],[Annual Salary]]+TBL_Employees[[#This Row],[Bonus %]]*TBL_Employees[[#This Row],[Annual Salary]]</f>
        <v>220880.66</v>
      </c>
      <c r="P748" t="str">
        <f>IF(AND(TBL_Employees[[#This Row],[Department]]="IT",TBL_Employees[[#This Row],[Gender]]="Female"),"Yes","No")</f>
        <v>No</v>
      </c>
      <c r="Q748" t="str">
        <f>IF(AND(TBL_Employees[[#This Row],[Gender]]="Female",TBL_Employees[[#This Row],[Ethnicity]]="Black"), "Female_Black", "Others")</f>
        <v>Others</v>
      </c>
    </row>
    <row r="749" spans="1:17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TBL_Employees[[#This Row],[Annual Salary]]+TBL_Employees[[#This Row],[Bonus %]]*TBL_Employees[[#This Row],[Annual Salary]]</f>
        <v>68987</v>
      </c>
      <c r="P749" t="str">
        <f>IF(AND(TBL_Employees[[#This Row],[Department]]="IT",TBL_Employees[[#This Row],[Gender]]="Female"),"Yes","No")</f>
        <v>No</v>
      </c>
      <c r="Q749" t="str">
        <f>IF(AND(TBL_Employees[[#This Row],[Gender]]="Female",TBL_Employees[[#This Row],[Ethnicity]]="Black"), "Female_Black", "Others")</f>
        <v>Others</v>
      </c>
    </row>
    <row r="750" spans="1:17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TBL_Employees[[#This Row],[Annual Salary]]+TBL_Employees[[#This Row],[Bonus %]]*TBL_Employees[[#This Row],[Annual Salary]]</f>
        <v>193348.24</v>
      </c>
      <c r="P750" t="str">
        <f>IF(AND(TBL_Employees[[#This Row],[Department]]="IT",TBL_Employees[[#This Row],[Gender]]="Female"),"Yes","No")</f>
        <v>No</v>
      </c>
      <c r="Q750" t="str">
        <f>IF(AND(TBL_Employees[[#This Row],[Gender]]="Female",TBL_Employees[[#This Row],[Ethnicity]]="Black"), "Female_Black", "Others")</f>
        <v>Others</v>
      </c>
    </row>
    <row r="751" spans="1:17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TBL_Employees[[#This Row],[Annual Salary]]+TBL_Employees[[#This Row],[Bonus %]]*TBL_Employees[[#This Row],[Annual Salary]]</f>
        <v>93668</v>
      </c>
      <c r="P751" t="str">
        <f>IF(AND(TBL_Employees[[#This Row],[Department]]="IT",TBL_Employees[[#This Row],[Gender]]="Female"),"Yes","No")</f>
        <v>No</v>
      </c>
      <c r="Q751" t="str">
        <f>IF(AND(TBL_Employees[[#This Row],[Gender]]="Female",TBL_Employees[[#This Row],[Ethnicity]]="Black"), "Female_Black", "Others")</f>
        <v>Others</v>
      </c>
    </row>
    <row r="752" spans="1:17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TBL_Employees[[#This Row],[Annual Salary]]+TBL_Employees[[#This Row],[Bonus %]]*TBL_Employees[[#This Row],[Annual Salary]]</f>
        <v>69647</v>
      </c>
      <c r="P752" t="str">
        <f>IF(AND(TBL_Employees[[#This Row],[Department]]="IT",TBL_Employees[[#This Row],[Gender]]="Female"),"Yes","No")</f>
        <v>No</v>
      </c>
      <c r="Q752" t="str">
        <f>IF(AND(TBL_Employees[[#This Row],[Gender]]="Female",TBL_Employees[[#This Row],[Ethnicity]]="Black"), "Female_Black", "Others")</f>
        <v>Others</v>
      </c>
    </row>
    <row r="753" spans="1:17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TBL_Employees[[#This Row],[Annual Salary]]+TBL_Employees[[#This Row],[Bonus %]]*TBL_Employees[[#This Row],[Annual Salary]]</f>
        <v>63318</v>
      </c>
      <c r="P753" t="str">
        <f>IF(AND(TBL_Employees[[#This Row],[Department]]="IT",TBL_Employees[[#This Row],[Gender]]="Female"),"Yes","No")</f>
        <v>No</v>
      </c>
      <c r="Q753" t="str">
        <f>IF(AND(TBL_Employees[[#This Row],[Gender]]="Female",TBL_Employees[[#This Row],[Ethnicity]]="Black"), "Female_Black", "Others")</f>
        <v>Others</v>
      </c>
    </row>
    <row r="754" spans="1:17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TBL_Employees[[#This Row],[Annual Salary]]+TBL_Employees[[#This Row],[Bonus %]]*TBL_Employees[[#This Row],[Annual Salary]]</f>
        <v>77629</v>
      </c>
      <c r="P754" t="str">
        <f>IF(AND(TBL_Employees[[#This Row],[Department]]="IT",TBL_Employees[[#This Row],[Gender]]="Female"),"Yes","No")</f>
        <v>No</v>
      </c>
      <c r="Q754" t="str">
        <f>IF(AND(TBL_Employees[[#This Row],[Gender]]="Female",TBL_Employees[[#This Row],[Ethnicity]]="Black"), "Female_Black", "Others")</f>
        <v>Others</v>
      </c>
    </row>
    <row r="755" spans="1:17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TBL_Employees[[#This Row],[Annual Salary]]+TBL_Employees[[#This Row],[Bonus %]]*TBL_Employees[[#This Row],[Annual Salary]]</f>
        <v>159629.20000000001</v>
      </c>
      <c r="P755" t="str">
        <f>IF(AND(TBL_Employees[[#This Row],[Department]]="IT",TBL_Employees[[#This Row],[Gender]]="Female"),"Yes","No")</f>
        <v>No</v>
      </c>
      <c r="Q755" t="str">
        <f>IF(AND(TBL_Employees[[#This Row],[Gender]]="Female",TBL_Employees[[#This Row],[Ethnicity]]="Black"), "Female_Black", "Others")</f>
        <v>Others</v>
      </c>
    </row>
    <row r="756" spans="1:17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TBL_Employees[[#This Row],[Annual Salary]]+TBL_Employees[[#This Row],[Bonus %]]*TBL_Employees[[#This Row],[Annual Salary]]</f>
        <v>88777</v>
      </c>
      <c r="P756" t="str">
        <f>IF(AND(TBL_Employees[[#This Row],[Department]]="IT",TBL_Employees[[#This Row],[Gender]]="Female"),"Yes","No")</f>
        <v>Yes</v>
      </c>
      <c r="Q756" t="str">
        <f>IF(AND(TBL_Employees[[#This Row],[Gender]]="Female",TBL_Employees[[#This Row],[Ethnicity]]="Black"), "Female_Black", "Others")</f>
        <v>Others</v>
      </c>
    </row>
    <row r="757" spans="1:17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TBL_Employees[[#This Row],[Annual Salary]]+TBL_Employees[[#This Row],[Bonus %]]*TBL_Employees[[#This Row],[Annual Salary]]</f>
        <v>234836.28</v>
      </c>
      <c r="P757" t="str">
        <f>IF(AND(TBL_Employees[[#This Row],[Department]]="IT",TBL_Employees[[#This Row],[Gender]]="Female"),"Yes","No")</f>
        <v>No</v>
      </c>
      <c r="Q757" t="str">
        <f>IF(AND(TBL_Employees[[#This Row],[Gender]]="Female",TBL_Employees[[#This Row],[Ethnicity]]="Black"), "Female_Black", "Others")</f>
        <v>Others</v>
      </c>
    </row>
    <row r="758" spans="1:17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TBL_Employees[[#This Row],[Annual Salary]]+TBL_Employees[[#This Row],[Bonus %]]*TBL_Employees[[#This Row],[Annual Salary]]</f>
        <v>60017</v>
      </c>
      <c r="P758" t="str">
        <f>IF(AND(TBL_Employees[[#This Row],[Department]]="IT",TBL_Employees[[#This Row],[Gender]]="Female"),"Yes","No")</f>
        <v>No</v>
      </c>
      <c r="Q758" t="str">
        <f>IF(AND(TBL_Employees[[#This Row],[Gender]]="Female",TBL_Employees[[#This Row],[Ethnicity]]="Black"), "Female_Black", "Others")</f>
        <v>Others</v>
      </c>
    </row>
    <row r="759" spans="1:17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TBL_Employees[[#This Row],[Annual Salary]]+TBL_Employees[[#This Row],[Bonus %]]*TBL_Employees[[#This Row],[Annual Salary]]</f>
        <v>166869.91999999998</v>
      </c>
      <c r="P759" t="str">
        <f>IF(AND(TBL_Employees[[#This Row],[Department]]="IT",TBL_Employees[[#This Row],[Gender]]="Female"),"Yes","No")</f>
        <v>No</v>
      </c>
      <c r="Q759" t="str">
        <f>IF(AND(TBL_Employees[[#This Row],[Gender]]="Female",TBL_Employees[[#This Row],[Ethnicity]]="Black"), "Female_Black", "Others")</f>
        <v>Others</v>
      </c>
    </row>
    <row r="760" spans="1:17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TBL_Employees[[#This Row],[Annual Salary]]+TBL_Employees[[#This Row],[Bonus %]]*TBL_Employees[[#This Row],[Annual Salary]]</f>
        <v>97398</v>
      </c>
      <c r="P760" t="str">
        <f>IF(AND(TBL_Employees[[#This Row],[Department]]="IT",TBL_Employees[[#This Row],[Gender]]="Female"),"Yes","No")</f>
        <v>No</v>
      </c>
      <c r="Q760" t="str">
        <f>IF(AND(TBL_Employees[[#This Row],[Gender]]="Female",TBL_Employees[[#This Row],[Ethnicity]]="Black"), "Female_Black", "Others")</f>
        <v>Others</v>
      </c>
    </row>
    <row r="761" spans="1:17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TBL_Employees[[#This Row],[Annual Salary]]+TBL_Employees[[#This Row],[Bonus %]]*TBL_Employees[[#This Row],[Annual Salary]]</f>
        <v>72805</v>
      </c>
      <c r="P761" t="str">
        <f>IF(AND(TBL_Employees[[#This Row],[Department]]="IT",TBL_Employees[[#This Row],[Gender]]="Female"),"Yes","No")</f>
        <v>No</v>
      </c>
      <c r="Q761" t="str">
        <f>IF(AND(TBL_Employees[[#This Row],[Gender]]="Female",TBL_Employees[[#This Row],[Ethnicity]]="Black"), "Female_Black", "Others")</f>
        <v>Others</v>
      </c>
    </row>
    <row r="762" spans="1:17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TBL_Employees[[#This Row],[Annual Salary]]+TBL_Employees[[#This Row],[Bonus %]]*TBL_Employees[[#This Row],[Annual Salary]]</f>
        <v>72131</v>
      </c>
      <c r="P762" t="str">
        <f>IF(AND(TBL_Employees[[#This Row],[Department]]="IT",TBL_Employees[[#This Row],[Gender]]="Female"),"Yes","No")</f>
        <v>No</v>
      </c>
      <c r="Q762" t="str">
        <f>IF(AND(TBL_Employees[[#This Row],[Gender]]="Female",TBL_Employees[[#This Row],[Ethnicity]]="Black"), "Female_Black", "Others")</f>
        <v>Others</v>
      </c>
    </row>
    <row r="763" spans="1:17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TBL_Employees[[#This Row],[Annual Salary]]+TBL_Employees[[#This Row],[Bonus %]]*TBL_Employees[[#This Row],[Annual Salary]]</f>
        <v>113041.44</v>
      </c>
      <c r="P763" t="str">
        <f>IF(AND(TBL_Employees[[#This Row],[Department]]="IT",TBL_Employees[[#This Row],[Gender]]="Female"),"Yes","No")</f>
        <v>No</v>
      </c>
      <c r="Q763" t="str">
        <f>IF(AND(TBL_Employees[[#This Row],[Gender]]="Female",TBL_Employees[[#This Row],[Ethnicity]]="Black"), "Female_Black", "Others")</f>
        <v>Others</v>
      </c>
    </row>
    <row r="764" spans="1:17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TBL_Employees[[#This Row],[Annual Salary]]+TBL_Employees[[#This Row],[Bonus %]]*TBL_Employees[[#This Row],[Annual Salary]]</f>
        <v>89769</v>
      </c>
      <c r="P764" t="str">
        <f>IF(AND(TBL_Employees[[#This Row],[Department]]="IT",TBL_Employees[[#This Row],[Gender]]="Female"),"Yes","No")</f>
        <v>No</v>
      </c>
      <c r="Q764" t="str">
        <f>IF(AND(TBL_Employees[[#This Row],[Gender]]="Female",TBL_Employees[[#This Row],[Ethnicity]]="Black"), "Female_Black", "Others")</f>
        <v>Others</v>
      </c>
    </row>
    <row r="765" spans="1:17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TBL_Employees[[#This Row],[Annual Salary]]+TBL_Employees[[#This Row],[Bonus %]]*TBL_Employees[[#This Row],[Annual Salary]]</f>
        <v>136549.12</v>
      </c>
      <c r="P765" t="str">
        <f>IF(AND(TBL_Employees[[#This Row],[Department]]="IT",TBL_Employees[[#This Row],[Gender]]="Female"),"Yes","No")</f>
        <v>No</v>
      </c>
      <c r="Q765" t="str">
        <f>IF(AND(TBL_Employees[[#This Row],[Gender]]="Female",TBL_Employees[[#This Row],[Ethnicity]]="Black"), "Female_Black", "Others")</f>
        <v>Others</v>
      </c>
    </row>
    <row r="766" spans="1:17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TBL_Employees[[#This Row],[Annual Salary]]+TBL_Employees[[#This Row],[Bonus %]]*TBL_Employees[[#This Row],[Annual Salary]]</f>
        <v>117574.81</v>
      </c>
      <c r="P766" t="str">
        <f>IF(AND(TBL_Employees[[#This Row],[Department]]="IT",TBL_Employees[[#This Row],[Gender]]="Female"),"Yes","No")</f>
        <v>No</v>
      </c>
      <c r="Q766" t="str">
        <f>IF(AND(TBL_Employees[[#This Row],[Gender]]="Female",TBL_Employees[[#This Row],[Ethnicity]]="Black"), "Female_Black", "Others")</f>
        <v>Others</v>
      </c>
    </row>
    <row r="767" spans="1:17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TBL_Employees[[#This Row],[Annual Salary]]+TBL_Employees[[#This Row],[Bonus %]]*TBL_Employees[[#This Row],[Annual Salary]]</f>
        <v>47974</v>
      </c>
      <c r="P767" t="str">
        <f>IF(AND(TBL_Employees[[#This Row],[Department]]="IT",TBL_Employees[[#This Row],[Gender]]="Female"),"Yes","No")</f>
        <v>No</v>
      </c>
      <c r="Q767" t="str">
        <f>IF(AND(TBL_Employees[[#This Row],[Gender]]="Female",TBL_Employees[[#This Row],[Ethnicity]]="Black"), "Female_Black", "Others")</f>
        <v>Others</v>
      </c>
    </row>
    <row r="768" spans="1:17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TBL_Employees[[#This Row],[Annual Salary]]+TBL_Employees[[#This Row],[Bonus %]]*TBL_Employees[[#This Row],[Annual Salary]]</f>
        <v>134759.51999999999</v>
      </c>
      <c r="P768" t="str">
        <f>IF(AND(TBL_Employees[[#This Row],[Department]]="IT",TBL_Employees[[#This Row],[Gender]]="Female"),"Yes","No")</f>
        <v>Yes</v>
      </c>
      <c r="Q768" t="str">
        <f>IF(AND(TBL_Employees[[#This Row],[Gender]]="Female",TBL_Employees[[#This Row],[Ethnicity]]="Black"), "Female_Black", "Others")</f>
        <v>Others</v>
      </c>
    </row>
    <row r="769" spans="1:17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TBL_Employees[[#This Row],[Annual Salary]]+TBL_Employees[[#This Row],[Bonus %]]*TBL_Employees[[#This Row],[Annual Salary]]</f>
        <v>57446</v>
      </c>
      <c r="P769" t="str">
        <f>IF(AND(TBL_Employees[[#This Row],[Department]]="IT",TBL_Employees[[#This Row],[Gender]]="Female"),"Yes","No")</f>
        <v>Yes</v>
      </c>
      <c r="Q769" t="str">
        <f>IF(AND(TBL_Employees[[#This Row],[Gender]]="Female",TBL_Employees[[#This Row],[Ethnicity]]="Black"), "Female_Black", "Others")</f>
        <v>Others</v>
      </c>
    </row>
    <row r="770" spans="1:17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TBL_Employees[[#This Row],[Annual Salary]]+TBL_Employees[[#This Row],[Bonus %]]*TBL_Employees[[#This Row],[Annual Salary]]</f>
        <v>219364.74</v>
      </c>
      <c r="P770" t="str">
        <f>IF(AND(TBL_Employees[[#This Row],[Department]]="IT",TBL_Employees[[#This Row],[Gender]]="Female"),"Yes","No")</f>
        <v>No</v>
      </c>
      <c r="Q770" t="str">
        <f>IF(AND(TBL_Employees[[#This Row],[Gender]]="Female",TBL_Employees[[#This Row],[Ethnicity]]="Black"), "Female_Black", "Others")</f>
        <v>Others</v>
      </c>
    </row>
    <row r="771" spans="1:17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TBL_Employees[[#This Row],[Annual Salary]]+TBL_Employees[[#This Row],[Bonus %]]*TBL_Employees[[#This Row],[Annual Salary]]</f>
        <v>145434.39000000001</v>
      </c>
      <c r="P771" t="str">
        <f>IF(AND(TBL_Employees[[#This Row],[Department]]="IT",TBL_Employees[[#This Row],[Gender]]="Female"),"Yes","No")</f>
        <v>No</v>
      </c>
      <c r="Q771" t="str">
        <f>IF(AND(TBL_Employees[[#This Row],[Gender]]="Female",TBL_Employees[[#This Row],[Ethnicity]]="Black"), "Female_Black", "Others")</f>
        <v>Others</v>
      </c>
    </row>
    <row r="772" spans="1:17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TBL_Employees[[#This Row],[Annual Salary]]+TBL_Employees[[#This Row],[Bonus %]]*TBL_Employees[[#This Row],[Annual Salary]]</f>
        <v>65247</v>
      </c>
      <c r="P772" t="str">
        <f>IF(AND(TBL_Employees[[#This Row],[Department]]="IT",TBL_Employees[[#This Row],[Gender]]="Female"),"Yes","No")</f>
        <v>No</v>
      </c>
      <c r="Q772" t="str">
        <f>IF(AND(TBL_Employees[[#This Row],[Gender]]="Female",TBL_Employees[[#This Row],[Ethnicity]]="Black"), "Female_Black", "Others")</f>
        <v>Others</v>
      </c>
    </row>
    <row r="773" spans="1:17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TBL_Employees[[#This Row],[Annual Salary]]+TBL_Employees[[#This Row],[Bonus %]]*TBL_Employees[[#This Row],[Annual Salary]]</f>
        <v>64247</v>
      </c>
      <c r="P773" t="str">
        <f>IF(AND(TBL_Employees[[#This Row],[Department]]="IT",TBL_Employees[[#This Row],[Gender]]="Female"),"Yes","No")</f>
        <v>No</v>
      </c>
      <c r="Q773" t="str">
        <f>IF(AND(TBL_Employees[[#This Row],[Gender]]="Female",TBL_Employees[[#This Row],[Ethnicity]]="Black"), "Female_Black", "Others")</f>
        <v>Others</v>
      </c>
    </row>
    <row r="774" spans="1:17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TBL_Employees[[#This Row],[Annual Salary]]+TBL_Employees[[#This Row],[Bonus %]]*TBL_Employees[[#This Row],[Annual Salary]]</f>
        <v>127713.24</v>
      </c>
      <c r="P774" t="str">
        <f>IF(AND(TBL_Employees[[#This Row],[Department]]="IT",TBL_Employees[[#This Row],[Gender]]="Female"),"Yes","No")</f>
        <v>No</v>
      </c>
      <c r="Q774" t="str">
        <f>IF(AND(TBL_Employees[[#This Row],[Gender]]="Female",TBL_Employees[[#This Row],[Ethnicity]]="Black"), "Female_Black", "Others")</f>
        <v>Others</v>
      </c>
    </row>
    <row r="775" spans="1:17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TBL_Employees[[#This Row],[Annual Salary]]+TBL_Employees[[#This Row],[Bonus %]]*TBL_Employees[[#This Row],[Annual Salary]]</f>
        <v>109422</v>
      </c>
      <c r="P775" t="str">
        <f>IF(AND(TBL_Employees[[#This Row],[Department]]="IT",TBL_Employees[[#This Row],[Gender]]="Female"),"Yes","No")</f>
        <v>No</v>
      </c>
      <c r="Q775" t="str">
        <f>IF(AND(TBL_Employees[[#This Row],[Gender]]="Female",TBL_Employees[[#This Row],[Ethnicity]]="Black"), "Female_Black", "Others")</f>
        <v>Others</v>
      </c>
    </row>
    <row r="776" spans="1:17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TBL_Employees[[#This Row],[Annual Salary]]+TBL_Employees[[#This Row],[Bonus %]]*TBL_Employees[[#This Row],[Annual Salary]]</f>
        <v>139645</v>
      </c>
      <c r="P776" t="str">
        <f>IF(AND(TBL_Employees[[#This Row],[Department]]="IT",TBL_Employees[[#This Row],[Gender]]="Female"),"Yes","No")</f>
        <v>No</v>
      </c>
      <c r="Q776" t="str">
        <f>IF(AND(TBL_Employees[[#This Row],[Gender]]="Female",TBL_Employees[[#This Row],[Ethnicity]]="Black"), "Female_Black", "Others")</f>
        <v>Others</v>
      </c>
    </row>
    <row r="777" spans="1:17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TBL_Employees[[#This Row],[Annual Salary]]+TBL_Employees[[#This Row],[Bonus %]]*TBL_Employees[[#This Row],[Annual Salary]]</f>
        <v>97500</v>
      </c>
      <c r="P777" t="str">
        <f>IF(AND(TBL_Employees[[#This Row],[Department]]="IT",TBL_Employees[[#This Row],[Gender]]="Female"),"Yes","No")</f>
        <v>Yes</v>
      </c>
      <c r="Q777" t="str">
        <f>IF(AND(TBL_Employees[[#This Row],[Gender]]="Female",TBL_Employees[[#This Row],[Ethnicity]]="Black"), "Female_Black", "Others")</f>
        <v>Others</v>
      </c>
    </row>
    <row r="778" spans="1:17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TBL_Employees[[#This Row],[Annual Salary]]+TBL_Employees[[#This Row],[Bonus %]]*TBL_Employees[[#This Row],[Annual Salary]]</f>
        <v>41844</v>
      </c>
      <c r="P778" t="str">
        <f>IF(AND(TBL_Employees[[#This Row],[Department]]="IT",TBL_Employees[[#This Row],[Gender]]="Female"),"Yes","No")</f>
        <v>No</v>
      </c>
      <c r="Q778" t="str">
        <f>IF(AND(TBL_Employees[[#This Row],[Gender]]="Female",TBL_Employees[[#This Row],[Ethnicity]]="Black"), "Female_Black", "Others")</f>
        <v>Others</v>
      </c>
    </row>
    <row r="779" spans="1:17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TBL_Employees[[#This Row],[Annual Salary]]+TBL_Employees[[#This Row],[Bonus %]]*TBL_Employees[[#This Row],[Annual Salary]]</f>
        <v>58875</v>
      </c>
      <c r="P779" t="str">
        <f>IF(AND(TBL_Employees[[#This Row],[Department]]="IT",TBL_Employees[[#This Row],[Gender]]="Female"),"Yes","No")</f>
        <v>No</v>
      </c>
      <c r="Q779" t="str">
        <f>IF(AND(TBL_Employees[[#This Row],[Gender]]="Female",TBL_Employees[[#This Row],[Ethnicity]]="Black"), "Female_Black", "Others")</f>
        <v>Others</v>
      </c>
    </row>
    <row r="780" spans="1:17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TBL_Employees[[#This Row],[Annual Salary]]+TBL_Employees[[#This Row],[Bonus %]]*TBL_Employees[[#This Row],[Annual Salary]]</f>
        <v>64204</v>
      </c>
      <c r="P780" t="str">
        <f>IF(AND(TBL_Employees[[#This Row],[Department]]="IT",TBL_Employees[[#This Row],[Gender]]="Female"),"Yes","No")</f>
        <v>No</v>
      </c>
      <c r="Q780" t="str">
        <f>IF(AND(TBL_Employees[[#This Row],[Gender]]="Female",TBL_Employees[[#This Row],[Ethnicity]]="Black"), "Female_Black", "Others")</f>
        <v>Others</v>
      </c>
    </row>
    <row r="781" spans="1:17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TBL_Employees[[#This Row],[Annual Salary]]+TBL_Employees[[#This Row],[Bonus %]]*TBL_Employees[[#This Row],[Annual Salary]]</f>
        <v>67743</v>
      </c>
      <c r="P781" t="str">
        <f>IF(AND(TBL_Employees[[#This Row],[Department]]="IT",TBL_Employees[[#This Row],[Gender]]="Female"),"Yes","No")</f>
        <v>No</v>
      </c>
      <c r="Q781" t="str">
        <f>IF(AND(TBL_Employees[[#This Row],[Gender]]="Female",TBL_Employees[[#This Row],[Ethnicity]]="Black"), "Female_Black", "Others")</f>
        <v>Others</v>
      </c>
    </row>
    <row r="782" spans="1:17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TBL_Employees[[#This Row],[Annual Salary]]+TBL_Employees[[#This Row],[Bonus %]]*TBL_Employees[[#This Row],[Annual Salary]]</f>
        <v>71677</v>
      </c>
      <c r="P782" t="str">
        <f>IF(AND(TBL_Employees[[#This Row],[Department]]="IT",TBL_Employees[[#This Row],[Gender]]="Female"),"Yes","No")</f>
        <v>No</v>
      </c>
      <c r="Q782" t="str">
        <f>IF(AND(TBL_Employees[[#This Row],[Gender]]="Female",TBL_Employees[[#This Row],[Ethnicity]]="Black"), "Female_Black", "Others")</f>
        <v>Female_Black</v>
      </c>
    </row>
    <row r="783" spans="1:17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TBL_Employees[[#This Row],[Annual Salary]]+TBL_Employees[[#This Row],[Bonus %]]*TBL_Employees[[#This Row],[Annual Salary]]</f>
        <v>40063</v>
      </c>
      <c r="P783" t="str">
        <f>IF(AND(TBL_Employees[[#This Row],[Department]]="IT",TBL_Employees[[#This Row],[Gender]]="Female"),"Yes","No")</f>
        <v>No</v>
      </c>
      <c r="Q783" t="str">
        <f>IF(AND(TBL_Employees[[#This Row],[Gender]]="Female",TBL_Employees[[#This Row],[Ethnicity]]="Black"), "Female_Black", "Others")</f>
        <v>Others</v>
      </c>
    </row>
    <row r="784" spans="1:17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TBL_Employees[[#This Row],[Annual Salary]]+TBL_Employees[[#This Row],[Bonus %]]*TBL_Employees[[#This Row],[Annual Salary]]</f>
        <v>40124</v>
      </c>
      <c r="P784" t="str">
        <f>IF(AND(TBL_Employees[[#This Row],[Department]]="IT",TBL_Employees[[#This Row],[Gender]]="Female"),"Yes","No")</f>
        <v>Yes</v>
      </c>
      <c r="Q784" t="str">
        <f>IF(AND(TBL_Employees[[#This Row],[Gender]]="Female",TBL_Employees[[#This Row],[Ethnicity]]="Black"), "Female_Black", "Others")</f>
        <v>Others</v>
      </c>
    </row>
    <row r="785" spans="1:17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TBL_Employees[[#This Row],[Annual Salary]]+TBL_Employees[[#This Row],[Bonus %]]*TBL_Employees[[#This Row],[Annual Salary]]</f>
        <v>103183</v>
      </c>
      <c r="P785" t="str">
        <f>IF(AND(TBL_Employees[[#This Row],[Department]]="IT",TBL_Employees[[#This Row],[Gender]]="Female"),"Yes","No")</f>
        <v>No</v>
      </c>
      <c r="Q785" t="str">
        <f>IF(AND(TBL_Employees[[#This Row],[Gender]]="Female",TBL_Employees[[#This Row],[Ethnicity]]="Black"), "Female_Black", "Others")</f>
        <v>Others</v>
      </c>
    </row>
    <row r="786" spans="1:17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TBL_Employees[[#This Row],[Annual Salary]]+TBL_Employees[[#This Row],[Bonus %]]*TBL_Employees[[#This Row],[Annual Salary]]</f>
        <v>95239</v>
      </c>
      <c r="P786" t="str">
        <f>IF(AND(TBL_Employees[[#This Row],[Department]]="IT",TBL_Employees[[#This Row],[Gender]]="Female"),"Yes","No")</f>
        <v>No</v>
      </c>
      <c r="Q786" t="str">
        <f>IF(AND(TBL_Employees[[#This Row],[Gender]]="Female",TBL_Employees[[#This Row],[Ethnicity]]="Black"), "Female_Black", "Others")</f>
        <v>Others</v>
      </c>
    </row>
    <row r="787" spans="1:17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TBL_Employees[[#This Row],[Annual Salary]]+TBL_Employees[[#This Row],[Bonus %]]*TBL_Employees[[#This Row],[Annual Salary]]</f>
        <v>75012</v>
      </c>
      <c r="P787" t="str">
        <f>IF(AND(TBL_Employees[[#This Row],[Department]]="IT",TBL_Employees[[#This Row],[Gender]]="Female"),"Yes","No")</f>
        <v>No</v>
      </c>
      <c r="Q787" t="str">
        <f>IF(AND(TBL_Employees[[#This Row],[Gender]]="Female",TBL_Employees[[#This Row],[Ethnicity]]="Black"), "Female_Black", "Others")</f>
        <v>Others</v>
      </c>
    </row>
    <row r="788" spans="1:17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TBL_Employees[[#This Row],[Annual Salary]]+TBL_Employees[[#This Row],[Bonus %]]*TBL_Employees[[#This Row],[Annual Salary]]</f>
        <v>96366</v>
      </c>
      <c r="P788" t="str">
        <f>IF(AND(TBL_Employees[[#This Row],[Department]]="IT",TBL_Employees[[#This Row],[Gender]]="Female"),"Yes","No")</f>
        <v>Yes</v>
      </c>
      <c r="Q788" t="str">
        <f>IF(AND(TBL_Employees[[#This Row],[Gender]]="Female",TBL_Employees[[#This Row],[Ethnicity]]="Black"), "Female_Black", "Others")</f>
        <v>Others</v>
      </c>
    </row>
    <row r="789" spans="1:17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TBL_Employees[[#This Row],[Annual Salary]]+TBL_Employees[[#This Row],[Bonus %]]*TBL_Employees[[#This Row],[Annual Salary]]</f>
        <v>40897</v>
      </c>
      <c r="P789" t="str">
        <f>IF(AND(TBL_Employees[[#This Row],[Department]]="IT",TBL_Employees[[#This Row],[Gender]]="Female"),"Yes","No")</f>
        <v>No</v>
      </c>
      <c r="Q789" t="str">
        <f>IF(AND(TBL_Employees[[#This Row],[Gender]]="Female",TBL_Employees[[#This Row],[Ethnicity]]="Black"), "Female_Black", "Others")</f>
        <v>Others</v>
      </c>
    </row>
    <row r="790" spans="1:17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TBL_Employees[[#This Row],[Annual Salary]]+TBL_Employees[[#This Row],[Bonus %]]*TBL_Employees[[#This Row],[Annual Salary]]</f>
        <v>132423.67999999999</v>
      </c>
      <c r="P790" t="str">
        <f>IF(AND(TBL_Employees[[#This Row],[Department]]="IT",TBL_Employees[[#This Row],[Gender]]="Female"),"Yes","No")</f>
        <v>No</v>
      </c>
      <c r="Q790" t="str">
        <f>IF(AND(TBL_Employees[[#This Row],[Gender]]="Female",TBL_Employees[[#This Row],[Ethnicity]]="Black"), "Female_Black", "Others")</f>
        <v>Others</v>
      </c>
    </row>
    <row r="791" spans="1:17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TBL_Employees[[#This Row],[Annual Salary]]+TBL_Employees[[#This Row],[Bonus %]]*TBL_Employees[[#This Row],[Annual Salary]]</f>
        <v>113632.05</v>
      </c>
      <c r="P791" t="str">
        <f>IF(AND(TBL_Employees[[#This Row],[Department]]="IT",TBL_Employees[[#This Row],[Gender]]="Female"),"Yes","No")</f>
        <v>No</v>
      </c>
      <c r="Q791" t="str">
        <f>IF(AND(TBL_Employees[[#This Row],[Gender]]="Female",TBL_Employees[[#This Row],[Ethnicity]]="Black"), "Female_Black", "Others")</f>
        <v>Others</v>
      </c>
    </row>
    <row r="792" spans="1:17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TBL_Employees[[#This Row],[Annual Salary]]+TBL_Employees[[#This Row],[Bonus %]]*TBL_Employees[[#This Row],[Annual Salary]]</f>
        <v>75579</v>
      </c>
      <c r="P792" t="str">
        <f>IF(AND(TBL_Employees[[#This Row],[Department]]="IT",TBL_Employees[[#This Row],[Gender]]="Female"),"Yes","No")</f>
        <v>No</v>
      </c>
      <c r="Q792" t="str">
        <f>IF(AND(TBL_Employees[[#This Row],[Gender]]="Female",TBL_Employees[[#This Row],[Ethnicity]]="Black"), "Female_Black", "Others")</f>
        <v>Others</v>
      </c>
    </row>
    <row r="793" spans="1:17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TBL_Employees[[#This Row],[Annual Salary]]+TBL_Employees[[#This Row],[Bonus %]]*TBL_Employees[[#This Row],[Annual Salary]]</f>
        <v>146790.39000000001</v>
      </c>
      <c r="P793" t="str">
        <f>IF(AND(TBL_Employees[[#This Row],[Department]]="IT",TBL_Employees[[#This Row],[Gender]]="Female"),"Yes","No")</f>
        <v>No</v>
      </c>
      <c r="Q793" t="str">
        <f>IF(AND(TBL_Employees[[#This Row],[Gender]]="Female",TBL_Employees[[#This Row],[Ethnicity]]="Black"), "Female_Black", "Others")</f>
        <v>Others</v>
      </c>
    </row>
    <row r="794" spans="1:17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TBL_Employees[[#This Row],[Annual Salary]]+TBL_Employees[[#This Row],[Bonus %]]*TBL_Employees[[#This Row],[Annual Salary]]</f>
        <v>224244</v>
      </c>
      <c r="P794" t="str">
        <f>IF(AND(TBL_Employees[[#This Row],[Department]]="IT",TBL_Employees[[#This Row],[Gender]]="Female"),"Yes","No")</f>
        <v>No</v>
      </c>
      <c r="Q794" t="str">
        <f>IF(AND(TBL_Employees[[#This Row],[Gender]]="Female",TBL_Employees[[#This Row],[Ethnicity]]="Black"), "Female_Black", "Others")</f>
        <v>Others</v>
      </c>
    </row>
    <row r="795" spans="1:17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TBL_Employees[[#This Row],[Annual Salary]]+TBL_Employees[[#This Row],[Bonus %]]*TBL_Employees[[#This Row],[Annual Salary]]</f>
        <v>57531</v>
      </c>
      <c r="P795" t="str">
        <f>IF(AND(TBL_Employees[[#This Row],[Department]]="IT",TBL_Employees[[#This Row],[Gender]]="Female"),"Yes","No")</f>
        <v>No</v>
      </c>
      <c r="Q795" t="str">
        <f>IF(AND(TBL_Employees[[#This Row],[Gender]]="Female",TBL_Employees[[#This Row],[Ethnicity]]="Black"), "Female_Black", "Others")</f>
        <v>Others</v>
      </c>
    </row>
    <row r="796" spans="1:17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TBL_Employees[[#This Row],[Annual Salary]]+TBL_Employees[[#This Row],[Bonus %]]*TBL_Employees[[#This Row],[Annual Salary]]</f>
        <v>55894</v>
      </c>
      <c r="P796" t="str">
        <f>IF(AND(TBL_Employees[[#This Row],[Department]]="IT",TBL_Employees[[#This Row],[Gender]]="Female"),"Yes","No")</f>
        <v>No</v>
      </c>
      <c r="Q796" t="str">
        <f>IF(AND(TBL_Employees[[#This Row],[Gender]]="Female",TBL_Employees[[#This Row],[Ethnicity]]="Black"), "Female_Black", "Others")</f>
        <v>Others</v>
      </c>
    </row>
    <row r="797" spans="1:17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TBL_Employees[[#This Row],[Annual Salary]]+TBL_Employees[[#This Row],[Bonus %]]*TBL_Employees[[#This Row],[Annual Salary]]</f>
        <v>72903</v>
      </c>
      <c r="P797" t="str">
        <f>IF(AND(TBL_Employees[[#This Row],[Department]]="IT",TBL_Employees[[#This Row],[Gender]]="Female"),"Yes","No")</f>
        <v>No</v>
      </c>
      <c r="Q797" t="str">
        <f>IF(AND(TBL_Employees[[#This Row],[Gender]]="Female",TBL_Employees[[#This Row],[Ethnicity]]="Black"), "Female_Black", "Others")</f>
        <v>Others</v>
      </c>
    </row>
    <row r="798" spans="1:17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TBL_Employees[[#This Row],[Annual Salary]]+TBL_Employees[[#This Row],[Bonus %]]*TBL_Employees[[#This Row],[Annual Salary]]</f>
        <v>45369</v>
      </c>
      <c r="P798" t="str">
        <f>IF(AND(TBL_Employees[[#This Row],[Department]]="IT",TBL_Employees[[#This Row],[Gender]]="Female"),"Yes","No")</f>
        <v>No</v>
      </c>
      <c r="Q798" t="str">
        <f>IF(AND(TBL_Employees[[#This Row],[Gender]]="Female",TBL_Employees[[#This Row],[Ethnicity]]="Black"), "Female_Black", "Others")</f>
        <v>Others</v>
      </c>
    </row>
    <row r="799" spans="1:17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TBL_Employees[[#This Row],[Annual Salary]]+TBL_Employees[[#This Row],[Bonus %]]*TBL_Employees[[#This Row],[Annual Salary]]</f>
        <v>116170.02</v>
      </c>
      <c r="P799" t="str">
        <f>IF(AND(TBL_Employees[[#This Row],[Department]]="IT",TBL_Employees[[#This Row],[Gender]]="Female"),"Yes","No")</f>
        <v>No</v>
      </c>
      <c r="Q799" t="str">
        <f>IF(AND(TBL_Employees[[#This Row],[Gender]]="Female",TBL_Employees[[#This Row],[Ethnicity]]="Black"), "Female_Black", "Others")</f>
        <v>Others</v>
      </c>
    </row>
    <row r="800" spans="1:17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TBL_Employees[[#This Row],[Annual Salary]]+TBL_Employees[[#This Row],[Bonus %]]*TBL_Employees[[#This Row],[Annual Salary]]</f>
        <v>92994</v>
      </c>
      <c r="P800" t="str">
        <f>IF(AND(TBL_Employees[[#This Row],[Department]]="IT",TBL_Employees[[#This Row],[Gender]]="Female"),"Yes","No")</f>
        <v>No</v>
      </c>
      <c r="Q800" t="str">
        <f>IF(AND(TBL_Employees[[#This Row],[Gender]]="Female",TBL_Employees[[#This Row],[Ethnicity]]="Black"), "Female_Black", "Others")</f>
        <v>Others</v>
      </c>
    </row>
    <row r="801" spans="1:17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TBL_Employees[[#This Row],[Annual Salary]]+TBL_Employees[[#This Row],[Bonus %]]*TBL_Employees[[#This Row],[Annual Salary]]</f>
        <v>83685</v>
      </c>
      <c r="P801" t="str">
        <f>IF(AND(TBL_Employees[[#This Row],[Department]]="IT",TBL_Employees[[#This Row],[Gender]]="Female"),"Yes","No")</f>
        <v>No</v>
      </c>
      <c r="Q801" t="str">
        <f>IF(AND(TBL_Employees[[#This Row],[Gender]]="Female",TBL_Employees[[#This Row],[Ethnicity]]="Black"), "Female_Black", "Others")</f>
        <v>Others</v>
      </c>
    </row>
    <row r="802" spans="1:17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TBL_Employees[[#This Row],[Annual Salary]]+TBL_Employees[[#This Row],[Bonus %]]*TBL_Employees[[#This Row],[Annual Salary]]</f>
        <v>99335</v>
      </c>
      <c r="P802" t="str">
        <f>IF(AND(TBL_Employees[[#This Row],[Department]]="IT",TBL_Employees[[#This Row],[Gender]]="Female"),"Yes","No")</f>
        <v>No</v>
      </c>
      <c r="Q802" t="str">
        <f>IF(AND(TBL_Employees[[#This Row],[Gender]]="Female",TBL_Employees[[#This Row],[Ethnicity]]="Black"), "Female_Black", "Others")</f>
        <v>Others</v>
      </c>
    </row>
    <row r="803" spans="1:17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TBL_Employees[[#This Row],[Annual Salary]]+TBL_Employees[[#This Row],[Bonus %]]*TBL_Employees[[#This Row],[Annual Salary]]</f>
        <v>150855.85</v>
      </c>
      <c r="P803" t="str">
        <f>IF(AND(TBL_Employees[[#This Row],[Department]]="IT",TBL_Employees[[#This Row],[Gender]]="Female"),"Yes","No")</f>
        <v>No</v>
      </c>
      <c r="Q803" t="str">
        <f>IF(AND(TBL_Employees[[#This Row],[Gender]]="Female",TBL_Employees[[#This Row],[Ethnicity]]="Black"), "Female_Black", "Others")</f>
        <v>Others</v>
      </c>
    </row>
    <row r="804" spans="1:17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TBL_Employees[[#This Row],[Annual Salary]]+TBL_Employees[[#This Row],[Bonus %]]*TBL_Employees[[#This Row],[Annual Salary]]</f>
        <v>77593.95</v>
      </c>
      <c r="P804" t="str">
        <f>IF(AND(TBL_Employees[[#This Row],[Department]]="IT",TBL_Employees[[#This Row],[Gender]]="Female"),"Yes","No")</f>
        <v>No</v>
      </c>
      <c r="Q804" t="str">
        <f>IF(AND(TBL_Employees[[#This Row],[Gender]]="Female",TBL_Employees[[#This Row],[Ethnicity]]="Black"), "Female_Black", "Others")</f>
        <v>Others</v>
      </c>
    </row>
    <row r="805" spans="1:17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TBL_Employees[[#This Row],[Annual Salary]]+TBL_Employees[[#This Row],[Bonus %]]*TBL_Employees[[#This Row],[Annual Salary]]</f>
        <v>353255</v>
      </c>
      <c r="P805" t="str">
        <f>IF(AND(TBL_Employees[[#This Row],[Department]]="IT",TBL_Employees[[#This Row],[Gender]]="Female"),"Yes","No")</f>
        <v>No</v>
      </c>
      <c r="Q805" t="str">
        <f>IF(AND(TBL_Employees[[#This Row],[Gender]]="Female",TBL_Employees[[#This Row],[Ethnicity]]="Black"), "Female_Black", "Others")</f>
        <v>Others</v>
      </c>
    </row>
    <row r="806" spans="1:17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TBL_Employees[[#This Row],[Annual Salary]]+TBL_Employees[[#This Row],[Bonus %]]*TBL_Employees[[#This Row],[Annual Salary]]</f>
        <v>52697</v>
      </c>
      <c r="P806" t="str">
        <f>IF(AND(TBL_Employees[[#This Row],[Department]]="IT",TBL_Employees[[#This Row],[Gender]]="Female"),"Yes","No")</f>
        <v>No</v>
      </c>
      <c r="Q806" t="str">
        <f>IF(AND(TBL_Employees[[#This Row],[Gender]]="Female",TBL_Employees[[#This Row],[Ethnicity]]="Black"), "Female_Black", "Others")</f>
        <v>Others</v>
      </c>
    </row>
    <row r="807" spans="1:17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TBL_Employees[[#This Row],[Annual Salary]]+TBL_Employees[[#This Row],[Bonus %]]*TBL_Employees[[#This Row],[Annual Salary]]</f>
        <v>123588</v>
      </c>
      <c r="P807" t="str">
        <f>IF(AND(TBL_Employees[[#This Row],[Department]]="IT",TBL_Employees[[#This Row],[Gender]]="Female"),"Yes","No")</f>
        <v>No</v>
      </c>
      <c r="Q807" t="str">
        <f>IF(AND(TBL_Employees[[#This Row],[Gender]]="Female",TBL_Employees[[#This Row],[Ethnicity]]="Black"), "Female_Black", "Others")</f>
        <v>Others</v>
      </c>
    </row>
    <row r="808" spans="1:17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TBL_Employees[[#This Row],[Annual Salary]]+TBL_Employees[[#This Row],[Bonus %]]*TBL_Employees[[#This Row],[Annual Salary]]</f>
        <v>323945.44</v>
      </c>
      <c r="P808" t="str">
        <f>IF(AND(TBL_Employees[[#This Row],[Department]]="IT",TBL_Employees[[#This Row],[Gender]]="Female"),"Yes","No")</f>
        <v>No</v>
      </c>
      <c r="Q808" t="str">
        <f>IF(AND(TBL_Employees[[#This Row],[Gender]]="Female",TBL_Employees[[#This Row],[Ethnicity]]="Black"), "Female_Black", "Others")</f>
        <v>Others</v>
      </c>
    </row>
    <row r="809" spans="1:17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TBL_Employees[[#This Row],[Annual Salary]]+TBL_Employees[[#This Row],[Bonus %]]*TBL_Employees[[#This Row],[Annual Salary]]</f>
        <v>246978.24</v>
      </c>
      <c r="P809" t="str">
        <f>IF(AND(TBL_Employees[[#This Row],[Department]]="IT",TBL_Employees[[#This Row],[Gender]]="Female"),"Yes","No")</f>
        <v>No</v>
      </c>
      <c r="Q809" t="str">
        <f>IF(AND(TBL_Employees[[#This Row],[Gender]]="Female",TBL_Employees[[#This Row],[Ethnicity]]="Black"), "Female_Black", "Others")</f>
        <v>Others</v>
      </c>
    </row>
    <row r="810" spans="1:17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TBL_Employees[[#This Row],[Annual Salary]]+TBL_Employees[[#This Row],[Bonus %]]*TBL_Employees[[#This Row],[Annual Salary]]</f>
        <v>82806</v>
      </c>
      <c r="P810" t="str">
        <f>IF(AND(TBL_Employees[[#This Row],[Department]]="IT",TBL_Employees[[#This Row],[Gender]]="Female"),"Yes","No")</f>
        <v>Yes</v>
      </c>
      <c r="Q810" t="str">
        <f>IF(AND(TBL_Employees[[#This Row],[Gender]]="Female",TBL_Employees[[#This Row],[Ethnicity]]="Black"), "Female_Black", "Others")</f>
        <v>Others</v>
      </c>
    </row>
    <row r="811" spans="1:17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TBL_Employees[[#This Row],[Annual Salary]]+TBL_Employees[[#This Row],[Bonus %]]*TBL_Employees[[#This Row],[Annual Salary]]</f>
        <v>205498.75</v>
      </c>
      <c r="P811" t="str">
        <f>IF(AND(TBL_Employees[[#This Row],[Department]]="IT",TBL_Employees[[#This Row],[Gender]]="Female"),"Yes","No")</f>
        <v>No</v>
      </c>
      <c r="Q811" t="str">
        <f>IF(AND(TBL_Employees[[#This Row],[Gender]]="Female",TBL_Employees[[#This Row],[Ethnicity]]="Black"), "Female_Black", "Others")</f>
        <v>Others</v>
      </c>
    </row>
    <row r="812" spans="1:17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TBL_Employees[[#This Row],[Annual Salary]]+TBL_Employees[[#This Row],[Bonus %]]*TBL_Employees[[#This Row],[Annual Salary]]</f>
        <v>175100.28</v>
      </c>
      <c r="P812" t="str">
        <f>IF(AND(TBL_Employees[[#This Row],[Department]]="IT",TBL_Employees[[#This Row],[Gender]]="Female"),"Yes","No")</f>
        <v>No</v>
      </c>
      <c r="Q812" t="str">
        <f>IF(AND(TBL_Employees[[#This Row],[Gender]]="Female",TBL_Employees[[#This Row],[Ethnicity]]="Black"), "Female_Black", "Others")</f>
        <v>Others</v>
      </c>
    </row>
    <row r="813" spans="1:17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TBL_Employees[[#This Row],[Annual Salary]]+TBL_Employees[[#This Row],[Bonus %]]*TBL_Employees[[#This Row],[Annual Salary]]</f>
        <v>161246.39999999999</v>
      </c>
      <c r="P813" t="str">
        <f>IF(AND(TBL_Employees[[#This Row],[Department]]="IT",TBL_Employees[[#This Row],[Gender]]="Female"),"Yes","No")</f>
        <v>No</v>
      </c>
      <c r="Q813" t="str">
        <f>IF(AND(TBL_Employees[[#This Row],[Gender]]="Female",TBL_Employees[[#This Row],[Ethnicity]]="Black"), "Female_Black", "Others")</f>
        <v>Others</v>
      </c>
    </row>
    <row r="814" spans="1:17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TBL_Employees[[#This Row],[Annual Salary]]+TBL_Employees[[#This Row],[Bonus %]]*TBL_Employees[[#This Row],[Annual Salary]]</f>
        <v>208823.04000000001</v>
      </c>
      <c r="P814" t="str">
        <f>IF(AND(TBL_Employees[[#This Row],[Department]]="IT",TBL_Employees[[#This Row],[Gender]]="Female"),"Yes","No")</f>
        <v>No</v>
      </c>
      <c r="Q814" t="str">
        <f>IF(AND(TBL_Employees[[#This Row],[Gender]]="Female",TBL_Employees[[#This Row],[Ethnicity]]="Black"), "Female_Black", "Others")</f>
        <v>Others</v>
      </c>
    </row>
    <row r="815" spans="1:17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TBL_Employees[[#This Row],[Annual Salary]]+TBL_Employees[[#This Row],[Bonus %]]*TBL_Employees[[#This Row],[Annual Salary]]</f>
        <v>89390</v>
      </c>
      <c r="P815" t="str">
        <f>IF(AND(TBL_Employees[[#This Row],[Department]]="IT",TBL_Employees[[#This Row],[Gender]]="Female"),"Yes","No")</f>
        <v>No</v>
      </c>
      <c r="Q815" t="str">
        <f>IF(AND(TBL_Employees[[#This Row],[Gender]]="Female",TBL_Employees[[#This Row],[Ethnicity]]="Black"), "Female_Black", "Others")</f>
        <v>Others</v>
      </c>
    </row>
    <row r="816" spans="1:17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TBL_Employees[[#This Row],[Annual Salary]]+TBL_Employees[[#This Row],[Bonus %]]*TBL_Employees[[#This Row],[Annual Salary]]</f>
        <v>67468</v>
      </c>
      <c r="P816" t="str">
        <f>IF(AND(TBL_Employees[[#This Row],[Department]]="IT",TBL_Employees[[#This Row],[Gender]]="Female"),"Yes","No")</f>
        <v>No</v>
      </c>
      <c r="Q816" t="str">
        <f>IF(AND(TBL_Employees[[#This Row],[Gender]]="Female",TBL_Employees[[#This Row],[Ethnicity]]="Black"), "Female_Black", "Others")</f>
        <v>Others</v>
      </c>
    </row>
    <row r="817" spans="1:17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TBL_Employees[[#This Row],[Annual Salary]]+TBL_Employees[[#This Row],[Bonus %]]*TBL_Employees[[#This Row],[Annual Salary]]</f>
        <v>112907.2</v>
      </c>
      <c r="P817" t="str">
        <f>IF(AND(TBL_Employees[[#This Row],[Department]]="IT",TBL_Employees[[#This Row],[Gender]]="Female"),"Yes","No")</f>
        <v>No</v>
      </c>
      <c r="Q817" t="str">
        <f>IF(AND(TBL_Employees[[#This Row],[Gender]]="Female",TBL_Employees[[#This Row],[Ethnicity]]="Black"), "Female_Black", "Others")</f>
        <v>Others</v>
      </c>
    </row>
    <row r="818" spans="1:17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TBL_Employees[[#This Row],[Annual Salary]]+TBL_Employees[[#This Row],[Bonus %]]*TBL_Employees[[#This Row],[Annual Salary]]</f>
        <v>74779</v>
      </c>
      <c r="P818" t="str">
        <f>IF(AND(TBL_Employees[[#This Row],[Department]]="IT",TBL_Employees[[#This Row],[Gender]]="Female"),"Yes","No")</f>
        <v>No</v>
      </c>
      <c r="Q818" t="str">
        <f>IF(AND(TBL_Employees[[#This Row],[Gender]]="Female",TBL_Employees[[#This Row],[Ethnicity]]="Black"), "Female_Black", "Others")</f>
        <v>Others</v>
      </c>
    </row>
    <row r="819" spans="1:17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TBL_Employees[[#This Row],[Annual Salary]]+TBL_Employees[[#This Row],[Bonus %]]*TBL_Employees[[#This Row],[Annual Salary]]</f>
        <v>63985</v>
      </c>
      <c r="P819" t="str">
        <f>IF(AND(TBL_Employees[[#This Row],[Department]]="IT",TBL_Employees[[#This Row],[Gender]]="Female"),"Yes","No")</f>
        <v>Yes</v>
      </c>
      <c r="Q819" t="str">
        <f>IF(AND(TBL_Employees[[#This Row],[Gender]]="Female",TBL_Employees[[#This Row],[Ethnicity]]="Black"), "Female_Black", "Others")</f>
        <v>Others</v>
      </c>
    </row>
    <row r="820" spans="1:17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TBL_Employees[[#This Row],[Annual Salary]]+TBL_Employees[[#This Row],[Bonus %]]*TBL_Employees[[#This Row],[Annual Salary]]</f>
        <v>77903</v>
      </c>
      <c r="P820" t="str">
        <f>IF(AND(TBL_Employees[[#This Row],[Department]]="IT",TBL_Employees[[#This Row],[Gender]]="Female"),"Yes","No")</f>
        <v>Yes</v>
      </c>
      <c r="Q820" t="str">
        <f>IF(AND(TBL_Employees[[#This Row],[Gender]]="Female",TBL_Employees[[#This Row],[Ethnicity]]="Black"), "Female_Black", "Others")</f>
        <v>Others</v>
      </c>
    </row>
    <row r="821" spans="1:17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TBL_Employees[[#This Row],[Annual Salary]]+TBL_Employees[[#This Row],[Bonus %]]*TBL_Employees[[#This Row],[Annual Salary]]</f>
        <v>212070.84</v>
      </c>
      <c r="P821" t="str">
        <f>IF(AND(TBL_Employees[[#This Row],[Department]]="IT",TBL_Employees[[#This Row],[Gender]]="Female"),"Yes","No")</f>
        <v>No</v>
      </c>
      <c r="Q821" t="str">
        <f>IF(AND(TBL_Employees[[#This Row],[Gender]]="Female",TBL_Employees[[#This Row],[Ethnicity]]="Black"), "Female_Black", "Others")</f>
        <v>Others</v>
      </c>
    </row>
    <row r="822" spans="1:17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TBL_Employees[[#This Row],[Annual Salary]]+TBL_Employees[[#This Row],[Bonus %]]*TBL_Employees[[#This Row],[Annual Salary]]</f>
        <v>71234</v>
      </c>
      <c r="P822" t="str">
        <f>IF(AND(TBL_Employees[[#This Row],[Department]]="IT",TBL_Employees[[#This Row],[Gender]]="Female"),"Yes","No")</f>
        <v>No</v>
      </c>
      <c r="Q822" t="str">
        <f>IF(AND(TBL_Employees[[#This Row],[Gender]]="Female",TBL_Employees[[#This Row],[Ethnicity]]="Black"), "Female_Black", "Others")</f>
        <v>Others</v>
      </c>
    </row>
    <row r="823" spans="1:17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TBL_Employees[[#This Row],[Annual Salary]]+TBL_Employees[[#This Row],[Bonus %]]*TBL_Employees[[#This Row],[Annual Salary]]</f>
        <v>132285.96</v>
      </c>
      <c r="P823" t="str">
        <f>IF(AND(TBL_Employees[[#This Row],[Department]]="IT",TBL_Employees[[#This Row],[Gender]]="Female"),"Yes","No")</f>
        <v>No</v>
      </c>
      <c r="Q823" t="str">
        <f>IF(AND(TBL_Employees[[#This Row],[Gender]]="Female",TBL_Employees[[#This Row],[Ethnicity]]="Black"), "Female_Black", "Others")</f>
        <v>Others</v>
      </c>
    </row>
    <row r="824" spans="1:17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TBL_Employees[[#This Row],[Annual Salary]]+TBL_Employees[[#This Row],[Bonus %]]*TBL_Employees[[#This Row],[Annual Salary]]</f>
        <v>112057</v>
      </c>
      <c r="P824" t="str">
        <f>IF(AND(TBL_Employees[[#This Row],[Department]]="IT",TBL_Employees[[#This Row],[Gender]]="Female"),"Yes","No")</f>
        <v>No</v>
      </c>
      <c r="Q824" t="str">
        <f>IF(AND(TBL_Employees[[#This Row],[Gender]]="Female",TBL_Employees[[#This Row],[Ethnicity]]="Black"), "Female_Black", "Others")</f>
        <v>Others</v>
      </c>
    </row>
    <row r="825" spans="1:17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TBL_Employees[[#This Row],[Annual Salary]]+TBL_Employees[[#This Row],[Bonus %]]*TBL_Employees[[#This Row],[Annual Salary]]</f>
        <v>40316</v>
      </c>
      <c r="P825" t="str">
        <f>IF(AND(TBL_Employees[[#This Row],[Department]]="IT",TBL_Employees[[#This Row],[Gender]]="Female"),"Yes","No")</f>
        <v>No</v>
      </c>
      <c r="Q825" t="str">
        <f>IF(AND(TBL_Employees[[#This Row],[Gender]]="Female",TBL_Employees[[#This Row],[Ethnicity]]="Black"), "Female_Black", "Others")</f>
        <v>Others</v>
      </c>
    </row>
    <row r="826" spans="1:17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TBL_Employees[[#This Row],[Annual Salary]]+TBL_Employees[[#This Row],[Bonus %]]*TBL_Employees[[#This Row],[Annual Salary]]</f>
        <v>120902.25</v>
      </c>
      <c r="P826" t="str">
        <f>IF(AND(TBL_Employees[[#This Row],[Department]]="IT",TBL_Employees[[#This Row],[Gender]]="Female"),"Yes","No")</f>
        <v>Yes</v>
      </c>
      <c r="Q826" t="str">
        <f>IF(AND(TBL_Employees[[#This Row],[Gender]]="Female",TBL_Employees[[#This Row],[Ethnicity]]="Black"), "Female_Black", "Others")</f>
        <v>Others</v>
      </c>
    </row>
    <row r="827" spans="1:17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TBL_Employees[[#This Row],[Annual Salary]]+TBL_Employees[[#This Row],[Bonus %]]*TBL_Employees[[#This Row],[Annual Salary]]</f>
        <v>62335</v>
      </c>
      <c r="P827" t="str">
        <f>IF(AND(TBL_Employees[[#This Row],[Department]]="IT",TBL_Employees[[#This Row],[Gender]]="Female"),"Yes","No")</f>
        <v>Yes</v>
      </c>
      <c r="Q827" t="str">
        <f>IF(AND(TBL_Employees[[#This Row],[Gender]]="Female",TBL_Employees[[#This Row],[Ethnicity]]="Black"), "Female_Black", "Others")</f>
        <v>Others</v>
      </c>
    </row>
    <row r="828" spans="1:17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TBL_Employees[[#This Row],[Annual Salary]]+TBL_Employees[[#This Row],[Bonus %]]*TBL_Employees[[#This Row],[Annual Salary]]</f>
        <v>41561</v>
      </c>
      <c r="P828" t="str">
        <f>IF(AND(TBL_Employees[[#This Row],[Department]]="IT",TBL_Employees[[#This Row],[Gender]]="Female"),"Yes","No")</f>
        <v>No</v>
      </c>
      <c r="Q828" t="str">
        <f>IF(AND(TBL_Employees[[#This Row],[Gender]]="Female",TBL_Employees[[#This Row],[Ethnicity]]="Black"), "Female_Black", "Others")</f>
        <v>Others</v>
      </c>
    </row>
    <row r="829" spans="1:17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TBL_Employees[[#This Row],[Annual Salary]]+TBL_Employees[[#This Row],[Bonus %]]*TBL_Employees[[#This Row],[Annual Salary]]</f>
        <v>149548.62</v>
      </c>
      <c r="P829" t="str">
        <f>IF(AND(TBL_Employees[[#This Row],[Department]]="IT",TBL_Employees[[#This Row],[Gender]]="Female"),"Yes","No")</f>
        <v>No</v>
      </c>
      <c r="Q829" t="str">
        <f>IF(AND(TBL_Employees[[#This Row],[Gender]]="Female",TBL_Employees[[#This Row],[Ethnicity]]="Black"), "Female_Black", "Others")</f>
        <v>Others</v>
      </c>
    </row>
    <row r="830" spans="1:17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TBL_Employees[[#This Row],[Annual Salary]]+TBL_Employees[[#This Row],[Bonus %]]*TBL_Employees[[#This Row],[Annual Salary]]</f>
        <v>92655</v>
      </c>
      <c r="P830" t="str">
        <f>IF(AND(TBL_Employees[[#This Row],[Department]]="IT",TBL_Employees[[#This Row],[Gender]]="Female"),"Yes","No")</f>
        <v>Yes</v>
      </c>
      <c r="Q830" t="str">
        <f>IF(AND(TBL_Employees[[#This Row],[Gender]]="Female",TBL_Employees[[#This Row],[Ethnicity]]="Black"), "Female_Black", "Others")</f>
        <v>Others</v>
      </c>
    </row>
    <row r="831" spans="1:17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TBL_Employees[[#This Row],[Annual Salary]]+TBL_Employees[[#This Row],[Bonus %]]*TBL_Employees[[#This Row],[Annual Salary]]</f>
        <v>175903.84</v>
      </c>
      <c r="P831" t="str">
        <f>IF(AND(TBL_Employees[[#This Row],[Department]]="IT",TBL_Employees[[#This Row],[Gender]]="Female"),"Yes","No")</f>
        <v>No</v>
      </c>
      <c r="Q831" t="str">
        <f>IF(AND(TBL_Employees[[#This Row],[Gender]]="Female",TBL_Employees[[#This Row],[Ethnicity]]="Black"), "Female_Black", "Others")</f>
        <v>Others</v>
      </c>
    </row>
    <row r="832" spans="1:17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TBL_Employees[[#This Row],[Annual Salary]]+TBL_Employees[[#This Row],[Bonus %]]*TBL_Employees[[#This Row],[Annual Salary]]</f>
        <v>64462</v>
      </c>
      <c r="P832" t="str">
        <f>IF(AND(TBL_Employees[[#This Row],[Department]]="IT",TBL_Employees[[#This Row],[Gender]]="Female"),"Yes","No")</f>
        <v>Yes</v>
      </c>
      <c r="Q832" t="str">
        <f>IF(AND(TBL_Employees[[#This Row],[Gender]]="Female",TBL_Employees[[#This Row],[Ethnicity]]="Black"), "Female_Black", "Others")</f>
        <v>Others</v>
      </c>
    </row>
    <row r="833" spans="1:17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TBL_Employees[[#This Row],[Annual Salary]]+TBL_Employees[[#This Row],[Bonus %]]*TBL_Employees[[#This Row],[Annual Salary]]</f>
        <v>79352</v>
      </c>
      <c r="P833" t="str">
        <f>IF(AND(TBL_Employees[[#This Row],[Department]]="IT",TBL_Employees[[#This Row],[Gender]]="Female"),"Yes","No")</f>
        <v>No</v>
      </c>
      <c r="Q833" t="str">
        <f>IF(AND(TBL_Employees[[#This Row],[Gender]]="Female",TBL_Employees[[#This Row],[Ethnicity]]="Black"), "Female_Black", "Others")</f>
        <v>Others</v>
      </c>
    </row>
    <row r="834" spans="1:17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TBL_Employees[[#This Row],[Annual Salary]]+TBL_Employees[[#This Row],[Bonus %]]*TBL_Employees[[#This Row],[Annual Salary]]</f>
        <v>175171.32</v>
      </c>
      <c r="P834" t="str">
        <f>IF(AND(TBL_Employees[[#This Row],[Department]]="IT",TBL_Employees[[#This Row],[Gender]]="Female"),"Yes","No")</f>
        <v>No</v>
      </c>
      <c r="Q834" t="str">
        <f>IF(AND(TBL_Employees[[#This Row],[Gender]]="Female",TBL_Employees[[#This Row],[Ethnicity]]="Black"), "Female_Black", "Others")</f>
        <v>Others</v>
      </c>
    </row>
    <row r="835" spans="1:17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TBL_Employees[[#This Row],[Annual Salary]]+TBL_Employees[[#This Row],[Bonus %]]*TBL_Employees[[#This Row],[Annual Salary]]</f>
        <v>80745</v>
      </c>
      <c r="P835" t="str">
        <f>IF(AND(TBL_Employees[[#This Row],[Department]]="IT",TBL_Employees[[#This Row],[Gender]]="Female"),"Yes","No")</f>
        <v>No</v>
      </c>
      <c r="Q835" t="str">
        <f>IF(AND(TBL_Employees[[#This Row],[Gender]]="Female",TBL_Employees[[#This Row],[Ethnicity]]="Black"), "Female_Black", "Others")</f>
        <v>Others</v>
      </c>
    </row>
    <row r="836" spans="1:17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TBL_Employees[[#This Row],[Annual Salary]]+TBL_Employees[[#This Row],[Bonus %]]*TBL_Employees[[#This Row],[Annual Salary]]</f>
        <v>75354</v>
      </c>
      <c r="P836" t="str">
        <f>IF(AND(TBL_Employees[[#This Row],[Department]]="IT",TBL_Employees[[#This Row],[Gender]]="Female"),"Yes","No")</f>
        <v>Yes</v>
      </c>
      <c r="Q836" t="str">
        <f>IF(AND(TBL_Employees[[#This Row],[Gender]]="Female",TBL_Employees[[#This Row],[Ethnicity]]="Black"), "Female_Black", "Others")</f>
        <v>Others</v>
      </c>
    </row>
    <row r="837" spans="1:17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TBL_Employees[[#This Row],[Annual Salary]]+TBL_Employees[[#This Row],[Bonus %]]*TBL_Employees[[#This Row],[Annual Salary]]</f>
        <v>89989.32</v>
      </c>
      <c r="P837" t="str">
        <f>IF(AND(TBL_Employees[[#This Row],[Department]]="IT",TBL_Employees[[#This Row],[Gender]]="Female"),"Yes","No")</f>
        <v>No</v>
      </c>
      <c r="Q837" t="str">
        <f>IF(AND(TBL_Employees[[#This Row],[Gender]]="Female",TBL_Employees[[#This Row],[Ethnicity]]="Black"), "Female_Black", "Others")</f>
        <v>Others</v>
      </c>
    </row>
    <row r="838" spans="1:17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TBL_Employees[[#This Row],[Annual Salary]]+TBL_Employees[[#This Row],[Bonus %]]*TBL_Employees[[#This Row],[Annual Salary]]</f>
        <v>96313</v>
      </c>
      <c r="P838" t="str">
        <f>IF(AND(TBL_Employees[[#This Row],[Department]]="IT",TBL_Employees[[#This Row],[Gender]]="Female"),"Yes","No")</f>
        <v>No</v>
      </c>
      <c r="Q838" t="str">
        <f>IF(AND(TBL_Employees[[#This Row],[Gender]]="Female",TBL_Employees[[#This Row],[Ethnicity]]="Black"), "Female_Black", "Others")</f>
        <v>Others</v>
      </c>
    </row>
    <row r="839" spans="1:17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TBL_Employees[[#This Row],[Annual Salary]]+TBL_Employees[[#This Row],[Bonus %]]*TBL_Employees[[#This Row],[Annual Salary]]</f>
        <v>195284.09</v>
      </c>
      <c r="P839" t="str">
        <f>IF(AND(TBL_Employees[[#This Row],[Department]]="IT",TBL_Employees[[#This Row],[Gender]]="Female"),"Yes","No")</f>
        <v>No</v>
      </c>
      <c r="Q839" t="str">
        <f>IF(AND(TBL_Employees[[#This Row],[Gender]]="Female",TBL_Employees[[#This Row],[Ethnicity]]="Black"), "Female_Black", "Others")</f>
        <v>Others</v>
      </c>
    </row>
    <row r="840" spans="1:17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TBL_Employees[[#This Row],[Annual Salary]]+TBL_Employees[[#This Row],[Bonus %]]*TBL_Employees[[#This Row],[Annual Salary]]</f>
        <v>109628.38</v>
      </c>
      <c r="P840" t="str">
        <f>IF(AND(TBL_Employees[[#This Row],[Department]]="IT",TBL_Employees[[#This Row],[Gender]]="Female"),"Yes","No")</f>
        <v>No</v>
      </c>
      <c r="Q840" t="str">
        <f>IF(AND(TBL_Employees[[#This Row],[Gender]]="Female",TBL_Employees[[#This Row],[Ethnicity]]="Black"), "Female_Black", "Others")</f>
        <v>Female_Black</v>
      </c>
    </row>
    <row r="841" spans="1:17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TBL_Employees[[#This Row],[Annual Salary]]+TBL_Employees[[#This Row],[Bonus %]]*TBL_Employees[[#This Row],[Annual Salary]]</f>
        <v>86464</v>
      </c>
      <c r="P841" t="str">
        <f>IF(AND(TBL_Employees[[#This Row],[Department]]="IT",TBL_Employees[[#This Row],[Gender]]="Female"),"Yes","No")</f>
        <v>No</v>
      </c>
      <c r="Q841" t="str">
        <f>IF(AND(TBL_Employees[[#This Row],[Gender]]="Female",TBL_Employees[[#This Row],[Ethnicity]]="Black"), "Female_Black", "Others")</f>
        <v>Others</v>
      </c>
    </row>
    <row r="842" spans="1:17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TBL_Employees[[#This Row],[Annual Salary]]+TBL_Employees[[#This Row],[Bonus %]]*TBL_Employees[[#This Row],[Annual Salary]]</f>
        <v>80516</v>
      </c>
      <c r="P842" t="str">
        <f>IF(AND(TBL_Employees[[#This Row],[Department]]="IT",TBL_Employees[[#This Row],[Gender]]="Female"),"Yes","No")</f>
        <v>No</v>
      </c>
      <c r="Q842" t="str">
        <f>IF(AND(TBL_Employees[[#This Row],[Gender]]="Female",TBL_Employees[[#This Row],[Ethnicity]]="Black"), "Female_Black", "Others")</f>
        <v>Others</v>
      </c>
    </row>
    <row r="843" spans="1:17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TBL_Employees[[#This Row],[Annual Salary]]+TBL_Employees[[#This Row],[Bonus %]]*TBL_Employees[[#This Row],[Annual Salary]]</f>
        <v>111713.4</v>
      </c>
      <c r="P843" t="str">
        <f>IF(AND(TBL_Employees[[#This Row],[Department]]="IT",TBL_Employees[[#This Row],[Gender]]="Female"),"Yes","No")</f>
        <v>No</v>
      </c>
      <c r="Q843" t="str">
        <f>IF(AND(TBL_Employees[[#This Row],[Gender]]="Female",TBL_Employees[[#This Row],[Ethnicity]]="Black"), "Female_Black", "Others")</f>
        <v>Female_Black</v>
      </c>
    </row>
    <row r="844" spans="1:17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TBL_Employees[[#This Row],[Annual Salary]]+TBL_Employees[[#This Row],[Bonus %]]*TBL_Employees[[#This Row],[Annual Salary]]</f>
        <v>83418</v>
      </c>
      <c r="P844" t="str">
        <f>IF(AND(TBL_Employees[[#This Row],[Department]]="IT",TBL_Employees[[#This Row],[Gender]]="Female"),"Yes","No")</f>
        <v>Yes</v>
      </c>
      <c r="Q844" t="str">
        <f>IF(AND(TBL_Employees[[#This Row],[Gender]]="Female",TBL_Employees[[#This Row],[Ethnicity]]="Black"), "Female_Black", "Others")</f>
        <v>Others</v>
      </c>
    </row>
    <row r="845" spans="1:17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TBL_Employees[[#This Row],[Annual Salary]]+TBL_Employees[[#This Row],[Bonus %]]*TBL_Employees[[#This Row],[Annual Salary]]</f>
        <v>66660</v>
      </c>
      <c r="P845" t="str">
        <f>IF(AND(TBL_Employees[[#This Row],[Department]]="IT",TBL_Employees[[#This Row],[Gender]]="Female"),"Yes","No")</f>
        <v>Yes</v>
      </c>
      <c r="Q845" t="str">
        <f>IF(AND(TBL_Employees[[#This Row],[Gender]]="Female",TBL_Employees[[#This Row],[Ethnicity]]="Black"), "Female_Black", "Others")</f>
        <v>Others</v>
      </c>
    </row>
    <row r="846" spans="1:17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TBL_Employees[[#This Row],[Annual Salary]]+TBL_Employees[[#This Row],[Bonus %]]*TBL_Employees[[#This Row],[Annual Salary]]</f>
        <v>109123.95</v>
      </c>
      <c r="P846" t="str">
        <f>IF(AND(TBL_Employees[[#This Row],[Department]]="IT",TBL_Employees[[#This Row],[Gender]]="Female"),"Yes","No")</f>
        <v>No</v>
      </c>
      <c r="Q846" t="str">
        <f>IF(AND(TBL_Employees[[#This Row],[Gender]]="Female",TBL_Employees[[#This Row],[Ethnicity]]="Black"), "Female_Black", "Others")</f>
        <v>Others</v>
      </c>
    </row>
    <row r="847" spans="1:17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TBL_Employees[[#This Row],[Annual Salary]]+TBL_Employees[[#This Row],[Bonus %]]*TBL_Employees[[#This Row],[Annual Salary]]</f>
        <v>259355.2</v>
      </c>
      <c r="P847" t="str">
        <f>IF(AND(TBL_Employees[[#This Row],[Department]]="IT",TBL_Employees[[#This Row],[Gender]]="Female"),"Yes","No")</f>
        <v>No</v>
      </c>
      <c r="Q847" t="str">
        <f>IF(AND(TBL_Employees[[#This Row],[Gender]]="Female",TBL_Employees[[#This Row],[Ethnicity]]="Black"), "Female_Black", "Others")</f>
        <v>Others</v>
      </c>
    </row>
    <row r="848" spans="1:17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TBL_Employees[[#This Row],[Annual Salary]]+TBL_Employees[[#This Row],[Bonus %]]*TBL_Employees[[#This Row],[Annual Salary]]</f>
        <v>164242.26</v>
      </c>
      <c r="P848" t="str">
        <f>IF(AND(TBL_Employees[[#This Row],[Department]]="IT",TBL_Employees[[#This Row],[Gender]]="Female"),"Yes","No")</f>
        <v>No</v>
      </c>
      <c r="Q848" t="str">
        <f>IF(AND(TBL_Employees[[#This Row],[Gender]]="Female",TBL_Employees[[#This Row],[Ethnicity]]="Black"), "Female_Black", "Others")</f>
        <v>Others</v>
      </c>
    </row>
    <row r="849" spans="1:17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TBL_Employees[[#This Row],[Annual Salary]]+TBL_Employees[[#This Row],[Bonus %]]*TBL_Employees[[#This Row],[Annual Salary]]</f>
        <v>41728</v>
      </c>
      <c r="P849" t="str">
        <f>IF(AND(TBL_Employees[[#This Row],[Department]]="IT",TBL_Employees[[#This Row],[Gender]]="Female"),"Yes","No")</f>
        <v>No</v>
      </c>
      <c r="Q849" t="str">
        <f>IF(AND(TBL_Employees[[#This Row],[Gender]]="Female",TBL_Employees[[#This Row],[Ethnicity]]="Black"), "Female_Black", "Others")</f>
        <v>Others</v>
      </c>
    </row>
    <row r="850" spans="1:17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TBL_Employees[[#This Row],[Annual Salary]]+TBL_Employees[[#This Row],[Bonus %]]*TBL_Employees[[#This Row],[Annual Salary]]</f>
        <v>94422</v>
      </c>
      <c r="P850" t="str">
        <f>IF(AND(TBL_Employees[[#This Row],[Department]]="IT",TBL_Employees[[#This Row],[Gender]]="Female"),"Yes","No")</f>
        <v>No</v>
      </c>
      <c r="Q850" t="str">
        <f>IF(AND(TBL_Employees[[#This Row],[Gender]]="Female",TBL_Employees[[#This Row],[Ethnicity]]="Black"), "Female_Black", "Others")</f>
        <v>Others</v>
      </c>
    </row>
    <row r="851" spans="1:17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TBL_Employees[[#This Row],[Annual Salary]]+TBL_Employees[[#This Row],[Bonus %]]*TBL_Employees[[#This Row],[Annual Salary]]</f>
        <v>221590.16</v>
      </c>
      <c r="P851" t="str">
        <f>IF(AND(TBL_Employees[[#This Row],[Department]]="IT",TBL_Employees[[#This Row],[Gender]]="Female"),"Yes","No")</f>
        <v>No</v>
      </c>
      <c r="Q851" t="str">
        <f>IF(AND(TBL_Employees[[#This Row],[Gender]]="Female",TBL_Employees[[#This Row],[Ethnicity]]="Black"), "Female_Black", "Others")</f>
        <v>Others</v>
      </c>
    </row>
    <row r="852" spans="1:17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TBL_Employees[[#This Row],[Annual Salary]]+TBL_Employees[[#This Row],[Bonus %]]*TBL_Employees[[#This Row],[Annual Salary]]</f>
        <v>246477</v>
      </c>
      <c r="P852" t="str">
        <f>IF(AND(TBL_Employees[[#This Row],[Department]]="IT",TBL_Employees[[#This Row],[Gender]]="Female"),"Yes","No")</f>
        <v>No</v>
      </c>
      <c r="Q852" t="str">
        <f>IF(AND(TBL_Employees[[#This Row],[Gender]]="Female",TBL_Employees[[#This Row],[Ethnicity]]="Black"), "Female_Black", "Others")</f>
        <v>Others</v>
      </c>
    </row>
    <row r="853" spans="1:17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TBL_Employees[[#This Row],[Annual Salary]]+TBL_Employees[[#This Row],[Bonus %]]*TBL_Employees[[#This Row],[Annual Salary]]</f>
        <v>52800</v>
      </c>
      <c r="P853" t="str">
        <f>IF(AND(TBL_Employees[[#This Row],[Department]]="IT",TBL_Employees[[#This Row],[Gender]]="Female"),"Yes","No")</f>
        <v>No</v>
      </c>
      <c r="Q853" t="str">
        <f>IF(AND(TBL_Employees[[#This Row],[Gender]]="Female",TBL_Employees[[#This Row],[Ethnicity]]="Black"), "Female_Black", "Others")</f>
        <v>Others</v>
      </c>
    </row>
    <row r="854" spans="1:17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TBL_Employees[[#This Row],[Annual Salary]]+TBL_Employees[[#This Row],[Bonus %]]*TBL_Employees[[#This Row],[Annual Salary]]</f>
        <v>113982</v>
      </c>
      <c r="P854" t="str">
        <f>IF(AND(TBL_Employees[[#This Row],[Department]]="IT",TBL_Employees[[#This Row],[Gender]]="Female"),"Yes","No")</f>
        <v>No</v>
      </c>
      <c r="Q854" t="str">
        <f>IF(AND(TBL_Employees[[#This Row],[Gender]]="Female",TBL_Employees[[#This Row],[Ethnicity]]="Black"), "Female_Black", "Others")</f>
        <v>Others</v>
      </c>
    </row>
    <row r="855" spans="1:17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TBL_Employees[[#This Row],[Annual Salary]]+TBL_Employees[[#This Row],[Bonus %]]*TBL_Employees[[#This Row],[Annual Salary]]</f>
        <v>56239</v>
      </c>
      <c r="P855" t="str">
        <f>IF(AND(TBL_Employees[[#This Row],[Department]]="IT",TBL_Employees[[#This Row],[Gender]]="Female"),"Yes","No")</f>
        <v>No</v>
      </c>
      <c r="Q855" t="str">
        <f>IF(AND(TBL_Employees[[#This Row],[Gender]]="Female",TBL_Employees[[#This Row],[Ethnicity]]="Black"), "Female_Black", "Others")</f>
        <v>Others</v>
      </c>
    </row>
    <row r="856" spans="1:17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TBL_Employees[[#This Row],[Annual Salary]]+TBL_Employees[[#This Row],[Bonus %]]*TBL_Employees[[#This Row],[Annual Salary]]</f>
        <v>44732</v>
      </c>
      <c r="P856" t="str">
        <f>IF(AND(TBL_Employees[[#This Row],[Department]]="IT",TBL_Employees[[#This Row],[Gender]]="Female"),"Yes","No")</f>
        <v>No</v>
      </c>
      <c r="Q856" t="str">
        <f>IF(AND(TBL_Employees[[#This Row],[Gender]]="Female",TBL_Employees[[#This Row],[Ethnicity]]="Black"), "Female_Black", "Others")</f>
        <v>Others</v>
      </c>
    </row>
    <row r="857" spans="1:17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TBL_Employees[[#This Row],[Annual Salary]]+TBL_Employees[[#This Row],[Bonus %]]*TBL_Employees[[#This Row],[Annual Salary]]</f>
        <v>192451.25</v>
      </c>
      <c r="P857" t="str">
        <f>IF(AND(TBL_Employees[[#This Row],[Department]]="IT",TBL_Employees[[#This Row],[Gender]]="Female"),"Yes","No")</f>
        <v>No</v>
      </c>
      <c r="Q857" t="str">
        <f>IF(AND(TBL_Employees[[#This Row],[Gender]]="Female",TBL_Employees[[#This Row],[Ethnicity]]="Black"), "Female_Black", "Others")</f>
        <v>Others</v>
      </c>
    </row>
    <row r="858" spans="1:17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TBL_Employees[[#This Row],[Annual Salary]]+TBL_Employees[[#This Row],[Bonus %]]*TBL_Employees[[#This Row],[Annual Salary]]</f>
        <v>68337</v>
      </c>
      <c r="P858" t="str">
        <f>IF(AND(TBL_Employees[[#This Row],[Department]]="IT",TBL_Employees[[#This Row],[Gender]]="Female"),"Yes","No")</f>
        <v>Yes</v>
      </c>
      <c r="Q858" t="str">
        <f>IF(AND(TBL_Employees[[#This Row],[Gender]]="Female",TBL_Employees[[#This Row],[Ethnicity]]="Black"), "Female_Black", "Others")</f>
        <v>Others</v>
      </c>
    </row>
    <row r="859" spans="1:17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TBL_Employees[[#This Row],[Annual Salary]]+TBL_Employees[[#This Row],[Bonus %]]*TBL_Employees[[#This Row],[Annual Salary]]</f>
        <v>162504.16</v>
      </c>
      <c r="P859" t="str">
        <f>IF(AND(TBL_Employees[[#This Row],[Department]]="IT",TBL_Employees[[#This Row],[Gender]]="Female"),"Yes","No")</f>
        <v>No</v>
      </c>
      <c r="Q859" t="str">
        <f>IF(AND(TBL_Employees[[#This Row],[Gender]]="Female",TBL_Employees[[#This Row],[Ethnicity]]="Black"), "Female_Black", "Others")</f>
        <v>Others</v>
      </c>
    </row>
    <row r="860" spans="1:17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TBL_Employees[[#This Row],[Annual Salary]]+TBL_Employees[[#This Row],[Bonus %]]*TBL_Employees[[#This Row],[Annual Salary]]</f>
        <v>74170</v>
      </c>
      <c r="P860" t="str">
        <f>IF(AND(TBL_Employees[[#This Row],[Department]]="IT",TBL_Employees[[#This Row],[Gender]]="Female"),"Yes","No")</f>
        <v>Yes</v>
      </c>
      <c r="Q860" t="str">
        <f>IF(AND(TBL_Employees[[#This Row],[Gender]]="Female",TBL_Employees[[#This Row],[Ethnicity]]="Black"), "Female_Black", "Others")</f>
        <v>Others</v>
      </c>
    </row>
    <row r="861" spans="1:17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TBL_Employees[[#This Row],[Annual Salary]]+TBL_Employees[[#This Row],[Bonus %]]*TBL_Employees[[#This Row],[Annual Salary]]</f>
        <v>62605</v>
      </c>
      <c r="P861" t="str">
        <f>IF(AND(TBL_Employees[[#This Row],[Department]]="IT",TBL_Employees[[#This Row],[Gender]]="Female"),"Yes","No")</f>
        <v>No</v>
      </c>
      <c r="Q861" t="str">
        <f>IF(AND(TBL_Employees[[#This Row],[Gender]]="Female",TBL_Employees[[#This Row],[Ethnicity]]="Black"), "Female_Black", "Others")</f>
        <v>Others</v>
      </c>
    </row>
    <row r="862" spans="1:17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TBL_Employees[[#This Row],[Annual Salary]]+TBL_Employees[[#This Row],[Bonus %]]*TBL_Employees[[#This Row],[Annual Salary]]</f>
        <v>116842.55</v>
      </c>
      <c r="P862" t="str">
        <f>IF(AND(TBL_Employees[[#This Row],[Department]]="IT",TBL_Employees[[#This Row],[Gender]]="Female"),"Yes","No")</f>
        <v>Yes</v>
      </c>
      <c r="Q862" t="str">
        <f>IF(AND(TBL_Employees[[#This Row],[Gender]]="Female",TBL_Employees[[#This Row],[Ethnicity]]="Black"), "Female_Black", "Others")</f>
        <v>Others</v>
      </c>
    </row>
    <row r="863" spans="1:17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TBL_Employees[[#This Row],[Annual Salary]]+TBL_Employees[[#This Row],[Bonus %]]*TBL_Employees[[#This Row],[Annual Salary]]</f>
        <v>146535.29999999999</v>
      </c>
      <c r="P863" t="str">
        <f>IF(AND(TBL_Employees[[#This Row],[Department]]="IT",TBL_Employees[[#This Row],[Gender]]="Female"),"Yes","No")</f>
        <v>No</v>
      </c>
      <c r="Q863" t="str">
        <f>IF(AND(TBL_Employees[[#This Row],[Gender]]="Female",TBL_Employees[[#This Row],[Ethnicity]]="Black"), "Female_Black", "Others")</f>
        <v>Others</v>
      </c>
    </row>
    <row r="864" spans="1:17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TBL_Employees[[#This Row],[Annual Salary]]+TBL_Employees[[#This Row],[Bonus %]]*TBL_Employees[[#This Row],[Annual Salary]]</f>
        <v>204811.63</v>
      </c>
      <c r="P864" t="str">
        <f>IF(AND(TBL_Employees[[#This Row],[Department]]="IT",TBL_Employees[[#This Row],[Gender]]="Female"),"Yes","No")</f>
        <v>No</v>
      </c>
      <c r="Q864" t="str">
        <f>IF(AND(TBL_Employees[[#This Row],[Gender]]="Female",TBL_Employees[[#This Row],[Ethnicity]]="Black"), "Female_Black", "Others")</f>
        <v>Others</v>
      </c>
    </row>
    <row r="865" spans="1:17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TBL_Employees[[#This Row],[Annual Salary]]+TBL_Employees[[#This Row],[Bonus %]]*TBL_Employees[[#This Row],[Annual Salary]]</f>
        <v>272616.3</v>
      </c>
      <c r="P865" t="str">
        <f>IF(AND(TBL_Employees[[#This Row],[Department]]="IT",TBL_Employees[[#This Row],[Gender]]="Female"),"Yes","No")</f>
        <v>No</v>
      </c>
      <c r="Q865" t="str">
        <f>IF(AND(TBL_Employees[[#This Row],[Gender]]="Female",TBL_Employees[[#This Row],[Ethnicity]]="Black"), "Female_Black", "Others")</f>
        <v>Others</v>
      </c>
    </row>
    <row r="866" spans="1:17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TBL_Employees[[#This Row],[Annual Salary]]+TBL_Employees[[#This Row],[Bonus %]]*TBL_Employees[[#This Row],[Annual Salary]]</f>
        <v>145801.82999999999</v>
      </c>
      <c r="P866" t="str">
        <f>IF(AND(TBL_Employees[[#This Row],[Department]]="IT",TBL_Employees[[#This Row],[Gender]]="Female"),"Yes","No")</f>
        <v>No</v>
      </c>
      <c r="Q866" t="str">
        <f>IF(AND(TBL_Employees[[#This Row],[Gender]]="Female",TBL_Employees[[#This Row],[Ethnicity]]="Black"), "Female_Black", "Others")</f>
        <v>Others</v>
      </c>
    </row>
    <row r="867" spans="1:17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TBL_Employees[[#This Row],[Annual Salary]]+TBL_Employees[[#This Row],[Bonus %]]*TBL_Employees[[#This Row],[Annual Salary]]</f>
        <v>88182</v>
      </c>
      <c r="P867" t="str">
        <f>IF(AND(TBL_Employees[[#This Row],[Department]]="IT",TBL_Employees[[#This Row],[Gender]]="Female"),"Yes","No")</f>
        <v>No</v>
      </c>
      <c r="Q867" t="str">
        <f>IF(AND(TBL_Employees[[#This Row],[Gender]]="Female",TBL_Employees[[#This Row],[Ethnicity]]="Black"), "Female_Black", "Others")</f>
        <v>Others</v>
      </c>
    </row>
    <row r="868" spans="1:17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TBL_Employees[[#This Row],[Annual Salary]]+TBL_Employees[[#This Row],[Bonus %]]*TBL_Employees[[#This Row],[Annual Salary]]</f>
        <v>75780</v>
      </c>
      <c r="P868" t="str">
        <f>IF(AND(TBL_Employees[[#This Row],[Department]]="IT",TBL_Employees[[#This Row],[Gender]]="Female"),"Yes","No")</f>
        <v>No</v>
      </c>
      <c r="Q868" t="str">
        <f>IF(AND(TBL_Employees[[#This Row],[Gender]]="Female",TBL_Employees[[#This Row],[Ethnicity]]="Black"), "Female_Black", "Others")</f>
        <v>Others</v>
      </c>
    </row>
    <row r="869" spans="1:17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TBL_Employees[[#This Row],[Annual Salary]]+TBL_Employees[[#This Row],[Bonus %]]*TBL_Employees[[#This Row],[Annual Salary]]</f>
        <v>52621</v>
      </c>
      <c r="P869" t="str">
        <f>IF(AND(TBL_Employees[[#This Row],[Department]]="IT",TBL_Employees[[#This Row],[Gender]]="Female"),"Yes","No")</f>
        <v>No</v>
      </c>
      <c r="Q869" t="str">
        <f>IF(AND(TBL_Employees[[#This Row],[Gender]]="Female",TBL_Employees[[#This Row],[Ethnicity]]="Black"), "Female_Black", "Others")</f>
        <v>Others</v>
      </c>
    </row>
    <row r="870" spans="1:17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TBL_Employees[[#This Row],[Annual Salary]]+TBL_Employees[[#This Row],[Bonus %]]*TBL_Employees[[#This Row],[Annual Salary]]</f>
        <v>120930.06</v>
      </c>
      <c r="P870" t="str">
        <f>IF(AND(TBL_Employees[[#This Row],[Department]]="IT",TBL_Employees[[#This Row],[Gender]]="Female"),"Yes","No")</f>
        <v>No</v>
      </c>
      <c r="Q870" t="str">
        <f>IF(AND(TBL_Employees[[#This Row],[Gender]]="Female",TBL_Employees[[#This Row],[Ethnicity]]="Black"), "Female_Black", "Others")</f>
        <v>Others</v>
      </c>
    </row>
    <row r="871" spans="1:17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TBL_Employees[[#This Row],[Annual Salary]]+TBL_Employees[[#This Row],[Bonus %]]*TBL_Employees[[#This Row],[Annual Salary]]</f>
        <v>92058</v>
      </c>
      <c r="P871" t="str">
        <f>IF(AND(TBL_Employees[[#This Row],[Department]]="IT",TBL_Employees[[#This Row],[Gender]]="Female"),"Yes","No")</f>
        <v>No</v>
      </c>
      <c r="Q871" t="str">
        <f>IF(AND(TBL_Employees[[#This Row],[Gender]]="Female",TBL_Employees[[#This Row],[Ethnicity]]="Black"), "Female_Black", "Others")</f>
        <v>Others</v>
      </c>
    </row>
    <row r="872" spans="1:17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TBL_Employees[[#This Row],[Annual Salary]]+TBL_Employees[[#This Row],[Bonus %]]*TBL_Employees[[#This Row],[Annual Salary]]</f>
        <v>67114</v>
      </c>
      <c r="P872" t="str">
        <f>IF(AND(TBL_Employees[[#This Row],[Department]]="IT",TBL_Employees[[#This Row],[Gender]]="Female"),"Yes","No")</f>
        <v>No</v>
      </c>
      <c r="Q872" t="str">
        <f>IF(AND(TBL_Employees[[#This Row],[Gender]]="Female",TBL_Employees[[#This Row],[Ethnicity]]="Black"), "Female_Black", "Others")</f>
        <v>Others</v>
      </c>
    </row>
    <row r="873" spans="1:17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TBL_Employees[[#This Row],[Annual Salary]]+TBL_Employees[[#This Row],[Bonus %]]*TBL_Employees[[#This Row],[Annual Salary]]</f>
        <v>56565</v>
      </c>
      <c r="P873" t="str">
        <f>IF(AND(TBL_Employees[[#This Row],[Department]]="IT",TBL_Employees[[#This Row],[Gender]]="Female"),"Yes","No")</f>
        <v>No</v>
      </c>
      <c r="Q873" t="str">
        <f>IF(AND(TBL_Employees[[#This Row],[Gender]]="Female",TBL_Employees[[#This Row],[Ethnicity]]="Black"), "Female_Black", "Others")</f>
        <v>Others</v>
      </c>
    </row>
    <row r="874" spans="1:17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TBL_Employees[[#This Row],[Annual Salary]]+TBL_Employees[[#This Row],[Bonus %]]*TBL_Employees[[#This Row],[Annual Salary]]</f>
        <v>64937</v>
      </c>
      <c r="P874" t="str">
        <f>IF(AND(TBL_Employees[[#This Row],[Department]]="IT",TBL_Employees[[#This Row],[Gender]]="Female"),"Yes","No")</f>
        <v>No</v>
      </c>
      <c r="Q874" t="str">
        <f>IF(AND(TBL_Employees[[#This Row],[Gender]]="Female",TBL_Employees[[#This Row],[Ethnicity]]="Black"), "Female_Black", "Others")</f>
        <v>Others</v>
      </c>
    </row>
    <row r="875" spans="1:17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TBL_Employees[[#This Row],[Annual Salary]]+TBL_Employees[[#This Row],[Bonus %]]*TBL_Employees[[#This Row],[Annual Salary]]</f>
        <v>140388.6</v>
      </c>
      <c r="P875" t="str">
        <f>IF(AND(TBL_Employees[[#This Row],[Department]]="IT",TBL_Employees[[#This Row],[Gender]]="Female"),"Yes","No")</f>
        <v>No</v>
      </c>
      <c r="Q875" t="str">
        <f>IF(AND(TBL_Employees[[#This Row],[Gender]]="Female",TBL_Employees[[#This Row],[Ethnicity]]="Black"), "Female_Black", "Others")</f>
        <v>Others</v>
      </c>
    </row>
    <row r="876" spans="1:17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TBL_Employees[[#This Row],[Annual Salary]]+TBL_Employees[[#This Row],[Bonus %]]*TBL_Employees[[#This Row],[Annual Salary]]</f>
        <v>88478</v>
      </c>
      <c r="P876" t="str">
        <f>IF(AND(TBL_Employees[[#This Row],[Department]]="IT",TBL_Employees[[#This Row],[Gender]]="Female"),"Yes","No")</f>
        <v>No</v>
      </c>
      <c r="Q876" t="str">
        <f>IF(AND(TBL_Employees[[#This Row],[Gender]]="Female",TBL_Employees[[#This Row],[Ethnicity]]="Black"), "Female_Black", "Others")</f>
        <v>Others</v>
      </c>
    </row>
    <row r="877" spans="1:17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TBL_Employees[[#This Row],[Annual Salary]]+TBL_Employees[[#This Row],[Bonus %]]*TBL_Employees[[#This Row],[Annual Salary]]</f>
        <v>98096.53</v>
      </c>
      <c r="P877" t="str">
        <f>IF(AND(TBL_Employees[[#This Row],[Department]]="IT",TBL_Employees[[#This Row],[Gender]]="Female"),"Yes","No")</f>
        <v>Yes</v>
      </c>
      <c r="Q877" t="str">
        <f>IF(AND(TBL_Employees[[#This Row],[Gender]]="Female",TBL_Employees[[#This Row],[Ethnicity]]="Black"), "Female_Black", "Others")</f>
        <v>Others</v>
      </c>
    </row>
    <row r="878" spans="1:17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TBL_Employees[[#This Row],[Annual Salary]]+TBL_Employees[[#This Row],[Bonus %]]*TBL_Employees[[#This Row],[Annual Salary]]</f>
        <v>231823.68</v>
      </c>
      <c r="P878" t="str">
        <f>IF(AND(TBL_Employees[[#This Row],[Department]]="IT",TBL_Employees[[#This Row],[Gender]]="Female"),"Yes","No")</f>
        <v>No</v>
      </c>
      <c r="Q878" t="str">
        <f>IF(AND(TBL_Employees[[#This Row],[Gender]]="Female",TBL_Employees[[#This Row],[Ethnicity]]="Black"), "Female_Black", "Others")</f>
        <v>Others</v>
      </c>
    </row>
    <row r="879" spans="1:17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TBL_Employees[[#This Row],[Annual Salary]]+TBL_Employees[[#This Row],[Bonus %]]*TBL_Employees[[#This Row],[Annual Salary]]</f>
        <v>61944</v>
      </c>
      <c r="P879" t="str">
        <f>IF(AND(TBL_Employees[[#This Row],[Department]]="IT",TBL_Employees[[#This Row],[Gender]]="Female"),"Yes","No")</f>
        <v>No</v>
      </c>
      <c r="Q879" t="str">
        <f>IF(AND(TBL_Employees[[#This Row],[Gender]]="Female",TBL_Employees[[#This Row],[Ethnicity]]="Black"), "Female_Black", "Others")</f>
        <v>Others</v>
      </c>
    </row>
    <row r="880" spans="1:17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TBL_Employees[[#This Row],[Annual Salary]]+TBL_Employees[[#This Row],[Bonus %]]*TBL_Employees[[#This Row],[Annual Salary]]</f>
        <v>177817.60000000001</v>
      </c>
      <c r="P880" t="str">
        <f>IF(AND(TBL_Employees[[#This Row],[Department]]="IT",TBL_Employees[[#This Row],[Gender]]="Female"),"Yes","No")</f>
        <v>No</v>
      </c>
      <c r="Q880" t="str">
        <f>IF(AND(TBL_Employees[[#This Row],[Gender]]="Female",TBL_Employees[[#This Row],[Ethnicity]]="Black"), "Female_Black", "Others")</f>
        <v>Female_Black</v>
      </c>
    </row>
    <row r="881" spans="1:17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TBL_Employees[[#This Row],[Annual Salary]]+TBL_Employees[[#This Row],[Bonus %]]*TBL_Employees[[#This Row],[Annual Salary]]</f>
        <v>79447</v>
      </c>
      <c r="P881" t="str">
        <f>IF(AND(TBL_Employees[[#This Row],[Department]]="IT",TBL_Employees[[#This Row],[Gender]]="Female"),"Yes","No")</f>
        <v>No</v>
      </c>
      <c r="Q881" t="str">
        <f>IF(AND(TBL_Employees[[#This Row],[Gender]]="Female",TBL_Employees[[#This Row],[Ethnicity]]="Black"), "Female_Black", "Others")</f>
        <v>Others</v>
      </c>
    </row>
    <row r="882" spans="1:17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TBL_Employees[[#This Row],[Annual Salary]]+TBL_Employees[[#This Row],[Bonus %]]*TBL_Employees[[#This Row],[Annual Salary]]</f>
        <v>71111</v>
      </c>
      <c r="P882" t="str">
        <f>IF(AND(TBL_Employees[[#This Row],[Department]]="IT",TBL_Employees[[#This Row],[Gender]]="Female"),"Yes","No")</f>
        <v>No</v>
      </c>
      <c r="Q882" t="str">
        <f>IF(AND(TBL_Employees[[#This Row],[Gender]]="Female",TBL_Employees[[#This Row],[Ethnicity]]="Black"), "Female_Black", "Others")</f>
        <v>Others</v>
      </c>
    </row>
    <row r="883" spans="1:17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TBL_Employees[[#This Row],[Annual Salary]]+TBL_Employees[[#This Row],[Bonus %]]*TBL_Employees[[#This Row],[Annual Salary]]</f>
        <v>177087.18</v>
      </c>
      <c r="P883" t="str">
        <f>IF(AND(TBL_Employees[[#This Row],[Department]]="IT",TBL_Employees[[#This Row],[Gender]]="Female"),"Yes","No")</f>
        <v>No</v>
      </c>
      <c r="Q883" t="str">
        <f>IF(AND(TBL_Employees[[#This Row],[Gender]]="Female",TBL_Employees[[#This Row],[Ethnicity]]="Black"), "Female_Black", "Others")</f>
        <v>Others</v>
      </c>
    </row>
    <row r="884" spans="1:17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TBL_Employees[[#This Row],[Annual Salary]]+TBL_Employees[[#This Row],[Bonus %]]*TBL_Employees[[#This Row],[Annual Salary]]</f>
        <v>111404</v>
      </c>
      <c r="P884" t="str">
        <f>IF(AND(TBL_Employees[[#This Row],[Department]]="IT",TBL_Employees[[#This Row],[Gender]]="Female"),"Yes","No")</f>
        <v>No</v>
      </c>
      <c r="Q884" t="str">
        <f>IF(AND(TBL_Employees[[#This Row],[Gender]]="Female",TBL_Employees[[#This Row],[Ethnicity]]="Black"), "Female_Black", "Others")</f>
        <v>Others</v>
      </c>
    </row>
    <row r="885" spans="1:17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TBL_Employees[[#This Row],[Annual Salary]]+TBL_Employees[[#This Row],[Bonus %]]*TBL_Employees[[#This Row],[Annual Salary]]</f>
        <v>216728.82</v>
      </c>
      <c r="P885" t="str">
        <f>IF(AND(TBL_Employees[[#This Row],[Department]]="IT",TBL_Employees[[#This Row],[Gender]]="Female"),"Yes","No")</f>
        <v>No</v>
      </c>
      <c r="Q885" t="str">
        <f>IF(AND(TBL_Employees[[#This Row],[Gender]]="Female",TBL_Employees[[#This Row],[Ethnicity]]="Black"), "Female_Black", "Others")</f>
        <v>Others</v>
      </c>
    </row>
    <row r="886" spans="1:17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TBL_Employees[[#This Row],[Annual Salary]]+TBL_Employees[[#This Row],[Bonus %]]*TBL_Employees[[#This Row],[Annual Salary]]</f>
        <v>298484.64</v>
      </c>
      <c r="P886" t="str">
        <f>IF(AND(TBL_Employees[[#This Row],[Department]]="IT",TBL_Employees[[#This Row],[Gender]]="Female"),"Yes","No")</f>
        <v>No</v>
      </c>
      <c r="Q886" t="str">
        <f>IF(AND(TBL_Employees[[#This Row],[Gender]]="Female",TBL_Employees[[#This Row],[Ethnicity]]="Black"), "Female_Black", "Others")</f>
        <v>Others</v>
      </c>
    </row>
    <row r="887" spans="1:17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TBL_Employees[[#This Row],[Annual Salary]]+TBL_Employees[[#This Row],[Bonus %]]*TBL_Employees[[#This Row],[Annual Salary]]</f>
        <v>214530.45</v>
      </c>
      <c r="P887" t="str">
        <f>IF(AND(TBL_Employees[[#This Row],[Department]]="IT",TBL_Employees[[#This Row],[Gender]]="Female"),"Yes","No")</f>
        <v>No</v>
      </c>
      <c r="Q887" t="str">
        <f>IF(AND(TBL_Employees[[#This Row],[Gender]]="Female",TBL_Employees[[#This Row],[Ethnicity]]="Black"), "Female_Black", "Others")</f>
        <v>Others</v>
      </c>
    </row>
    <row r="888" spans="1:17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TBL_Employees[[#This Row],[Annual Salary]]+TBL_Employees[[#This Row],[Bonus %]]*TBL_Employees[[#This Row],[Annual Salary]]</f>
        <v>90333</v>
      </c>
      <c r="P888" t="str">
        <f>IF(AND(TBL_Employees[[#This Row],[Department]]="IT",TBL_Employees[[#This Row],[Gender]]="Female"),"Yes","No")</f>
        <v>Yes</v>
      </c>
      <c r="Q888" t="str">
        <f>IF(AND(TBL_Employees[[#This Row],[Gender]]="Female",TBL_Employees[[#This Row],[Ethnicity]]="Black"), "Female_Black", "Others")</f>
        <v>Others</v>
      </c>
    </row>
    <row r="889" spans="1:17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TBL_Employees[[#This Row],[Annual Salary]]+TBL_Employees[[#This Row],[Bonus %]]*TBL_Employees[[#This Row],[Annual Salary]]</f>
        <v>67299</v>
      </c>
      <c r="P889" t="str">
        <f>IF(AND(TBL_Employees[[#This Row],[Department]]="IT",TBL_Employees[[#This Row],[Gender]]="Female"),"Yes","No")</f>
        <v>No</v>
      </c>
      <c r="Q889" t="str">
        <f>IF(AND(TBL_Employees[[#This Row],[Gender]]="Female",TBL_Employees[[#This Row],[Ethnicity]]="Black"), "Female_Black", "Others")</f>
        <v>Others</v>
      </c>
    </row>
    <row r="890" spans="1:17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TBL_Employees[[#This Row],[Annual Salary]]+TBL_Employees[[#This Row],[Bonus %]]*TBL_Employees[[#This Row],[Annual Salary]]</f>
        <v>45286</v>
      </c>
      <c r="P890" t="str">
        <f>IF(AND(TBL_Employees[[#This Row],[Department]]="IT",TBL_Employees[[#This Row],[Gender]]="Female"),"Yes","No")</f>
        <v>Yes</v>
      </c>
      <c r="Q890" t="str">
        <f>IF(AND(TBL_Employees[[#This Row],[Gender]]="Female",TBL_Employees[[#This Row],[Ethnicity]]="Black"), "Female_Black", "Others")</f>
        <v>Others</v>
      </c>
    </row>
    <row r="891" spans="1:17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TBL_Employees[[#This Row],[Annual Salary]]+TBL_Employees[[#This Row],[Bonus %]]*TBL_Employees[[#This Row],[Annual Salary]]</f>
        <v>243403.75</v>
      </c>
      <c r="P891" t="str">
        <f>IF(AND(TBL_Employees[[#This Row],[Department]]="IT",TBL_Employees[[#This Row],[Gender]]="Female"),"Yes","No")</f>
        <v>No</v>
      </c>
      <c r="Q891" t="str">
        <f>IF(AND(TBL_Employees[[#This Row],[Gender]]="Female",TBL_Employees[[#This Row],[Ethnicity]]="Black"), "Female_Black", "Others")</f>
        <v>Others</v>
      </c>
    </row>
    <row r="892" spans="1:17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TBL_Employees[[#This Row],[Annual Salary]]+TBL_Employees[[#This Row],[Bonus %]]*TBL_Employees[[#This Row],[Annual Salary]]</f>
        <v>117539.5</v>
      </c>
      <c r="P892" t="str">
        <f>IF(AND(TBL_Employees[[#This Row],[Department]]="IT",TBL_Employees[[#This Row],[Gender]]="Female"),"Yes","No")</f>
        <v>No</v>
      </c>
      <c r="Q892" t="str">
        <f>IF(AND(TBL_Employees[[#This Row],[Gender]]="Female",TBL_Employees[[#This Row],[Ethnicity]]="Black"), "Female_Black", "Others")</f>
        <v>Others</v>
      </c>
    </row>
    <row r="893" spans="1:17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TBL_Employees[[#This Row],[Annual Salary]]+TBL_Employees[[#This Row],[Bonus %]]*TBL_Employees[[#This Row],[Annual Salary]]</f>
        <v>45295</v>
      </c>
      <c r="P893" t="str">
        <f>IF(AND(TBL_Employees[[#This Row],[Department]]="IT",TBL_Employees[[#This Row],[Gender]]="Female"),"Yes","No")</f>
        <v>No</v>
      </c>
      <c r="Q893" t="str">
        <f>IF(AND(TBL_Employees[[#This Row],[Gender]]="Female",TBL_Employees[[#This Row],[Ethnicity]]="Black"), "Female_Black", "Others")</f>
        <v>Others</v>
      </c>
    </row>
    <row r="894" spans="1:17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TBL_Employees[[#This Row],[Annual Salary]]+TBL_Employees[[#This Row],[Bonus %]]*TBL_Employees[[#This Row],[Annual Salary]]</f>
        <v>61310</v>
      </c>
      <c r="P894" t="str">
        <f>IF(AND(TBL_Employees[[#This Row],[Department]]="IT",TBL_Employees[[#This Row],[Gender]]="Female"),"Yes","No")</f>
        <v>Yes</v>
      </c>
      <c r="Q894" t="str">
        <f>IF(AND(TBL_Employees[[#This Row],[Gender]]="Female",TBL_Employees[[#This Row],[Ethnicity]]="Black"), "Female_Black", "Others")</f>
        <v>Others</v>
      </c>
    </row>
    <row r="895" spans="1:17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TBL_Employees[[#This Row],[Annual Salary]]+TBL_Employees[[#This Row],[Bonus %]]*TBL_Employees[[#This Row],[Annual Salary]]</f>
        <v>87851</v>
      </c>
      <c r="P895" t="str">
        <f>IF(AND(TBL_Employees[[#This Row],[Department]]="IT",TBL_Employees[[#This Row],[Gender]]="Female"),"Yes","No")</f>
        <v>No</v>
      </c>
      <c r="Q895" t="str">
        <f>IF(AND(TBL_Employees[[#This Row],[Gender]]="Female",TBL_Employees[[#This Row],[Ethnicity]]="Black"), "Female_Black", "Others")</f>
        <v>Others</v>
      </c>
    </row>
    <row r="896" spans="1:17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TBL_Employees[[#This Row],[Annual Salary]]+TBL_Employees[[#This Row],[Bonus %]]*TBL_Employees[[#This Row],[Annual Salary]]</f>
        <v>47913</v>
      </c>
      <c r="P896" t="str">
        <f>IF(AND(TBL_Employees[[#This Row],[Department]]="IT",TBL_Employees[[#This Row],[Gender]]="Female"),"Yes","No")</f>
        <v>No</v>
      </c>
      <c r="Q896" t="str">
        <f>IF(AND(TBL_Employees[[#This Row],[Gender]]="Female",TBL_Employees[[#This Row],[Ethnicity]]="Black"), "Female_Black", "Others")</f>
        <v>Others</v>
      </c>
    </row>
    <row r="897" spans="1:17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TBL_Employees[[#This Row],[Annual Salary]]+TBL_Employees[[#This Row],[Bonus %]]*TBL_Employees[[#This Row],[Annual Salary]]</f>
        <v>46727</v>
      </c>
      <c r="P897" t="str">
        <f>IF(AND(TBL_Employees[[#This Row],[Department]]="IT",TBL_Employees[[#This Row],[Gender]]="Female"),"Yes","No")</f>
        <v>No</v>
      </c>
      <c r="Q897" t="str">
        <f>IF(AND(TBL_Employees[[#This Row],[Gender]]="Female",TBL_Employees[[#This Row],[Ethnicity]]="Black"), "Female_Black", "Others")</f>
        <v>Others</v>
      </c>
    </row>
    <row r="898" spans="1:17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TBL_Employees[[#This Row],[Annual Salary]]+TBL_Employees[[#This Row],[Bonus %]]*TBL_Employees[[#This Row],[Annual Salary]]</f>
        <v>148074</v>
      </c>
      <c r="P898" t="str">
        <f>IF(AND(TBL_Employees[[#This Row],[Department]]="IT",TBL_Employees[[#This Row],[Gender]]="Female"),"Yes","No")</f>
        <v>No</v>
      </c>
      <c r="Q898" t="str">
        <f>IF(AND(TBL_Employees[[#This Row],[Gender]]="Female",TBL_Employees[[#This Row],[Ethnicity]]="Black"), "Female_Black", "Others")</f>
        <v>Others</v>
      </c>
    </row>
    <row r="899" spans="1:17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TBL_Employees[[#This Row],[Annual Salary]]+TBL_Employees[[#This Row],[Bonus %]]*TBL_Employees[[#This Row],[Annual Salary]]</f>
        <v>90535</v>
      </c>
      <c r="P899" t="str">
        <f>IF(AND(TBL_Employees[[#This Row],[Department]]="IT",TBL_Employees[[#This Row],[Gender]]="Female"),"Yes","No")</f>
        <v>Yes</v>
      </c>
      <c r="Q899" t="str">
        <f>IF(AND(TBL_Employees[[#This Row],[Gender]]="Female",TBL_Employees[[#This Row],[Ethnicity]]="Black"), "Female_Black", "Others")</f>
        <v>Others</v>
      </c>
    </row>
    <row r="900" spans="1:17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TBL_Employees[[#This Row],[Annual Salary]]+TBL_Employees[[#This Row],[Bonus %]]*TBL_Employees[[#This Row],[Annual Salary]]</f>
        <v>93343</v>
      </c>
      <c r="P900" t="str">
        <f>IF(AND(TBL_Employees[[#This Row],[Department]]="IT",TBL_Employees[[#This Row],[Gender]]="Female"),"Yes","No")</f>
        <v>No</v>
      </c>
      <c r="Q900" t="str">
        <f>IF(AND(TBL_Employees[[#This Row],[Gender]]="Female",TBL_Employees[[#This Row],[Ethnicity]]="Black"), "Female_Black", "Others")</f>
        <v>Others</v>
      </c>
    </row>
    <row r="901" spans="1:17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TBL_Employees[[#This Row],[Annual Salary]]+TBL_Employees[[#This Row],[Bonus %]]*TBL_Employees[[#This Row],[Annual Salary]]</f>
        <v>63705</v>
      </c>
      <c r="P901" t="str">
        <f>IF(AND(TBL_Employees[[#This Row],[Department]]="IT",TBL_Employees[[#This Row],[Gender]]="Female"),"Yes","No")</f>
        <v>No</v>
      </c>
      <c r="Q901" t="str">
        <f>IF(AND(TBL_Employees[[#This Row],[Gender]]="Female",TBL_Employees[[#This Row],[Ethnicity]]="Black"), "Female_Black", "Others")</f>
        <v>Others</v>
      </c>
    </row>
    <row r="902" spans="1:17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TBL_Employees[[#This Row],[Annual Salary]]+TBL_Employees[[#This Row],[Bonus %]]*TBL_Employees[[#This Row],[Annual Salary]]</f>
        <v>335505.3</v>
      </c>
      <c r="P902" t="str">
        <f>IF(AND(TBL_Employees[[#This Row],[Department]]="IT",TBL_Employees[[#This Row],[Gender]]="Female"),"Yes","No")</f>
        <v>No</v>
      </c>
      <c r="Q902" t="str">
        <f>IF(AND(TBL_Employees[[#This Row],[Gender]]="Female",TBL_Employees[[#This Row],[Ethnicity]]="Black"), "Female_Black", "Others")</f>
        <v>Others</v>
      </c>
    </row>
    <row r="903" spans="1:17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TBL_Employees[[#This Row],[Annual Salary]]+TBL_Employees[[#This Row],[Bonus %]]*TBL_Employees[[#This Row],[Annual Salary]]</f>
        <v>54654</v>
      </c>
      <c r="P903" t="str">
        <f>IF(AND(TBL_Employees[[#This Row],[Department]]="IT",TBL_Employees[[#This Row],[Gender]]="Female"),"Yes","No")</f>
        <v>No</v>
      </c>
      <c r="Q903" t="str">
        <f>IF(AND(TBL_Employees[[#This Row],[Gender]]="Female",TBL_Employees[[#This Row],[Ethnicity]]="Black"), "Female_Black", "Others")</f>
        <v>Others</v>
      </c>
    </row>
    <row r="904" spans="1:17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TBL_Employees[[#This Row],[Annual Salary]]+TBL_Employees[[#This Row],[Bonus %]]*TBL_Employees[[#This Row],[Annual Salary]]</f>
        <v>58006</v>
      </c>
      <c r="P904" t="str">
        <f>IF(AND(TBL_Employees[[#This Row],[Department]]="IT",TBL_Employees[[#This Row],[Gender]]="Female"),"Yes","No")</f>
        <v>No</v>
      </c>
      <c r="Q904" t="str">
        <f>IF(AND(TBL_Employees[[#This Row],[Gender]]="Female",TBL_Employees[[#This Row],[Ethnicity]]="Black"), "Female_Black", "Others")</f>
        <v>Others</v>
      </c>
    </row>
    <row r="905" spans="1:17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TBL_Employees[[#This Row],[Annual Salary]]+TBL_Employees[[#This Row],[Bonus %]]*TBL_Employees[[#This Row],[Annual Salary]]</f>
        <v>168038.08</v>
      </c>
      <c r="P905" t="str">
        <f>IF(AND(TBL_Employees[[#This Row],[Department]]="IT",TBL_Employees[[#This Row],[Gender]]="Female"),"Yes","No")</f>
        <v>No</v>
      </c>
      <c r="Q905" t="str">
        <f>IF(AND(TBL_Employees[[#This Row],[Gender]]="Female",TBL_Employees[[#This Row],[Ethnicity]]="Black"), "Female_Black", "Others")</f>
        <v>Others</v>
      </c>
    </row>
    <row r="906" spans="1:17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TBL_Employees[[#This Row],[Annual Salary]]+TBL_Employees[[#This Row],[Bonus %]]*TBL_Employees[[#This Row],[Annual Salary]]</f>
        <v>242245.64</v>
      </c>
      <c r="P906" t="str">
        <f>IF(AND(TBL_Employees[[#This Row],[Department]]="IT",TBL_Employees[[#This Row],[Gender]]="Female"),"Yes","No")</f>
        <v>No</v>
      </c>
      <c r="Q906" t="str">
        <f>IF(AND(TBL_Employees[[#This Row],[Gender]]="Female",TBL_Employees[[#This Row],[Ethnicity]]="Black"), "Female_Black", "Others")</f>
        <v>Others</v>
      </c>
    </row>
    <row r="907" spans="1:17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TBL_Employees[[#This Row],[Annual Salary]]+TBL_Employees[[#This Row],[Bonus %]]*TBL_Employees[[#This Row],[Annual Salary]]</f>
        <v>62411</v>
      </c>
      <c r="P907" t="str">
        <f>IF(AND(TBL_Employees[[#This Row],[Department]]="IT",TBL_Employees[[#This Row],[Gender]]="Female"),"Yes","No")</f>
        <v>No</v>
      </c>
      <c r="Q907" t="str">
        <f>IF(AND(TBL_Employees[[#This Row],[Gender]]="Female",TBL_Employees[[#This Row],[Ethnicity]]="Black"), "Female_Black", "Others")</f>
        <v>Female_Black</v>
      </c>
    </row>
    <row r="908" spans="1:17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TBL_Employees[[#This Row],[Annual Salary]]+TBL_Employees[[#This Row],[Bonus %]]*TBL_Employees[[#This Row],[Annual Salary]]</f>
        <v>124654.88</v>
      </c>
      <c r="P908" t="str">
        <f>IF(AND(TBL_Employees[[#This Row],[Department]]="IT",TBL_Employees[[#This Row],[Gender]]="Female"),"Yes","No")</f>
        <v>No</v>
      </c>
      <c r="Q908" t="str">
        <f>IF(AND(TBL_Employees[[#This Row],[Gender]]="Female",TBL_Employees[[#This Row],[Ethnicity]]="Black"), "Female_Black", "Others")</f>
        <v>Others</v>
      </c>
    </row>
    <row r="909" spans="1:17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TBL_Employees[[#This Row],[Annual Salary]]+TBL_Employees[[#This Row],[Bonus %]]*TBL_Employees[[#This Row],[Annual Salary]]</f>
        <v>41545</v>
      </c>
      <c r="P909" t="str">
        <f>IF(AND(TBL_Employees[[#This Row],[Department]]="IT",TBL_Employees[[#This Row],[Gender]]="Female"),"Yes","No")</f>
        <v>No</v>
      </c>
      <c r="Q909" t="str">
        <f>IF(AND(TBL_Employees[[#This Row],[Gender]]="Female",TBL_Employees[[#This Row],[Ethnicity]]="Black"), "Female_Black", "Others")</f>
        <v>Others</v>
      </c>
    </row>
    <row r="910" spans="1:17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TBL_Employees[[#This Row],[Annual Salary]]+TBL_Employees[[#This Row],[Bonus %]]*TBL_Employees[[#This Row],[Annual Salary]]</f>
        <v>74467</v>
      </c>
      <c r="P910" t="str">
        <f>IF(AND(TBL_Employees[[#This Row],[Department]]="IT",TBL_Employees[[#This Row],[Gender]]="Female"),"Yes","No")</f>
        <v>No</v>
      </c>
      <c r="Q910" t="str">
        <f>IF(AND(TBL_Employees[[#This Row],[Gender]]="Female",TBL_Employees[[#This Row],[Ethnicity]]="Black"), "Female_Black", "Others")</f>
        <v>Others</v>
      </c>
    </row>
    <row r="911" spans="1:17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TBL_Employees[[#This Row],[Annual Salary]]+TBL_Employees[[#This Row],[Bonus %]]*TBL_Employees[[#This Row],[Annual Salary]]</f>
        <v>124597.7</v>
      </c>
      <c r="P911" t="str">
        <f>IF(AND(TBL_Employees[[#This Row],[Department]]="IT",TBL_Employees[[#This Row],[Gender]]="Female"),"Yes","No")</f>
        <v>No</v>
      </c>
      <c r="Q911" t="str">
        <f>IF(AND(TBL_Employees[[#This Row],[Gender]]="Female",TBL_Employees[[#This Row],[Ethnicity]]="Black"), "Female_Black", "Others")</f>
        <v>Others</v>
      </c>
    </row>
    <row r="912" spans="1:17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TBL_Employees[[#This Row],[Annual Salary]]+TBL_Employees[[#This Row],[Bonus %]]*TBL_Employees[[#This Row],[Annual Salary]]</f>
        <v>126604.08</v>
      </c>
      <c r="P912" t="str">
        <f>IF(AND(TBL_Employees[[#This Row],[Department]]="IT",TBL_Employees[[#This Row],[Gender]]="Female"),"Yes","No")</f>
        <v>No</v>
      </c>
      <c r="Q912" t="str">
        <f>IF(AND(TBL_Employees[[#This Row],[Gender]]="Female",TBL_Employees[[#This Row],[Ethnicity]]="Black"), "Female_Black", "Others")</f>
        <v>Others</v>
      </c>
    </row>
    <row r="913" spans="1:17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TBL_Employees[[#This Row],[Annual Salary]]+TBL_Employees[[#This Row],[Bonus %]]*TBL_Employees[[#This Row],[Annual Salary]]</f>
        <v>55767</v>
      </c>
      <c r="P913" t="str">
        <f>IF(AND(TBL_Employees[[#This Row],[Department]]="IT",TBL_Employees[[#This Row],[Gender]]="Female"),"Yes","No")</f>
        <v>No</v>
      </c>
      <c r="Q913" t="str">
        <f>IF(AND(TBL_Employees[[#This Row],[Gender]]="Female",TBL_Employees[[#This Row],[Ethnicity]]="Black"), "Female_Black", "Others")</f>
        <v>Others</v>
      </c>
    </row>
    <row r="914" spans="1:17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TBL_Employees[[#This Row],[Annual Salary]]+TBL_Employees[[#This Row],[Bonus %]]*TBL_Employees[[#This Row],[Annual Salary]]</f>
        <v>60930</v>
      </c>
      <c r="P914" t="str">
        <f>IF(AND(TBL_Employees[[#This Row],[Department]]="IT",TBL_Employees[[#This Row],[Gender]]="Female"),"Yes","No")</f>
        <v>No</v>
      </c>
      <c r="Q914" t="str">
        <f>IF(AND(TBL_Employees[[#This Row],[Gender]]="Female",TBL_Employees[[#This Row],[Ethnicity]]="Black"), "Female_Black", "Others")</f>
        <v>Others</v>
      </c>
    </row>
    <row r="915" spans="1:17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TBL_Employees[[#This Row],[Annual Salary]]+TBL_Employees[[#This Row],[Bonus %]]*TBL_Employees[[#This Row],[Annual Salary]]</f>
        <v>199915.16999999998</v>
      </c>
      <c r="P915" t="str">
        <f>IF(AND(TBL_Employees[[#This Row],[Department]]="IT",TBL_Employees[[#This Row],[Gender]]="Female"),"Yes","No")</f>
        <v>No</v>
      </c>
      <c r="Q915" t="str">
        <f>IF(AND(TBL_Employees[[#This Row],[Gender]]="Female",TBL_Employees[[#This Row],[Ethnicity]]="Black"), "Female_Black", "Others")</f>
        <v>Others</v>
      </c>
    </row>
    <row r="916" spans="1:17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TBL_Employees[[#This Row],[Annual Salary]]+TBL_Employees[[#This Row],[Bonus %]]*TBL_Employees[[#This Row],[Annual Salary]]</f>
        <v>69332</v>
      </c>
      <c r="P916" t="str">
        <f>IF(AND(TBL_Employees[[#This Row],[Department]]="IT",TBL_Employees[[#This Row],[Gender]]="Female"),"Yes","No")</f>
        <v>Yes</v>
      </c>
      <c r="Q916" t="str">
        <f>IF(AND(TBL_Employees[[#This Row],[Gender]]="Female",TBL_Employees[[#This Row],[Ethnicity]]="Black"), "Female_Black", "Others")</f>
        <v>Others</v>
      </c>
    </row>
    <row r="917" spans="1:17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TBL_Employees[[#This Row],[Annual Salary]]+TBL_Employees[[#This Row],[Bonus %]]*TBL_Employees[[#This Row],[Annual Salary]]</f>
        <v>119699</v>
      </c>
      <c r="P917" t="str">
        <f>IF(AND(TBL_Employees[[#This Row],[Department]]="IT",TBL_Employees[[#This Row],[Gender]]="Female"),"Yes","No")</f>
        <v>No</v>
      </c>
      <c r="Q917" t="str">
        <f>IF(AND(TBL_Employees[[#This Row],[Gender]]="Female",TBL_Employees[[#This Row],[Ethnicity]]="Black"), "Female_Black", "Others")</f>
        <v>Others</v>
      </c>
    </row>
    <row r="918" spans="1:17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TBL_Employees[[#This Row],[Annual Salary]]+TBL_Employees[[#This Row],[Bonus %]]*TBL_Employees[[#This Row],[Annual Salary]]</f>
        <v>231865.92</v>
      </c>
      <c r="P918" t="str">
        <f>IF(AND(TBL_Employees[[#This Row],[Department]]="IT",TBL_Employees[[#This Row],[Gender]]="Female"),"Yes","No")</f>
        <v>No</v>
      </c>
      <c r="Q918" t="str">
        <f>IF(AND(TBL_Employees[[#This Row],[Gender]]="Female",TBL_Employees[[#This Row],[Ethnicity]]="Black"), "Female_Black", "Others")</f>
        <v>Others</v>
      </c>
    </row>
    <row r="919" spans="1:17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TBL_Employees[[#This Row],[Annual Salary]]+TBL_Employees[[#This Row],[Bonus %]]*TBL_Employees[[#This Row],[Annual Salary]]</f>
        <v>58586</v>
      </c>
      <c r="P919" t="str">
        <f>IF(AND(TBL_Employees[[#This Row],[Department]]="IT",TBL_Employees[[#This Row],[Gender]]="Female"),"Yes","No")</f>
        <v>No</v>
      </c>
      <c r="Q919" t="str">
        <f>IF(AND(TBL_Employees[[#This Row],[Gender]]="Female",TBL_Employees[[#This Row],[Ethnicity]]="Black"), "Female_Black", "Others")</f>
        <v>Others</v>
      </c>
    </row>
    <row r="920" spans="1:17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TBL_Employees[[#This Row],[Annual Salary]]+TBL_Employees[[#This Row],[Bonus %]]*TBL_Employees[[#This Row],[Annual Salary]]</f>
        <v>74010</v>
      </c>
      <c r="P920" t="str">
        <f>IF(AND(TBL_Employees[[#This Row],[Department]]="IT",TBL_Employees[[#This Row],[Gender]]="Female"),"Yes","No")</f>
        <v>No</v>
      </c>
      <c r="Q920" t="str">
        <f>IF(AND(TBL_Employees[[#This Row],[Gender]]="Female",TBL_Employees[[#This Row],[Ethnicity]]="Black"), "Female_Black", "Others")</f>
        <v>Others</v>
      </c>
    </row>
    <row r="921" spans="1:17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TBL_Employees[[#This Row],[Annual Salary]]+TBL_Employees[[#This Row],[Bonus %]]*TBL_Employees[[#This Row],[Annual Salary]]</f>
        <v>96598</v>
      </c>
      <c r="P921" t="str">
        <f>IF(AND(TBL_Employees[[#This Row],[Department]]="IT",TBL_Employees[[#This Row],[Gender]]="Female"),"Yes","No")</f>
        <v>No</v>
      </c>
      <c r="Q921" t="str">
        <f>IF(AND(TBL_Employees[[#This Row],[Gender]]="Female",TBL_Employees[[#This Row],[Ethnicity]]="Black"), "Female_Black", "Others")</f>
        <v>Others</v>
      </c>
    </row>
    <row r="922" spans="1:17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TBL_Employees[[#This Row],[Annual Salary]]+TBL_Employees[[#This Row],[Bonus %]]*TBL_Employees[[#This Row],[Annual Salary]]</f>
        <v>111766.2</v>
      </c>
      <c r="P922" t="str">
        <f>IF(AND(TBL_Employees[[#This Row],[Department]]="IT",TBL_Employees[[#This Row],[Gender]]="Female"),"Yes","No")</f>
        <v>No</v>
      </c>
      <c r="Q922" t="str">
        <f>IF(AND(TBL_Employees[[#This Row],[Gender]]="Female",TBL_Employees[[#This Row],[Ethnicity]]="Black"), "Female_Black", "Others")</f>
        <v>Others</v>
      </c>
    </row>
    <row r="923" spans="1:17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TBL_Employees[[#This Row],[Annual Salary]]+TBL_Employees[[#This Row],[Bonus %]]*TBL_Employees[[#This Row],[Annual Salary]]</f>
        <v>200871.67999999999</v>
      </c>
      <c r="P923" t="str">
        <f>IF(AND(TBL_Employees[[#This Row],[Department]]="IT",TBL_Employees[[#This Row],[Gender]]="Female"),"Yes","No")</f>
        <v>No</v>
      </c>
      <c r="Q923" t="str">
        <f>IF(AND(TBL_Employees[[#This Row],[Gender]]="Female",TBL_Employees[[#This Row],[Ethnicity]]="Black"), "Female_Black", "Others")</f>
        <v>Others</v>
      </c>
    </row>
    <row r="924" spans="1:17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TBL_Employees[[#This Row],[Annual Salary]]+TBL_Employees[[#This Row],[Bonus %]]*TBL_Employees[[#This Row],[Annual Salary]]</f>
        <v>210772.8</v>
      </c>
      <c r="P924" t="str">
        <f>IF(AND(TBL_Employees[[#This Row],[Department]]="IT",TBL_Employees[[#This Row],[Gender]]="Female"),"Yes","No")</f>
        <v>No</v>
      </c>
      <c r="Q924" t="str">
        <f>IF(AND(TBL_Employees[[#This Row],[Gender]]="Female",TBL_Employees[[#This Row],[Ethnicity]]="Black"), "Female_Black", "Others")</f>
        <v>Others</v>
      </c>
    </row>
    <row r="925" spans="1:17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TBL_Employees[[#This Row],[Annual Salary]]+TBL_Employees[[#This Row],[Bonus %]]*TBL_Employees[[#This Row],[Annual Salary]]</f>
        <v>64505</v>
      </c>
      <c r="P925" t="str">
        <f>IF(AND(TBL_Employees[[#This Row],[Department]]="IT",TBL_Employees[[#This Row],[Gender]]="Female"),"Yes","No")</f>
        <v>Yes</v>
      </c>
      <c r="Q925" t="str">
        <f>IF(AND(TBL_Employees[[#This Row],[Gender]]="Female",TBL_Employees[[#This Row],[Ethnicity]]="Black"), "Female_Black", "Others")</f>
        <v>Others</v>
      </c>
    </row>
    <row r="926" spans="1:17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TBL_Employees[[#This Row],[Annual Salary]]+TBL_Employees[[#This Row],[Bonus %]]*TBL_Employees[[#This Row],[Annual Salary]]</f>
        <v>115596.74</v>
      </c>
      <c r="P926" t="str">
        <f>IF(AND(TBL_Employees[[#This Row],[Department]]="IT",TBL_Employees[[#This Row],[Gender]]="Female"),"Yes","No")</f>
        <v>No</v>
      </c>
      <c r="Q926" t="str">
        <f>IF(AND(TBL_Employees[[#This Row],[Gender]]="Female",TBL_Employees[[#This Row],[Ethnicity]]="Black"), "Female_Black", "Others")</f>
        <v>Others</v>
      </c>
    </row>
    <row r="927" spans="1:17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TBL_Employees[[#This Row],[Annual Salary]]+TBL_Employees[[#This Row],[Bonus %]]*TBL_Employees[[#This Row],[Annual Salary]]</f>
        <v>150625.60999999999</v>
      </c>
      <c r="P927" t="str">
        <f>IF(AND(TBL_Employees[[#This Row],[Department]]="IT",TBL_Employees[[#This Row],[Gender]]="Female"),"Yes","No")</f>
        <v>No</v>
      </c>
      <c r="Q927" t="str">
        <f>IF(AND(TBL_Employees[[#This Row],[Gender]]="Female",TBL_Employees[[#This Row],[Ethnicity]]="Black"), "Female_Black", "Others")</f>
        <v>Others</v>
      </c>
    </row>
    <row r="928" spans="1:17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TBL_Employees[[#This Row],[Annual Salary]]+TBL_Employees[[#This Row],[Bonus %]]*TBL_Employees[[#This Row],[Annual Salary]]</f>
        <v>170588</v>
      </c>
      <c r="P928" t="str">
        <f>IF(AND(TBL_Employees[[#This Row],[Department]]="IT",TBL_Employees[[#This Row],[Gender]]="Female"),"Yes","No")</f>
        <v>No</v>
      </c>
      <c r="Q928" t="str">
        <f>IF(AND(TBL_Employees[[#This Row],[Gender]]="Female",TBL_Employees[[#This Row],[Ethnicity]]="Black"), "Female_Black", "Others")</f>
        <v>Female_Black</v>
      </c>
    </row>
    <row r="929" spans="1:17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TBL_Employees[[#This Row],[Annual Salary]]+TBL_Employees[[#This Row],[Bonus %]]*TBL_Employees[[#This Row],[Annual Salary]]</f>
        <v>81828</v>
      </c>
      <c r="P929" t="str">
        <f>IF(AND(TBL_Employees[[#This Row],[Department]]="IT",TBL_Employees[[#This Row],[Gender]]="Female"),"Yes","No")</f>
        <v>No</v>
      </c>
      <c r="Q929" t="str">
        <f>IF(AND(TBL_Employees[[#This Row],[Gender]]="Female",TBL_Employees[[#This Row],[Ethnicity]]="Black"), "Female_Black", "Others")</f>
        <v>Others</v>
      </c>
    </row>
    <row r="930" spans="1:17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TBL_Employees[[#This Row],[Annual Salary]]+TBL_Employees[[#This Row],[Bonus %]]*TBL_Employees[[#This Row],[Annual Salary]]</f>
        <v>168841.21</v>
      </c>
      <c r="P930" t="str">
        <f>IF(AND(TBL_Employees[[#This Row],[Department]]="IT",TBL_Employees[[#This Row],[Gender]]="Female"),"Yes","No")</f>
        <v>No</v>
      </c>
      <c r="Q930" t="str">
        <f>IF(AND(TBL_Employees[[#This Row],[Gender]]="Female",TBL_Employees[[#This Row],[Ethnicity]]="Black"), "Female_Black", "Others")</f>
        <v>Others</v>
      </c>
    </row>
    <row r="931" spans="1:17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TBL_Employees[[#This Row],[Annual Salary]]+TBL_Employees[[#This Row],[Bonus %]]*TBL_Employees[[#This Row],[Annual Salary]]</f>
        <v>123463.20999999999</v>
      </c>
      <c r="P931" t="str">
        <f>IF(AND(TBL_Employees[[#This Row],[Department]]="IT",TBL_Employees[[#This Row],[Gender]]="Female"),"Yes","No")</f>
        <v>No</v>
      </c>
      <c r="Q931" t="str">
        <f>IF(AND(TBL_Employees[[#This Row],[Gender]]="Female",TBL_Employees[[#This Row],[Ethnicity]]="Black"), "Female_Black", "Others")</f>
        <v>Others</v>
      </c>
    </row>
    <row r="932" spans="1:17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TBL_Employees[[#This Row],[Annual Salary]]+TBL_Employees[[#This Row],[Bonus %]]*TBL_Employees[[#This Row],[Annual Salary]]</f>
        <v>153121.91999999998</v>
      </c>
      <c r="P932" t="str">
        <f>IF(AND(TBL_Employees[[#This Row],[Department]]="IT",TBL_Employees[[#This Row],[Gender]]="Female"),"Yes","No")</f>
        <v>No</v>
      </c>
      <c r="Q932" t="str">
        <f>IF(AND(TBL_Employees[[#This Row],[Gender]]="Female",TBL_Employees[[#This Row],[Ethnicity]]="Black"), "Female_Black", "Others")</f>
        <v>Others</v>
      </c>
    </row>
    <row r="933" spans="1:17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TBL_Employees[[#This Row],[Annual Salary]]+TBL_Employees[[#This Row],[Bonus %]]*TBL_Employees[[#This Row],[Annual Salary]]</f>
        <v>137361.28</v>
      </c>
      <c r="P933" t="str">
        <f>IF(AND(TBL_Employees[[#This Row],[Department]]="IT",TBL_Employees[[#This Row],[Gender]]="Female"),"Yes","No")</f>
        <v>No</v>
      </c>
      <c r="Q933" t="str">
        <f>IF(AND(TBL_Employees[[#This Row],[Gender]]="Female",TBL_Employees[[#This Row],[Ethnicity]]="Black"), "Female_Black", "Others")</f>
        <v>Others</v>
      </c>
    </row>
    <row r="934" spans="1:17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TBL_Employees[[#This Row],[Annual Salary]]+TBL_Employees[[#This Row],[Bonus %]]*TBL_Employees[[#This Row],[Annual Salary]]</f>
        <v>113877.96</v>
      </c>
      <c r="P934" t="str">
        <f>IF(AND(TBL_Employees[[#This Row],[Department]]="IT",TBL_Employees[[#This Row],[Gender]]="Female"),"Yes","No")</f>
        <v>No</v>
      </c>
      <c r="Q934" t="str">
        <f>IF(AND(TBL_Employees[[#This Row],[Gender]]="Female",TBL_Employees[[#This Row],[Ethnicity]]="Black"), "Female_Black", "Others")</f>
        <v>Others</v>
      </c>
    </row>
    <row r="935" spans="1:17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TBL_Employees[[#This Row],[Annual Salary]]+TBL_Employees[[#This Row],[Bonus %]]*TBL_Employees[[#This Row],[Annual Salary]]</f>
        <v>312089.16000000003</v>
      </c>
      <c r="P935" t="str">
        <f>IF(AND(TBL_Employees[[#This Row],[Department]]="IT",TBL_Employees[[#This Row],[Gender]]="Female"),"Yes","No")</f>
        <v>No</v>
      </c>
      <c r="Q935" t="str">
        <f>IF(AND(TBL_Employees[[#This Row],[Gender]]="Female",TBL_Employees[[#This Row],[Ethnicity]]="Black"), "Female_Black", "Others")</f>
        <v>Others</v>
      </c>
    </row>
    <row r="936" spans="1:17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TBL_Employees[[#This Row],[Annual Salary]]+TBL_Employees[[#This Row],[Bonus %]]*TBL_Employees[[#This Row],[Annual Salary]]</f>
        <v>190033.72</v>
      </c>
      <c r="P936" t="str">
        <f>IF(AND(TBL_Employees[[#This Row],[Department]]="IT",TBL_Employees[[#This Row],[Gender]]="Female"),"Yes","No")</f>
        <v>No</v>
      </c>
      <c r="Q936" t="str">
        <f>IF(AND(TBL_Employees[[#This Row],[Gender]]="Female",TBL_Employees[[#This Row],[Ethnicity]]="Black"), "Female_Black", "Others")</f>
        <v>Others</v>
      </c>
    </row>
    <row r="937" spans="1:17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TBL_Employees[[#This Row],[Annual Salary]]+TBL_Employees[[#This Row],[Bonus %]]*TBL_Employees[[#This Row],[Annual Salary]]</f>
        <v>113040.63</v>
      </c>
      <c r="P937" t="str">
        <f>IF(AND(TBL_Employees[[#This Row],[Department]]="IT",TBL_Employees[[#This Row],[Gender]]="Female"),"Yes","No")</f>
        <v>No</v>
      </c>
      <c r="Q937" t="str">
        <f>IF(AND(TBL_Employees[[#This Row],[Gender]]="Female",TBL_Employees[[#This Row],[Ethnicity]]="Black"), "Female_Black", "Others")</f>
        <v>Others</v>
      </c>
    </row>
    <row r="938" spans="1:17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TBL_Employees[[#This Row],[Annual Salary]]+TBL_Employees[[#This Row],[Bonus %]]*TBL_Employees[[#This Row],[Annual Salary]]</f>
        <v>336143.2</v>
      </c>
      <c r="P938" t="str">
        <f>IF(AND(TBL_Employees[[#This Row],[Department]]="IT",TBL_Employees[[#This Row],[Gender]]="Female"),"Yes","No")</f>
        <v>No</v>
      </c>
      <c r="Q938" t="str">
        <f>IF(AND(TBL_Employees[[#This Row],[Gender]]="Female",TBL_Employees[[#This Row],[Ethnicity]]="Black"), "Female_Black", "Others")</f>
        <v>Others</v>
      </c>
    </row>
    <row r="939" spans="1:17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TBL_Employees[[#This Row],[Annual Salary]]+TBL_Employees[[#This Row],[Bonus %]]*TBL_Employees[[#This Row],[Annual Salary]]</f>
        <v>67275</v>
      </c>
      <c r="P939" t="str">
        <f>IF(AND(TBL_Employees[[#This Row],[Department]]="IT",TBL_Employees[[#This Row],[Gender]]="Female"),"Yes","No")</f>
        <v>No</v>
      </c>
      <c r="Q939" t="str">
        <f>IF(AND(TBL_Employees[[#This Row],[Gender]]="Female",TBL_Employees[[#This Row],[Ethnicity]]="Black"), "Female_Black", "Others")</f>
        <v>Others</v>
      </c>
    </row>
    <row r="940" spans="1:17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TBL_Employees[[#This Row],[Annual Salary]]+TBL_Employees[[#This Row],[Bonus %]]*TBL_Employees[[#This Row],[Annual Salary]]</f>
        <v>111416.8</v>
      </c>
      <c r="P940" t="str">
        <f>IF(AND(TBL_Employees[[#This Row],[Department]]="IT",TBL_Employees[[#This Row],[Gender]]="Female"),"Yes","No")</f>
        <v>No</v>
      </c>
      <c r="Q940" t="str">
        <f>IF(AND(TBL_Employees[[#This Row],[Gender]]="Female",TBL_Employees[[#This Row],[Ethnicity]]="Black"), "Female_Black", "Others")</f>
        <v>Others</v>
      </c>
    </row>
    <row r="941" spans="1:17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TBL_Employees[[#This Row],[Annual Salary]]+TBL_Employees[[#This Row],[Bonus %]]*TBL_Employees[[#This Row],[Annual Salary]]</f>
        <v>221803.75</v>
      </c>
      <c r="P941" t="str">
        <f>IF(AND(TBL_Employees[[#This Row],[Department]]="IT",TBL_Employees[[#This Row],[Gender]]="Female"),"Yes","No")</f>
        <v>No</v>
      </c>
      <c r="Q941" t="str">
        <f>IF(AND(TBL_Employees[[#This Row],[Gender]]="Female",TBL_Employees[[#This Row],[Ethnicity]]="Black"), "Female_Black", "Others")</f>
        <v>Others</v>
      </c>
    </row>
    <row r="942" spans="1:17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TBL_Employees[[#This Row],[Annual Salary]]+TBL_Employees[[#This Row],[Bonus %]]*TBL_Employees[[#This Row],[Annual Salary]]</f>
        <v>91400</v>
      </c>
      <c r="P942" t="str">
        <f>IF(AND(TBL_Employees[[#This Row],[Department]]="IT",TBL_Employees[[#This Row],[Gender]]="Female"),"Yes","No")</f>
        <v>Yes</v>
      </c>
      <c r="Q942" t="str">
        <f>IF(AND(TBL_Employees[[#This Row],[Gender]]="Female",TBL_Employees[[#This Row],[Ethnicity]]="Black"), "Female_Black", "Others")</f>
        <v>Female_Black</v>
      </c>
    </row>
    <row r="943" spans="1:17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TBL_Employees[[#This Row],[Annual Salary]]+TBL_Employees[[#This Row],[Bonus %]]*TBL_Employees[[#This Row],[Annual Salary]]</f>
        <v>241058.51</v>
      </c>
      <c r="P943" t="str">
        <f>IF(AND(TBL_Employees[[#This Row],[Department]]="IT",TBL_Employees[[#This Row],[Gender]]="Female"),"Yes","No")</f>
        <v>No</v>
      </c>
      <c r="Q943" t="str">
        <f>IF(AND(TBL_Employees[[#This Row],[Gender]]="Female",TBL_Employees[[#This Row],[Ethnicity]]="Black"), "Female_Black", "Others")</f>
        <v>Others</v>
      </c>
    </row>
    <row r="944" spans="1:17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TBL_Employees[[#This Row],[Annual Salary]]+TBL_Employees[[#This Row],[Bonus %]]*TBL_Employees[[#This Row],[Annual Salary]]</f>
        <v>154536.12</v>
      </c>
      <c r="P944" t="str">
        <f>IF(AND(TBL_Employees[[#This Row],[Department]]="IT",TBL_Employees[[#This Row],[Gender]]="Female"),"Yes","No")</f>
        <v>No</v>
      </c>
      <c r="Q944" t="str">
        <f>IF(AND(TBL_Employees[[#This Row],[Gender]]="Female",TBL_Employees[[#This Row],[Ethnicity]]="Black"), "Female_Black", "Others")</f>
        <v>Others</v>
      </c>
    </row>
    <row r="945" spans="1:17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TBL_Employees[[#This Row],[Annual Salary]]+TBL_Employees[[#This Row],[Bonus %]]*TBL_Employees[[#This Row],[Annual Salary]]</f>
        <v>56878</v>
      </c>
      <c r="P945" t="str">
        <f>IF(AND(TBL_Employees[[#This Row],[Department]]="IT",TBL_Employees[[#This Row],[Gender]]="Female"),"Yes","No")</f>
        <v>No</v>
      </c>
      <c r="Q945" t="str">
        <f>IF(AND(TBL_Employees[[#This Row],[Gender]]="Female",TBL_Employees[[#This Row],[Ethnicity]]="Black"), "Female_Black", "Others")</f>
        <v>Others</v>
      </c>
    </row>
    <row r="946" spans="1:17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TBL_Employees[[#This Row],[Annual Salary]]+TBL_Employees[[#This Row],[Bonus %]]*TBL_Employees[[#This Row],[Annual Salary]]</f>
        <v>94735</v>
      </c>
      <c r="P946" t="str">
        <f>IF(AND(TBL_Employees[[#This Row],[Department]]="IT",TBL_Employees[[#This Row],[Gender]]="Female"),"Yes","No")</f>
        <v>No</v>
      </c>
      <c r="Q946" t="str">
        <f>IF(AND(TBL_Employees[[#This Row],[Gender]]="Female",TBL_Employees[[#This Row],[Ethnicity]]="Black"), "Female_Black", "Others")</f>
        <v>Others</v>
      </c>
    </row>
    <row r="947" spans="1:17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TBL_Employees[[#This Row],[Annual Salary]]+TBL_Employees[[#This Row],[Bonus %]]*TBL_Employees[[#This Row],[Annual Salary]]</f>
        <v>51234</v>
      </c>
      <c r="P947" t="str">
        <f>IF(AND(TBL_Employees[[#This Row],[Department]]="IT",TBL_Employees[[#This Row],[Gender]]="Female"),"Yes","No")</f>
        <v>No</v>
      </c>
      <c r="Q947" t="str">
        <f>IF(AND(TBL_Employees[[#This Row],[Gender]]="Female",TBL_Employees[[#This Row],[Ethnicity]]="Black"), "Female_Black", "Others")</f>
        <v>Others</v>
      </c>
    </row>
    <row r="948" spans="1:17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TBL_Employees[[#This Row],[Annual Salary]]+TBL_Employees[[#This Row],[Bonus %]]*TBL_Employees[[#This Row],[Annual Salary]]</f>
        <v>308233.5</v>
      </c>
      <c r="P948" t="str">
        <f>IF(AND(TBL_Employees[[#This Row],[Department]]="IT",TBL_Employees[[#This Row],[Gender]]="Female"),"Yes","No")</f>
        <v>No</v>
      </c>
      <c r="Q948" t="str">
        <f>IF(AND(TBL_Employees[[#This Row],[Gender]]="Female",TBL_Employees[[#This Row],[Ethnicity]]="Black"), "Female_Black", "Others")</f>
        <v>Others</v>
      </c>
    </row>
    <row r="949" spans="1:17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TBL_Employees[[#This Row],[Annual Salary]]+TBL_Employees[[#This Row],[Bonus %]]*TBL_Employees[[#This Row],[Annual Salary]]</f>
        <v>151426.78</v>
      </c>
      <c r="P949" t="str">
        <f>IF(AND(TBL_Employees[[#This Row],[Department]]="IT",TBL_Employees[[#This Row],[Gender]]="Female"),"Yes","No")</f>
        <v>No</v>
      </c>
      <c r="Q949" t="str">
        <f>IF(AND(TBL_Employees[[#This Row],[Gender]]="Female",TBL_Employees[[#This Row],[Ethnicity]]="Black"), "Female_Black", "Others")</f>
        <v>Others</v>
      </c>
    </row>
    <row r="950" spans="1:17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TBL_Employees[[#This Row],[Annual Salary]]+TBL_Employees[[#This Row],[Bonus %]]*TBL_Employees[[#This Row],[Annual Salary]]</f>
        <v>110312.72</v>
      </c>
      <c r="P950" t="str">
        <f>IF(AND(TBL_Employees[[#This Row],[Department]]="IT",TBL_Employees[[#This Row],[Gender]]="Female"),"Yes","No")</f>
        <v>No</v>
      </c>
      <c r="Q950" t="str">
        <f>IF(AND(TBL_Employees[[#This Row],[Gender]]="Female",TBL_Employees[[#This Row],[Ethnicity]]="Black"), "Female_Black", "Others")</f>
        <v>Others</v>
      </c>
    </row>
    <row r="951" spans="1:17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TBL_Employees[[#This Row],[Annual Salary]]+TBL_Employees[[#This Row],[Bonus %]]*TBL_Employees[[#This Row],[Annual Salary]]</f>
        <v>58703</v>
      </c>
      <c r="P951" t="str">
        <f>IF(AND(TBL_Employees[[#This Row],[Department]]="IT",TBL_Employees[[#This Row],[Gender]]="Female"),"Yes","No")</f>
        <v>No</v>
      </c>
      <c r="Q951" t="str">
        <f>IF(AND(TBL_Employees[[#This Row],[Gender]]="Female",TBL_Employees[[#This Row],[Ethnicity]]="Black"), "Female_Black", "Others")</f>
        <v>Others</v>
      </c>
    </row>
    <row r="952" spans="1:17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TBL_Employees[[#This Row],[Annual Salary]]+TBL_Employees[[#This Row],[Bonus %]]*TBL_Employees[[#This Row],[Annual Salary]]</f>
        <v>145798.39999999999</v>
      </c>
      <c r="P952" t="str">
        <f>IF(AND(TBL_Employees[[#This Row],[Department]]="IT",TBL_Employees[[#This Row],[Gender]]="Female"),"Yes","No")</f>
        <v>No</v>
      </c>
      <c r="Q952" t="str">
        <f>IF(AND(TBL_Employees[[#This Row],[Gender]]="Female",TBL_Employees[[#This Row],[Ethnicity]]="Black"), "Female_Black", "Others")</f>
        <v>Others</v>
      </c>
    </row>
    <row r="953" spans="1:17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TBL_Employees[[#This Row],[Annual Salary]]+TBL_Employees[[#This Row],[Bonus %]]*TBL_Employees[[#This Row],[Annual Salary]]</f>
        <v>138071.39000000001</v>
      </c>
      <c r="P953" t="str">
        <f>IF(AND(TBL_Employees[[#This Row],[Department]]="IT",TBL_Employees[[#This Row],[Gender]]="Female"),"Yes","No")</f>
        <v>No</v>
      </c>
      <c r="Q953" t="str">
        <f>IF(AND(TBL_Employees[[#This Row],[Gender]]="Female",TBL_Employees[[#This Row],[Ethnicity]]="Black"), "Female_Black", "Others")</f>
        <v>Others</v>
      </c>
    </row>
    <row r="954" spans="1:17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TBL_Employees[[#This Row],[Annual Salary]]+TBL_Employees[[#This Row],[Bonus %]]*TBL_Employees[[#This Row],[Annual Salary]]</f>
        <v>56405</v>
      </c>
      <c r="P954" t="str">
        <f>IF(AND(TBL_Employees[[#This Row],[Department]]="IT",TBL_Employees[[#This Row],[Gender]]="Female"),"Yes","No")</f>
        <v>No</v>
      </c>
      <c r="Q954" t="str">
        <f>IF(AND(TBL_Employees[[#This Row],[Gender]]="Female",TBL_Employees[[#This Row],[Ethnicity]]="Black"), "Female_Black", "Others")</f>
        <v>Others</v>
      </c>
    </row>
    <row r="955" spans="1:17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TBL_Employees[[#This Row],[Annual Salary]]+TBL_Employees[[#This Row],[Bonus %]]*TBL_Employees[[#This Row],[Annual Salary]]</f>
        <v>95828.4</v>
      </c>
      <c r="P955" t="str">
        <f>IF(AND(TBL_Employees[[#This Row],[Department]]="IT",TBL_Employees[[#This Row],[Gender]]="Female"),"Yes","No")</f>
        <v>Yes</v>
      </c>
      <c r="Q955" t="str">
        <f>IF(AND(TBL_Employees[[#This Row],[Gender]]="Female",TBL_Employees[[#This Row],[Ethnicity]]="Black"), "Female_Black", "Others")</f>
        <v>Others</v>
      </c>
    </row>
    <row r="956" spans="1:17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TBL_Employees[[#This Row],[Annual Salary]]+TBL_Employees[[#This Row],[Bonus %]]*TBL_Employees[[#This Row],[Annual Salary]]</f>
        <v>62861</v>
      </c>
      <c r="P956" t="str">
        <f>IF(AND(TBL_Employees[[#This Row],[Department]]="IT",TBL_Employees[[#This Row],[Gender]]="Female"),"Yes","No")</f>
        <v>No</v>
      </c>
      <c r="Q956" t="str">
        <f>IF(AND(TBL_Employees[[#This Row],[Gender]]="Female",TBL_Employees[[#This Row],[Ethnicity]]="Black"), "Female_Black", "Others")</f>
        <v>Others</v>
      </c>
    </row>
    <row r="957" spans="1:17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TBL_Employees[[#This Row],[Annual Salary]]+TBL_Employees[[#This Row],[Bonus %]]*TBL_Employees[[#This Row],[Annual Salary]]</f>
        <v>183007.66</v>
      </c>
      <c r="P957" t="str">
        <f>IF(AND(TBL_Employees[[#This Row],[Department]]="IT",TBL_Employees[[#This Row],[Gender]]="Female"),"Yes","No")</f>
        <v>No</v>
      </c>
      <c r="Q957" t="str">
        <f>IF(AND(TBL_Employees[[#This Row],[Gender]]="Female",TBL_Employees[[#This Row],[Ethnicity]]="Black"), "Female_Black", "Others")</f>
        <v>Others</v>
      </c>
    </row>
    <row r="958" spans="1:17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TBL_Employees[[#This Row],[Annual Salary]]+TBL_Employees[[#This Row],[Bonus %]]*TBL_Employees[[#This Row],[Annual Salary]]</f>
        <v>169826.8</v>
      </c>
      <c r="P958" t="str">
        <f>IF(AND(TBL_Employees[[#This Row],[Department]]="IT",TBL_Employees[[#This Row],[Gender]]="Female"),"Yes","No")</f>
        <v>Yes</v>
      </c>
      <c r="Q958" t="str">
        <f>IF(AND(TBL_Employees[[#This Row],[Gender]]="Female",TBL_Employees[[#This Row],[Ethnicity]]="Black"), "Female_Black", "Others")</f>
        <v>Others</v>
      </c>
    </row>
    <row r="959" spans="1:17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TBL_Employees[[#This Row],[Annual Salary]]+TBL_Employees[[#This Row],[Bonus %]]*TBL_Employees[[#This Row],[Annual Salary]]</f>
        <v>190684.26</v>
      </c>
      <c r="P959" t="str">
        <f>IF(AND(TBL_Employees[[#This Row],[Department]]="IT",TBL_Employees[[#This Row],[Gender]]="Female"),"Yes","No")</f>
        <v>No</v>
      </c>
      <c r="Q959" t="str">
        <f>IF(AND(TBL_Employees[[#This Row],[Gender]]="Female",TBL_Employees[[#This Row],[Ethnicity]]="Black"), "Female_Black", "Others")</f>
        <v>Others</v>
      </c>
    </row>
    <row r="960" spans="1:17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TBL_Employees[[#This Row],[Annual Salary]]+TBL_Employees[[#This Row],[Bonus %]]*TBL_Employees[[#This Row],[Annual Salary]]</f>
        <v>80170</v>
      </c>
      <c r="P960" t="str">
        <f>IF(AND(TBL_Employees[[#This Row],[Department]]="IT",TBL_Employees[[#This Row],[Gender]]="Female"),"Yes","No")</f>
        <v>No</v>
      </c>
      <c r="Q960" t="str">
        <f>IF(AND(TBL_Employees[[#This Row],[Gender]]="Female",TBL_Employees[[#This Row],[Ethnicity]]="Black"), "Female_Black", "Others")</f>
        <v>Others</v>
      </c>
    </row>
    <row r="961" spans="1:17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TBL_Employees[[#This Row],[Annual Salary]]+TBL_Employees[[#This Row],[Bonus %]]*TBL_Employees[[#This Row],[Annual Salary]]</f>
        <v>98520</v>
      </c>
      <c r="P961" t="str">
        <f>IF(AND(TBL_Employees[[#This Row],[Department]]="IT",TBL_Employees[[#This Row],[Gender]]="Female"),"Yes","No")</f>
        <v>No</v>
      </c>
      <c r="Q961" t="str">
        <f>IF(AND(TBL_Employees[[#This Row],[Gender]]="Female",TBL_Employees[[#This Row],[Ethnicity]]="Black"), "Female_Black", "Others")</f>
        <v>Others</v>
      </c>
    </row>
    <row r="962" spans="1:17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TBL_Employees[[#This Row],[Annual Salary]]+TBL_Employees[[#This Row],[Bonus %]]*TBL_Employees[[#This Row],[Annual Salary]]</f>
        <v>124683.89</v>
      </c>
      <c r="P962" t="str">
        <f>IF(AND(TBL_Employees[[#This Row],[Department]]="IT",TBL_Employees[[#This Row],[Gender]]="Female"),"Yes","No")</f>
        <v>No</v>
      </c>
      <c r="Q962" t="str">
        <f>IF(AND(TBL_Employees[[#This Row],[Gender]]="Female",TBL_Employees[[#This Row],[Ethnicity]]="Black"), "Female_Black", "Others")</f>
        <v>Others</v>
      </c>
    </row>
    <row r="963" spans="1:17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TBL_Employees[[#This Row],[Annual Salary]]+TBL_Employees[[#This Row],[Bonus %]]*TBL_Employees[[#This Row],[Annual Salary]]</f>
        <v>225243.03</v>
      </c>
      <c r="P963" t="str">
        <f>IF(AND(TBL_Employees[[#This Row],[Department]]="IT",TBL_Employees[[#This Row],[Gender]]="Female"),"Yes","No")</f>
        <v>No</v>
      </c>
      <c r="Q963" t="str">
        <f>IF(AND(TBL_Employees[[#This Row],[Gender]]="Female",TBL_Employees[[#This Row],[Ethnicity]]="Black"), "Female_Black", "Others")</f>
        <v>Others</v>
      </c>
    </row>
    <row r="964" spans="1:17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TBL_Employees[[#This Row],[Annual Salary]]+TBL_Employees[[#This Row],[Bonus %]]*TBL_Employees[[#This Row],[Annual Salary]]</f>
        <v>64202</v>
      </c>
      <c r="P964" t="str">
        <f>IF(AND(TBL_Employees[[#This Row],[Department]]="IT",TBL_Employees[[#This Row],[Gender]]="Female"),"Yes","No")</f>
        <v>No</v>
      </c>
      <c r="Q964" t="str">
        <f>IF(AND(TBL_Employees[[#This Row],[Gender]]="Female",TBL_Employees[[#This Row],[Ethnicity]]="Black"), "Female_Black", "Others")</f>
        <v>Others</v>
      </c>
    </row>
    <row r="965" spans="1:17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TBL_Employees[[#This Row],[Annual Salary]]+TBL_Employees[[#This Row],[Bonus %]]*TBL_Employees[[#This Row],[Annual Salary]]</f>
        <v>50883</v>
      </c>
      <c r="P965" t="str">
        <f>IF(AND(TBL_Employees[[#This Row],[Department]]="IT",TBL_Employees[[#This Row],[Gender]]="Female"),"Yes","No")</f>
        <v>No</v>
      </c>
      <c r="Q965" t="str">
        <f>IF(AND(TBL_Employees[[#This Row],[Gender]]="Female",TBL_Employees[[#This Row],[Ethnicity]]="Black"), "Female_Black", "Others")</f>
        <v>Others</v>
      </c>
    </row>
    <row r="966" spans="1:17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TBL_Employees[[#This Row],[Annual Salary]]+TBL_Employees[[#This Row],[Bonus %]]*TBL_Employees[[#This Row],[Annual Salary]]</f>
        <v>94618</v>
      </c>
      <c r="P966" t="str">
        <f>IF(AND(TBL_Employees[[#This Row],[Department]]="IT",TBL_Employees[[#This Row],[Gender]]="Female"),"Yes","No")</f>
        <v>Yes</v>
      </c>
      <c r="Q966" t="str">
        <f>IF(AND(TBL_Employees[[#This Row],[Gender]]="Female",TBL_Employees[[#This Row],[Ethnicity]]="Black"), "Female_Black", "Others")</f>
        <v>Others</v>
      </c>
    </row>
    <row r="967" spans="1:17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TBL_Employees[[#This Row],[Annual Salary]]+TBL_Employees[[#This Row],[Bonus %]]*TBL_Employees[[#This Row],[Annual Salary]]</f>
        <v>181867.2</v>
      </c>
      <c r="P967" t="str">
        <f>IF(AND(TBL_Employees[[#This Row],[Department]]="IT",TBL_Employees[[#This Row],[Gender]]="Female"),"Yes","No")</f>
        <v>No</v>
      </c>
      <c r="Q967" t="str">
        <f>IF(AND(TBL_Employees[[#This Row],[Gender]]="Female",TBL_Employees[[#This Row],[Ethnicity]]="Black"), "Female_Black", "Others")</f>
        <v>Others</v>
      </c>
    </row>
    <row r="968" spans="1:17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TBL_Employees[[#This Row],[Annual Salary]]+TBL_Employees[[#This Row],[Bonus %]]*TBL_Employees[[#This Row],[Annual Salary]]</f>
        <v>80659</v>
      </c>
      <c r="P968" t="str">
        <f>IF(AND(TBL_Employees[[#This Row],[Department]]="IT",TBL_Employees[[#This Row],[Gender]]="Female"),"Yes","No")</f>
        <v>No</v>
      </c>
      <c r="Q968" t="str">
        <f>IF(AND(TBL_Employees[[#This Row],[Gender]]="Female",TBL_Employees[[#This Row],[Ethnicity]]="Black"), "Female_Black", "Others")</f>
        <v>Others</v>
      </c>
    </row>
    <row r="969" spans="1:17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TBL_Employees[[#This Row],[Annual Salary]]+TBL_Employees[[#This Row],[Bonus %]]*TBL_Employees[[#This Row],[Annual Salary]]</f>
        <v>236415.85</v>
      </c>
      <c r="P969" t="str">
        <f>IF(AND(TBL_Employees[[#This Row],[Department]]="IT",TBL_Employees[[#This Row],[Gender]]="Female"),"Yes","No")</f>
        <v>No</v>
      </c>
      <c r="Q969" t="str">
        <f>IF(AND(TBL_Employees[[#This Row],[Gender]]="Female",TBL_Employees[[#This Row],[Ethnicity]]="Black"), "Female_Black", "Others")</f>
        <v>Others</v>
      </c>
    </row>
    <row r="970" spans="1:17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TBL_Employees[[#This Row],[Annual Salary]]+TBL_Employees[[#This Row],[Bonus %]]*TBL_Employees[[#This Row],[Annual Salary]]</f>
        <v>52693</v>
      </c>
      <c r="P970" t="str">
        <f>IF(AND(TBL_Employees[[#This Row],[Department]]="IT",TBL_Employees[[#This Row],[Gender]]="Female"),"Yes","No")</f>
        <v>No</v>
      </c>
      <c r="Q970" t="str">
        <f>IF(AND(TBL_Employees[[#This Row],[Gender]]="Female",TBL_Employees[[#This Row],[Ethnicity]]="Black"), "Female_Black", "Others")</f>
        <v>Others</v>
      </c>
    </row>
    <row r="971" spans="1:17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TBL_Employees[[#This Row],[Annual Salary]]+TBL_Employees[[#This Row],[Bonus %]]*TBL_Employees[[#This Row],[Annual Salary]]</f>
        <v>72045</v>
      </c>
      <c r="P971" t="str">
        <f>IF(AND(TBL_Employees[[#This Row],[Department]]="IT",TBL_Employees[[#This Row],[Gender]]="Female"),"Yes","No")</f>
        <v>Yes</v>
      </c>
      <c r="Q971" t="str">
        <f>IF(AND(TBL_Employees[[#This Row],[Gender]]="Female",TBL_Employees[[#This Row],[Ethnicity]]="Black"), "Female_Black", "Others")</f>
        <v>Others</v>
      </c>
    </row>
    <row r="972" spans="1:17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TBL_Employees[[#This Row],[Annual Salary]]+TBL_Employees[[#This Row],[Bonus %]]*TBL_Employees[[#This Row],[Annual Salary]]</f>
        <v>62749</v>
      </c>
      <c r="P972" t="str">
        <f>IF(AND(TBL_Employees[[#This Row],[Department]]="IT",TBL_Employees[[#This Row],[Gender]]="Female"),"Yes","No")</f>
        <v>No</v>
      </c>
      <c r="Q972" t="str">
        <f>IF(AND(TBL_Employees[[#This Row],[Gender]]="Female",TBL_Employees[[#This Row],[Ethnicity]]="Black"), "Female_Black", "Others")</f>
        <v>Others</v>
      </c>
    </row>
    <row r="973" spans="1:17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TBL_Employees[[#This Row],[Annual Salary]]+TBL_Employees[[#This Row],[Bonus %]]*TBL_Employees[[#This Row],[Annual Salary]]</f>
        <v>170372.4</v>
      </c>
      <c r="P973" t="str">
        <f>IF(AND(TBL_Employees[[#This Row],[Department]]="IT",TBL_Employees[[#This Row],[Gender]]="Female"),"Yes","No")</f>
        <v>No</v>
      </c>
      <c r="Q973" t="str">
        <f>IF(AND(TBL_Employees[[#This Row],[Gender]]="Female",TBL_Employees[[#This Row],[Ethnicity]]="Black"), "Female_Black", "Others")</f>
        <v>Others</v>
      </c>
    </row>
    <row r="974" spans="1:17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TBL_Employees[[#This Row],[Annual Salary]]+TBL_Employees[[#This Row],[Bonus %]]*TBL_Employees[[#This Row],[Annual Salary]]</f>
        <v>96566</v>
      </c>
      <c r="P974" t="str">
        <f>IF(AND(TBL_Employees[[#This Row],[Department]]="IT",TBL_Employees[[#This Row],[Gender]]="Female"),"Yes","No")</f>
        <v>No</v>
      </c>
      <c r="Q974" t="str">
        <f>IF(AND(TBL_Employees[[#This Row],[Gender]]="Female",TBL_Employees[[#This Row],[Ethnicity]]="Black"), "Female_Black", "Others")</f>
        <v>Others</v>
      </c>
    </row>
    <row r="975" spans="1:17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TBL_Employees[[#This Row],[Annual Salary]]+TBL_Employees[[#This Row],[Bonus %]]*TBL_Employees[[#This Row],[Annual Salary]]</f>
        <v>54994</v>
      </c>
      <c r="P975" t="str">
        <f>IF(AND(TBL_Employees[[#This Row],[Department]]="IT",TBL_Employees[[#This Row],[Gender]]="Female"),"Yes","No")</f>
        <v>No</v>
      </c>
      <c r="Q975" t="str">
        <f>IF(AND(TBL_Employees[[#This Row],[Gender]]="Female",TBL_Employees[[#This Row],[Ethnicity]]="Black"), "Female_Black", "Others")</f>
        <v>Others</v>
      </c>
    </row>
    <row r="976" spans="1:17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TBL_Employees[[#This Row],[Annual Salary]]+TBL_Employees[[#This Row],[Bonus %]]*TBL_Employees[[#This Row],[Annual Salary]]</f>
        <v>61523</v>
      </c>
      <c r="P976" t="str">
        <f>IF(AND(TBL_Employees[[#This Row],[Department]]="IT",TBL_Employees[[#This Row],[Gender]]="Female"),"Yes","No")</f>
        <v>Yes</v>
      </c>
      <c r="Q976" t="str">
        <f>IF(AND(TBL_Employees[[#This Row],[Gender]]="Female",TBL_Employees[[#This Row],[Ethnicity]]="Black"), "Female_Black", "Others")</f>
        <v>Others</v>
      </c>
    </row>
    <row r="977" spans="1:17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TBL_Employees[[#This Row],[Annual Salary]]+TBL_Employees[[#This Row],[Bonus %]]*TBL_Employees[[#This Row],[Annual Salary]]</f>
        <v>251475.84</v>
      </c>
      <c r="P977" t="str">
        <f>IF(AND(TBL_Employees[[#This Row],[Department]]="IT",TBL_Employees[[#This Row],[Gender]]="Female"),"Yes","No")</f>
        <v>No</v>
      </c>
      <c r="Q977" t="str">
        <f>IF(AND(TBL_Employees[[#This Row],[Gender]]="Female",TBL_Employees[[#This Row],[Ethnicity]]="Black"), "Female_Black", "Others")</f>
        <v>Others</v>
      </c>
    </row>
    <row r="978" spans="1:17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TBL_Employees[[#This Row],[Annual Salary]]+TBL_Employees[[#This Row],[Bonus %]]*TBL_Employees[[#This Row],[Annual Salary]]</f>
        <v>124827</v>
      </c>
      <c r="P978" t="str">
        <f>IF(AND(TBL_Employees[[#This Row],[Department]]="IT",TBL_Employees[[#This Row],[Gender]]="Female"),"Yes","No")</f>
        <v>No</v>
      </c>
      <c r="Q978" t="str">
        <f>IF(AND(TBL_Employees[[#This Row],[Gender]]="Female",TBL_Employees[[#This Row],[Ethnicity]]="Black"), "Female_Black", "Others")</f>
        <v>Others</v>
      </c>
    </row>
    <row r="979" spans="1:17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TBL_Employees[[#This Row],[Annual Salary]]+TBL_Employees[[#This Row],[Bonus %]]*TBL_Employees[[#This Row],[Annual Salary]]</f>
        <v>106655.85</v>
      </c>
      <c r="P979" t="str">
        <f>IF(AND(TBL_Employees[[#This Row],[Department]]="IT",TBL_Employees[[#This Row],[Gender]]="Female"),"Yes","No")</f>
        <v>No</v>
      </c>
      <c r="Q979" t="str">
        <f>IF(AND(TBL_Employees[[#This Row],[Gender]]="Female",TBL_Employees[[#This Row],[Ethnicity]]="Black"), "Female_Black", "Others")</f>
        <v>Others</v>
      </c>
    </row>
    <row r="980" spans="1:17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TBL_Employees[[#This Row],[Annual Salary]]+TBL_Employees[[#This Row],[Bonus %]]*TBL_Employees[[#This Row],[Annual Salary]]</f>
        <v>115745.3</v>
      </c>
      <c r="P980" t="str">
        <f>IF(AND(TBL_Employees[[#This Row],[Department]]="IT",TBL_Employees[[#This Row],[Gender]]="Female"),"Yes","No")</f>
        <v>No</v>
      </c>
      <c r="Q980" t="str">
        <f>IF(AND(TBL_Employees[[#This Row],[Gender]]="Female",TBL_Employees[[#This Row],[Ethnicity]]="Black"), "Female_Black", "Others")</f>
        <v>Others</v>
      </c>
    </row>
    <row r="981" spans="1:17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TBL_Employees[[#This Row],[Annual Salary]]+TBL_Employees[[#This Row],[Bonus %]]*TBL_Employees[[#This Row],[Annual Salary]]</f>
        <v>94815</v>
      </c>
      <c r="P981" t="str">
        <f>IF(AND(TBL_Employees[[#This Row],[Department]]="IT",TBL_Employees[[#This Row],[Gender]]="Female"),"Yes","No")</f>
        <v>No</v>
      </c>
      <c r="Q981" t="str">
        <f>IF(AND(TBL_Employees[[#This Row],[Gender]]="Female",TBL_Employees[[#This Row],[Ethnicity]]="Black"), "Female_Black", "Others")</f>
        <v>Others</v>
      </c>
    </row>
    <row r="982" spans="1:17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TBL_Employees[[#This Row],[Annual Salary]]+TBL_Employees[[#This Row],[Bonus %]]*TBL_Employees[[#This Row],[Annual Salary]]</f>
        <v>121786.58</v>
      </c>
      <c r="P982" t="str">
        <f>IF(AND(TBL_Employees[[#This Row],[Department]]="IT",TBL_Employees[[#This Row],[Gender]]="Female"),"Yes","No")</f>
        <v>No</v>
      </c>
      <c r="Q982" t="str">
        <f>IF(AND(TBL_Employees[[#This Row],[Gender]]="Female",TBL_Employees[[#This Row],[Ethnicity]]="Black"), "Female_Black", "Others")</f>
        <v>Others</v>
      </c>
    </row>
    <row r="983" spans="1:17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TBL_Employees[[#This Row],[Annual Salary]]+TBL_Employees[[#This Row],[Bonus %]]*TBL_Employees[[#This Row],[Annual Salary]]</f>
        <v>80622</v>
      </c>
      <c r="P983" t="str">
        <f>IF(AND(TBL_Employees[[#This Row],[Department]]="IT",TBL_Employees[[#This Row],[Gender]]="Female"),"Yes","No")</f>
        <v>No</v>
      </c>
      <c r="Q983" t="str">
        <f>IF(AND(TBL_Employees[[#This Row],[Gender]]="Female",TBL_Employees[[#This Row],[Ethnicity]]="Black"), "Female_Black", "Others")</f>
        <v>Others</v>
      </c>
    </row>
    <row r="984" spans="1:17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TBL_Employees[[#This Row],[Annual Salary]]+TBL_Employees[[#This Row],[Bonus %]]*TBL_Employees[[#This Row],[Annual Salary]]</f>
        <v>327963.37</v>
      </c>
      <c r="P984" t="str">
        <f>IF(AND(TBL_Employees[[#This Row],[Department]]="IT",TBL_Employees[[#This Row],[Gender]]="Female"),"Yes","No")</f>
        <v>Yes</v>
      </c>
      <c r="Q984" t="str">
        <f>IF(AND(TBL_Employees[[#This Row],[Gender]]="Female",TBL_Employees[[#This Row],[Ethnicity]]="Black"), "Female_Black", "Others")</f>
        <v>Others</v>
      </c>
    </row>
    <row r="985" spans="1:17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TBL_Employees[[#This Row],[Annual Salary]]+TBL_Employees[[#This Row],[Bonus %]]*TBL_Employees[[#This Row],[Annual Salary]]</f>
        <v>130142.73</v>
      </c>
      <c r="P985" t="str">
        <f>IF(AND(TBL_Employees[[#This Row],[Department]]="IT",TBL_Employees[[#This Row],[Gender]]="Female"),"Yes","No")</f>
        <v>No</v>
      </c>
      <c r="Q985" t="str">
        <f>IF(AND(TBL_Employees[[#This Row],[Gender]]="Female",TBL_Employees[[#This Row],[Ethnicity]]="Black"), "Female_Black", "Others")</f>
        <v>Others</v>
      </c>
    </row>
    <row r="986" spans="1:17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TBL_Employees[[#This Row],[Annual Salary]]+TBL_Employees[[#This Row],[Bonus %]]*TBL_Employees[[#This Row],[Annual Salary]]</f>
        <v>185319.18</v>
      </c>
      <c r="P986" t="str">
        <f>IF(AND(TBL_Employees[[#This Row],[Department]]="IT",TBL_Employees[[#This Row],[Gender]]="Female"),"Yes","No")</f>
        <v>No</v>
      </c>
      <c r="Q986" t="str">
        <f>IF(AND(TBL_Employees[[#This Row],[Gender]]="Female",TBL_Employees[[#This Row],[Ethnicity]]="Black"), "Female_Black", "Others")</f>
        <v>Others</v>
      </c>
    </row>
    <row r="987" spans="1:17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TBL_Employees[[#This Row],[Annual Salary]]+TBL_Employees[[#This Row],[Bonus %]]*TBL_Employees[[#This Row],[Annual Salary]]</f>
        <v>168759.9</v>
      </c>
      <c r="P987" t="str">
        <f>IF(AND(TBL_Employees[[#This Row],[Department]]="IT",TBL_Employees[[#This Row],[Gender]]="Female"),"Yes","No")</f>
        <v>Yes</v>
      </c>
      <c r="Q987" t="str">
        <f>IF(AND(TBL_Employees[[#This Row],[Gender]]="Female",TBL_Employees[[#This Row],[Ethnicity]]="Black"), "Female_Black", "Others")</f>
        <v>Others</v>
      </c>
    </row>
    <row r="988" spans="1:17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TBL_Employees[[#This Row],[Annual Salary]]+TBL_Employees[[#This Row],[Bonus %]]*TBL_Employees[[#This Row],[Annual Salary]]</f>
        <v>187499.64</v>
      </c>
      <c r="P988" t="str">
        <f>IF(AND(TBL_Employees[[#This Row],[Department]]="IT",TBL_Employees[[#This Row],[Gender]]="Female"),"Yes","No")</f>
        <v>No</v>
      </c>
      <c r="Q988" t="str">
        <f>IF(AND(TBL_Employees[[#This Row],[Gender]]="Female",TBL_Employees[[#This Row],[Ethnicity]]="Black"), "Female_Black", "Others")</f>
        <v>Others</v>
      </c>
    </row>
    <row r="989" spans="1:17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TBL_Employees[[#This Row],[Annual Salary]]+TBL_Employees[[#This Row],[Bonus %]]*TBL_Employees[[#This Row],[Annual Salary]]</f>
        <v>89659</v>
      </c>
      <c r="P989" t="str">
        <f>IF(AND(TBL_Employees[[#This Row],[Department]]="IT",TBL_Employees[[#This Row],[Gender]]="Female"),"Yes","No")</f>
        <v>No</v>
      </c>
      <c r="Q989" t="str">
        <f>IF(AND(TBL_Employees[[#This Row],[Gender]]="Female",TBL_Employees[[#This Row],[Ethnicity]]="Black"), "Female_Black", "Others")</f>
        <v>Others</v>
      </c>
    </row>
    <row r="990" spans="1:17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TBL_Employees[[#This Row],[Annual Salary]]+TBL_Employees[[#This Row],[Bonus %]]*TBL_Employees[[#This Row],[Annual Salary]]</f>
        <v>210929.01</v>
      </c>
      <c r="P990" t="str">
        <f>IF(AND(TBL_Employees[[#This Row],[Department]]="IT",TBL_Employees[[#This Row],[Gender]]="Female"),"Yes","No")</f>
        <v>No</v>
      </c>
      <c r="Q990" t="str">
        <f>IF(AND(TBL_Employees[[#This Row],[Gender]]="Female",TBL_Employees[[#This Row],[Ethnicity]]="Black"), "Female_Black", "Others")</f>
        <v>Others</v>
      </c>
    </row>
    <row r="991" spans="1:17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TBL_Employees[[#This Row],[Annual Salary]]+TBL_Employees[[#This Row],[Bonus %]]*TBL_Employees[[#This Row],[Annual Salary]]</f>
        <v>348972.3</v>
      </c>
      <c r="P991" t="str">
        <f>IF(AND(TBL_Employees[[#This Row],[Department]]="IT",TBL_Employees[[#This Row],[Gender]]="Female"),"Yes","No")</f>
        <v>No</v>
      </c>
      <c r="Q991" t="str">
        <f>IF(AND(TBL_Employees[[#This Row],[Gender]]="Female",TBL_Employees[[#This Row],[Ethnicity]]="Black"), "Female_Black", "Others")</f>
        <v>Others</v>
      </c>
    </row>
    <row r="992" spans="1:17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TBL_Employees[[#This Row],[Annual Salary]]+TBL_Employees[[#This Row],[Bonus %]]*TBL_Employees[[#This Row],[Annual Salary]]</f>
        <v>163126.71</v>
      </c>
      <c r="P992" t="str">
        <f>IF(AND(TBL_Employees[[#This Row],[Department]]="IT",TBL_Employees[[#This Row],[Gender]]="Female"),"Yes","No")</f>
        <v>No</v>
      </c>
      <c r="Q992" t="str">
        <f>IF(AND(TBL_Employees[[#This Row],[Gender]]="Female",TBL_Employees[[#This Row],[Ethnicity]]="Black"), "Female_Black", "Others")</f>
        <v>Others</v>
      </c>
    </row>
    <row r="993" spans="1:17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TBL_Employees[[#This Row],[Annual Salary]]+TBL_Employees[[#This Row],[Bonus %]]*TBL_Employees[[#This Row],[Annual Salary]]</f>
        <v>85369</v>
      </c>
      <c r="P993" t="str">
        <f>IF(AND(TBL_Employees[[#This Row],[Department]]="IT",TBL_Employees[[#This Row],[Gender]]="Female"),"Yes","No")</f>
        <v>No</v>
      </c>
      <c r="Q993" t="str">
        <f>IF(AND(TBL_Employees[[#This Row],[Gender]]="Female",TBL_Employees[[#This Row],[Ethnicity]]="Black"), "Female_Black", "Others")</f>
        <v>Others</v>
      </c>
    </row>
    <row r="994" spans="1:17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TBL_Employees[[#This Row],[Annual Salary]]+TBL_Employees[[#This Row],[Bonus %]]*TBL_Employees[[#This Row],[Annual Salary]]</f>
        <v>67489</v>
      </c>
      <c r="P994" t="str">
        <f>IF(AND(TBL_Employees[[#This Row],[Department]]="IT",TBL_Employees[[#This Row],[Gender]]="Female"),"Yes","No")</f>
        <v>No</v>
      </c>
      <c r="Q994" t="str">
        <f>IF(AND(TBL_Employees[[#This Row],[Gender]]="Female",TBL_Employees[[#This Row],[Ethnicity]]="Black"), "Female_Black", "Others")</f>
        <v>Others</v>
      </c>
    </row>
    <row r="995" spans="1:17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TBL_Employees[[#This Row],[Annual Salary]]+TBL_Employees[[#This Row],[Bonus %]]*TBL_Employees[[#This Row],[Annual Salary]]</f>
        <v>194523.03</v>
      </c>
      <c r="P995" t="str">
        <f>IF(AND(TBL_Employees[[#This Row],[Department]]="IT",TBL_Employees[[#This Row],[Gender]]="Female"),"Yes","No")</f>
        <v>Yes</v>
      </c>
      <c r="Q995" t="str">
        <f>IF(AND(TBL_Employees[[#This Row],[Gender]]="Female",TBL_Employees[[#This Row],[Ethnicity]]="Black"), "Female_Black", "Others")</f>
        <v>Others</v>
      </c>
    </row>
    <row r="996" spans="1:17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TBL_Employees[[#This Row],[Annual Salary]]+TBL_Employees[[#This Row],[Bonus %]]*TBL_Employees[[#This Row],[Annual Salary]]</f>
        <v>47032</v>
      </c>
      <c r="P996" t="str">
        <f>IF(AND(TBL_Employees[[#This Row],[Department]]="IT",TBL_Employees[[#This Row],[Gender]]="Female"),"Yes","No")</f>
        <v>Yes</v>
      </c>
      <c r="Q996" t="str">
        <f>IF(AND(TBL_Employees[[#This Row],[Gender]]="Female",TBL_Employees[[#This Row],[Ethnicity]]="Black"), "Female_Black", "Others")</f>
        <v>Others</v>
      </c>
    </row>
    <row r="997" spans="1:17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TBL_Employees[[#This Row],[Annual Salary]]+TBL_Employees[[#This Row],[Bonus %]]*TBL_Employees[[#This Row],[Annual Salary]]</f>
        <v>98427</v>
      </c>
      <c r="P997" t="str">
        <f>IF(AND(TBL_Employees[[#This Row],[Department]]="IT",TBL_Employees[[#This Row],[Gender]]="Female"),"Yes","No")</f>
        <v>No</v>
      </c>
      <c r="Q997" t="str">
        <f>IF(AND(TBL_Employees[[#This Row],[Gender]]="Female",TBL_Employees[[#This Row],[Ethnicity]]="Black"), "Female_Black", "Others")</f>
        <v>Others</v>
      </c>
    </row>
    <row r="998" spans="1:17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TBL_Employees[[#This Row],[Annual Salary]]+TBL_Employees[[#This Row],[Bonus %]]*TBL_Employees[[#This Row],[Annual Salary]]</f>
        <v>47387</v>
      </c>
      <c r="P998" t="str">
        <f>IF(AND(TBL_Employees[[#This Row],[Department]]="IT",TBL_Employees[[#This Row],[Gender]]="Female"),"Yes","No")</f>
        <v>No</v>
      </c>
      <c r="Q998" t="str">
        <f>IF(AND(TBL_Employees[[#This Row],[Gender]]="Female",TBL_Employees[[#This Row],[Ethnicity]]="Black"), "Female_Black", "Others")</f>
        <v>Others</v>
      </c>
    </row>
    <row r="999" spans="1:17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TBL_Employees[[#This Row],[Annual Salary]]+TBL_Employees[[#This Row],[Bonus %]]*TBL_Employees[[#This Row],[Annual Salary]]</f>
        <v>203216.5</v>
      </c>
      <c r="P999" t="str">
        <f>IF(AND(TBL_Employees[[#This Row],[Department]]="IT",TBL_Employees[[#This Row],[Gender]]="Female"),"Yes","No")</f>
        <v>No</v>
      </c>
      <c r="Q999" t="str">
        <f>IF(AND(TBL_Employees[[#This Row],[Gender]]="Female",TBL_Employees[[#This Row],[Ethnicity]]="Black"), "Female_Black", "Others")</f>
        <v>Others</v>
      </c>
    </row>
    <row r="1000" spans="1:17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TBL_Employees[[#This Row],[Annual Salary]]+TBL_Employees[[#This Row],[Bonus %]]*TBL_Employees[[#This Row],[Annual Salary]]</f>
        <v>95960</v>
      </c>
      <c r="P1000" t="str">
        <f>IF(AND(TBL_Employees[[#This Row],[Department]]="IT",TBL_Employees[[#This Row],[Gender]]="Female"),"Yes","No")</f>
        <v>No</v>
      </c>
      <c r="Q1000" t="str">
        <f>IF(AND(TBL_Employees[[#This Row],[Gender]]="Female",TBL_Employees[[#This Row],[Ethnicity]]="Black"), "Female_Black", "Others")</f>
        <v>Others</v>
      </c>
    </row>
    <row r="1001" spans="1:17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TBL_Employees[[#This Row],[Annual Salary]]+TBL_Employees[[#This Row],[Bonus %]]*TBL_Employees[[#This Row],[Annual Salary]]</f>
        <v>283215.45</v>
      </c>
      <c r="P1001" t="str">
        <f>IF(AND(TBL_Employees[[#This Row],[Department]]="IT",TBL_Employees[[#This Row],[Gender]]="Female"),"Yes","No")</f>
        <v>No</v>
      </c>
      <c r="Q1001" t="str">
        <f>IF(AND(TBL_Employees[[#This Row],[Gender]]="Female",TBL_Employees[[#This Row],[Ethnicity]]="Black"), "Female_Black", "Others")</f>
        <v>Others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dimension ref="A1:G44"/>
  <sheetViews>
    <sheetView zoomScale="117" zoomScaleNormal="170" workbookViewId="0">
      <selection activeCell="A18" sqref="A18"/>
    </sheetView>
  </sheetViews>
  <sheetFormatPr defaultRowHeight="14.4" x14ac:dyDescent="0.3"/>
  <cols>
    <col min="1" max="1" width="94" bestFit="1" customWidth="1"/>
    <col min="2" max="2" width="94" customWidth="1"/>
    <col min="3" max="3" width="43.44140625" bestFit="1" customWidth="1"/>
    <col min="5" max="5" width="22.44140625" bestFit="1" customWidth="1"/>
  </cols>
  <sheetData>
    <row r="1" spans="1:4" x14ac:dyDescent="0.3">
      <c r="A1" s="9" t="s">
        <v>2026</v>
      </c>
      <c r="B1" s="9"/>
      <c r="C1" s="9" t="s">
        <v>2027</v>
      </c>
    </row>
    <row r="2" spans="1:4" x14ac:dyDescent="0.3">
      <c r="A2" t="s">
        <v>1983</v>
      </c>
      <c r="C2">
        <f>COUNTIF(Data!C:C,"Manager")</f>
        <v>98</v>
      </c>
    </row>
    <row r="3" spans="1:4" x14ac:dyDescent="0.3">
      <c r="A3" t="s">
        <v>1984</v>
      </c>
      <c r="C3">
        <f>COUNTIF(Data!C:C,"Sr. Manger")</f>
        <v>110</v>
      </c>
    </row>
    <row r="4" spans="1:4" x14ac:dyDescent="0.3">
      <c r="A4" t="s">
        <v>1985</v>
      </c>
      <c r="C4">
        <f>SUM(Data!J:J)</f>
        <v>113217365</v>
      </c>
    </row>
    <row r="5" spans="1:4" x14ac:dyDescent="0.3">
      <c r="A5" t="s">
        <v>1986</v>
      </c>
      <c r="C5" t="s">
        <v>2028</v>
      </c>
    </row>
    <row r="6" spans="1:4" x14ac:dyDescent="0.3">
      <c r="A6" t="s">
        <v>1987</v>
      </c>
      <c r="C6">
        <f>MAX(Data!J:J)</f>
        <v>258498</v>
      </c>
      <c r="D6">
        <f>LARGE(Data!J:J,1)</f>
        <v>258498</v>
      </c>
    </row>
    <row r="7" spans="1:4" x14ac:dyDescent="0.3">
      <c r="A7" t="s">
        <v>1988</v>
      </c>
      <c r="C7">
        <f>MIN(Data!J:J)</f>
        <v>40063</v>
      </c>
      <c r="D7">
        <f>SMALL(Data!J:J,1)</f>
        <v>40063</v>
      </c>
    </row>
    <row r="8" spans="1:4" x14ac:dyDescent="0.3">
      <c r="A8" t="s">
        <v>1989</v>
      </c>
      <c r="C8">
        <f>LARGE(Data!J:J,2)</f>
        <v>258426</v>
      </c>
    </row>
    <row r="9" spans="1:4" x14ac:dyDescent="0.3">
      <c r="A9" t="s">
        <v>1990</v>
      </c>
      <c r="C9">
        <f>LARGE(Data!J:J,3)</f>
        <v>258081</v>
      </c>
    </row>
    <row r="10" spans="1:4" x14ac:dyDescent="0.3">
      <c r="A10" t="s">
        <v>1991</v>
      </c>
      <c r="C10">
        <f>LARGE(Data!J:J,10)</f>
        <v>254289</v>
      </c>
    </row>
    <row r="11" spans="1:4" x14ac:dyDescent="0.3">
      <c r="A11" t="s">
        <v>1992</v>
      </c>
      <c r="C11">
        <f>SMALL(Data!J:J,2)</f>
        <v>40124</v>
      </c>
    </row>
    <row r="12" spans="1:4" x14ac:dyDescent="0.3">
      <c r="A12" t="s">
        <v>1993</v>
      </c>
      <c r="C12">
        <f>SMALL(Data!J:J,3)</f>
        <v>40316</v>
      </c>
    </row>
    <row r="13" spans="1:4" x14ac:dyDescent="0.3">
      <c r="A13" t="s">
        <v>1994</v>
      </c>
      <c r="C13">
        <f>SMALL(Data!J:J,13)</f>
        <v>41859</v>
      </c>
    </row>
    <row r="14" spans="1:4" x14ac:dyDescent="0.3">
      <c r="A14" t="s">
        <v>1995</v>
      </c>
      <c r="C14">
        <f>COUNTIF(TBL_Employees[Job Title],"Director")</f>
        <v>121</v>
      </c>
    </row>
    <row r="15" spans="1:4" x14ac:dyDescent="0.3">
      <c r="A15" t="s">
        <v>1996</v>
      </c>
      <c r="C15">
        <f>COUNTIF(TBL_Employees[Job Title],"Analyst")</f>
        <v>51</v>
      </c>
    </row>
    <row r="16" spans="1:4" x14ac:dyDescent="0.3">
      <c r="A16" t="s">
        <v>1997</v>
      </c>
      <c r="C16">
        <f>COUNTIF(Data!C:C, "Sr. Analyst")</f>
        <v>70</v>
      </c>
    </row>
    <row r="17" spans="1:7" x14ac:dyDescent="0.3">
      <c r="A17" t="s">
        <v>1998</v>
      </c>
      <c r="C17">
        <f>COUNT(Data!N:N)</f>
        <v>85</v>
      </c>
    </row>
    <row r="18" spans="1:7" x14ac:dyDescent="0.3">
      <c r="A18" t="s">
        <v>1999</v>
      </c>
      <c r="C18">
        <f>COUNTIF(Data!D:D,"IT")</f>
        <v>241</v>
      </c>
    </row>
    <row r="19" spans="1:7" x14ac:dyDescent="0.3">
      <c r="A19" t="s">
        <v>2000</v>
      </c>
      <c r="C19">
        <f>COUNTIFS(Data!G:G,"Asian",Data!L:L,"United States")</f>
        <v>186</v>
      </c>
    </row>
    <row r="20" spans="1:7" x14ac:dyDescent="0.3">
      <c r="A20" t="s">
        <v>2001</v>
      </c>
      <c r="C20">
        <f>COUNTIFS(Data!F:F,"Female",Data!M:M,"Chicago")</f>
        <v>52</v>
      </c>
    </row>
    <row r="21" spans="1:7" x14ac:dyDescent="0.3">
      <c r="A21" t="s">
        <v>2002</v>
      </c>
      <c r="C21">
        <f>COUNTIFS(Data!G:G,"Caucasian",Data!L:L,"United States")</f>
        <v>271</v>
      </c>
    </row>
    <row r="22" spans="1:7" x14ac:dyDescent="0.3">
      <c r="A22" t="s">
        <v>2003</v>
      </c>
      <c r="C22">
        <f>COUNTIF(Data!J:J,"&gt;99999")</f>
        <v>460</v>
      </c>
    </row>
    <row r="23" spans="1:7" x14ac:dyDescent="0.3">
      <c r="A23" t="s">
        <v>2004</v>
      </c>
      <c r="C23">
        <f>COUNTIF(Data!G:G,"Asian")+ COUNTIF(Data!L:L,"China") -COUNTIFS(Data!G:G,"Asian",Data!L:L,"China")</f>
        <v>404</v>
      </c>
    </row>
    <row r="24" spans="1:7" x14ac:dyDescent="0.3">
      <c r="A24" t="s">
        <v>2005</v>
      </c>
      <c r="C24" cm="1">
        <f t="array" ref="C24">SUM(COUNTIF(Data!E:E,{"Research &amp; Development";"Corporate"}))</f>
        <v>466</v>
      </c>
    </row>
    <row r="25" spans="1:7" x14ac:dyDescent="0.3">
      <c r="A25" t="s">
        <v>2006</v>
      </c>
      <c r="C25">
        <f>COUNTIFS(Data!D:D,"Engineering", Data!C:C,"Engineering Manager")</f>
        <v>20</v>
      </c>
    </row>
    <row r="26" spans="1:7" x14ac:dyDescent="0.3">
      <c r="A26" t="s">
        <v>2007</v>
      </c>
      <c r="C26">
        <f>COUNTIFS(Data!G:G,"Asian",Data!F:F,"Female")</f>
        <v>207</v>
      </c>
      <c r="G26">
        <f>COUNT(Data!N:N)</f>
        <v>85</v>
      </c>
    </row>
    <row r="27" spans="1:7" x14ac:dyDescent="0.3">
      <c r="A27" t="s">
        <v>2008</v>
      </c>
      <c r="C27">
        <f>COUNTIFS(Data!E:E,"Research &amp; Development",Data!D:D,"IT")</f>
        <v>55</v>
      </c>
    </row>
    <row r="28" spans="1:7" x14ac:dyDescent="0.3">
      <c r="A28" t="s">
        <v>2009</v>
      </c>
      <c r="C28">
        <f>COUNTBLANK(Data!N1:N1001)</f>
        <v>915</v>
      </c>
    </row>
    <row r="29" spans="1:7" x14ac:dyDescent="0.3">
      <c r="A29" t="s">
        <v>2010</v>
      </c>
      <c r="C29">
        <f>MAX(Data!H:H)</f>
        <v>65</v>
      </c>
    </row>
    <row r="30" spans="1:7" x14ac:dyDescent="0.3">
      <c r="A30" t="s">
        <v>2011</v>
      </c>
      <c r="C30">
        <f>MIN(Data!H:H)</f>
        <v>25</v>
      </c>
    </row>
    <row r="31" spans="1:7" x14ac:dyDescent="0.3">
      <c r="A31" t="s">
        <v>2012</v>
      </c>
      <c r="C31">
        <f>COUNTIF(Data!H:H,"&lt;30")</f>
        <v>121</v>
      </c>
    </row>
    <row r="32" spans="1:7" x14ac:dyDescent="0.3">
      <c r="A32" t="s">
        <v>2013</v>
      </c>
      <c r="C32">
        <f>COUNTIF(Data!H:H,"&gt;50")</f>
        <v>333</v>
      </c>
    </row>
    <row r="33" spans="1:5" x14ac:dyDescent="0.3">
      <c r="A33" t="s">
        <v>2014</v>
      </c>
      <c r="C33">
        <f>COUNTIFS(Data!C:C,"Engineering Manager",Data!D:D,"Engineering",Data!H:H,"&lt;35")</f>
        <v>3</v>
      </c>
    </row>
    <row r="34" spans="1:5" x14ac:dyDescent="0.3">
      <c r="A34" t="s">
        <v>2015</v>
      </c>
      <c r="C34">
        <f>COUNTIFS(Data!C:C,"Director",Data!D:D,"Human resources",Data!F:F,"Male",Data!H:H,"&gt;50")</f>
        <v>1</v>
      </c>
    </row>
    <row r="35" spans="1:5" x14ac:dyDescent="0.3">
      <c r="A35" t="s">
        <v>2016</v>
      </c>
      <c r="C35">
        <f>COUNTIFS(Data!G:G,"Asian",Data!F:F,"Female",Data!D:D,"Engineering",Data!H:H,"&lt;35")</f>
        <v>6</v>
      </c>
    </row>
    <row r="36" spans="1:5" x14ac:dyDescent="0.3">
      <c r="A36" t="s">
        <v>2017</v>
      </c>
      <c r="C36" s="7">
        <f>MIN(Data!I:I)</f>
        <v>33612</v>
      </c>
      <c r="E36" s="7">
        <f>MIN(Data!I:I)</f>
        <v>33612</v>
      </c>
    </row>
    <row r="37" spans="1:5" x14ac:dyDescent="0.3">
      <c r="A37" t="s">
        <v>2018</v>
      </c>
      <c r="C37" s="7">
        <f>MAX(Data!I:I)</f>
        <v>44556</v>
      </c>
    </row>
    <row r="38" spans="1:5" x14ac:dyDescent="0.3">
      <c r="A38" t="s">
        <v>2019</v>
      </c>
      <c r="C38" s="7">
        <f>SMALL(Data!I:I,2)</f>
        <v>33682</v>
      </c>
    </row>
    <row r="39" spans="1:5" x14ac:dyDescent="0.3">
      <c r="A39" t="s">
        <v>2020</v>
      </c>
      <c r="C39" s="7">
        <f>SMALL(Data!I:I,3)</f>
        <v>33695</v>
      </c>
    </row>
    <row r="40" spans="1:5" x14ac:dyDescent="0.3">
      <c r="A40" t="s">
        <v>2021</v>
      </c>
      <c r="C40">
        <f>COUNTIF(TBL_Employees[Job Title],"IT Coordinator")</f>
        <v>11</v>
      </c>
    </row>
    <row r="41" spans="1:5" x14ac:dyDescent="0.3">
      <c r="A41" t="s">
        <v>2022</v>
      </c>
      <c r="C41" t="s">
        <v>2031</v>
      </c>
    </row>
    <row r="42" spans="1:5" x14ac:dyDescent="0.3">
      <c r="A42" t="s">
        <v>2023</v>
      </c>
      <c r="C42">
        <f>COUNTIFS(Data!G:G,"Black",Data!F:F,"Female")</f>
        <v>37</v>
      </c>
    </row>
    <row r="43" spans="1:5" x14ac:dyDescent="0.3">
      <c r="A43" t="s">
        <v>2024</v>
      </c>
      <c r="C43">
        <f>COUNTIFS(Data!C:C,"Director",Data!F:F,"Female")</f>
        <v>66</v>
      </c>
    </row>
    <row r="44" spans="1:5" x14ac:dyDescent="0.3">
      <c r="A44" t="s">
        <v>2025</v>
      </c>
      <c r="C44">
        <f>COUNTIFS(Data!C:C,"Manager",Data!F:F,"Female",Data!D:D,"Sales")</f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B1C-CBB0-4352-9FD6-694FBFB6D1DF}">
  <dimension ref="A1:L23"/>
  <sheetViews>
    <sheetView tabSelected="1" workbookViewId="0">
      <selection activeCell="B9" sqref="B9"/>
    </sheetView>
  </sheetViews>
  <sheetFormatPr defaultRowHeight="14.4" x14ac:dyDescent="0.3"/>
  <cols>
    <col min="1" max="1" width="18.33203125" bestFit="1" customWidth="1"/>
    <col min="3" max="3" width="14.109375" bestFit="1" customWidth="1"/>
    <col min="4" max="4" width="12" customWidth="1"/>
    <col min="6" max="6" width="12.21875" bestFit="1" customWidth="1"/>
    <col min="12" max="12" width="86.5546875" bestFit="1" customWidth="1"/>
  </cols>
  <sheetData>
    <row r="1" spans="1:12" x14ac:dyDescent="0.3">
      <c r="A1" s="21" t="s">
        <v>2033</v>
      </c>
      <c r="B1" s="21"/>
      <c r="C1" s="21"/>
    </row>
    <row r="2" spans="1:12" x14ac:dyDescent="0.3">
      <c r="A2" s="11" t="s">
        <v>2034</v>
      </c>
      <c r="B2" s="11" t="s">
        <v>2042</v>
      </c>
      <c r="C2" s="11" t="s">
        <v>2053</v>
      </c>
      <c r="D2" s="12" t="s">
        <v>2057</v>
      </c>
    </row>
    <row r="3" spans="1:12" x14ac:dyDescent="0.3">
      <c r="A3" s="10" t="s">
        <v>2035</v>
      </c>
      <c r="B3" s="10">
        <v>80</v>
      </c>
      <c r="C3" s="10">
        <v>200</v>
      </c>
      <c r="D3">
        <f>PRODUCT(B3,C3)</f>
        <v>16000</v>
      </c>
    </row>
    <row r="4" spans="1:12" x14ac:dyDescent="0.3">
      <c r="A4" s="10" t="s">
        <v>2036</v>
      </c>
      <c r="B4" s="10">
        <v>100</v>
      </c>
      <c r="C4" s="10">
        <v>40</v>
      </c>
      <c r="D4">
        <f t="shared" ref="D4:D9" si="0">PRODUCT(B4,C4)</f>
        <v>4000</v>
      </c>
      <c r="F4" t="s">
        <v>2044</v>
      </c>
      <c r="G4">
        <f>B3+B4+B5+B6+B7+B8+B9</f>
        <v>381</v>
      </c>
      <c r="H4">
        <f>SUM(B3,B4,B5,B6,B7,B8,B9)</f>
        <v>381</v>
      </c>
      <c r="I4">
        <f>SUM(B3:B9)</f>
        <v>381</v>
      </c>
    </row>
    <row r="5" spans="1:12" x14ac:dyDescent="0.3">
      <c r="A5" s="10" t="s">
        <v>2037</v>
      </c>
      <c r="B5" s="10">
        <v>40</v>
      </c>
      <c r="C5" s="10">
        <v>120</v>
      </c>
      <c r="D5">
        <f t="shared" si="0"/>
        <v>4800</v>
      </c>
      <c r="F5" t="s">
        <v>2045</v>
      </c>
      <c r="G5">
        <f>B6-B7</f>
        <v>2</v>
      </c>
      <c r="L5" t="s">
        <v>2051</v>
      </c>
    </row>
    <row r="6" spans="1:12" x14ac:dyDescent="0.3">
      <c r="A6" s="10" t="s">
        <v>2038</v>
      </c>
      <c r="B6" s="10">
        <v>30</v>
      </c>
      <c r="C6" s="10">
        <v>400</v>
      </c>
      <c r="D6">
        <f t="shared" si="0"/>
        <v>12000</v>
      </c>
      <c r="F6" t="s">
        <v>2046</v>
      </c>
      <c r="G6">
        <f>B3*C3</f>
        <v>16000</v>
      </c>
      <c r="H6">
        <f>PRODUCT(B3,C3)</f>
        <v>16000</v>
      </c>
      <c r="I6">
        <f>PRODUCT(B3,C3)</f>
        <v>16000</v>
      </c>
      <c r="L6" t="s">
        <v>2052</v>
      </c>
    </row>
    <row r="7" spans="1:12" x14ac:dyDescent="0.3">
      <c r="A7" s="10" t="s">
        <v>2039</v>
      </c>
      <c r="B7" s="10">
        <v>28</v>
      </c>
      <c r="C7" s="10">
        <v>380</v>
      </c>
      <c r="D7">
        <f t="shared" si="0"/>
        <v>10640</v>
      </c>
      <c r="F7" t="s">
        <v>2047</v>
      </c>
      <c r="G7">
        <f>I6/C3</f>
        <v>80</v>
      </c>
      <c r="L7" t="s">
        <v>2054</v>
      </c>
    </row>
    <row r="8" spans="1:12" x14ac:dyDescent="0.3">
      <c r="A8" s="10" t="s">
        <v>2040</v>
      </c>
      <c r="B8" s="10">
        <v>58</v>
      </c>
      <c r="C8" s="10">
        <v>75</v>
      </c>
      <c r="D8">
        <f t="shared" si="0"/>
        <v>4350</v>
      </c>
      <c r="F8" t="s">
        <v>2048</v>
      </c>
    </row>
    <row r="9" spans="1:12" x14ac:dyDescent="0.3">
      <c r="A9" s="10" t="s">
        <v>2041</v>
      </c>
      <c r="B9" s="10">
        <v>45</v>
      </c>
      <c r="C9" s="10">
        <v>280</v>
      </c>
      <c r="D9">
        <f t="shared" si="0"/>
        <v>12600</v>
      </c>
      <c r="F9" t="s">
        <v>2049</v>
      </c>
      <c r="G9">
        <f>POWER(2,3)</f>
        <v>8</v>
      </c>
      <c r="L9" t="s">
        <v>2055</v>
      </c>
    </row>
    <row r="10" spans="1:12" x14ac:dyDescent="0.3">
      <c r="F10" t="s">
        <v>2050</v>
      </c>
      <c r="G10">
        <f>EXP(2)</f>
        <v>7.3890560989306504</v>
      </c>
    </row>
    <row r="11" spans="1:12" x14ac:dyDescent="0.3">
      <c r="C11" t="s">
        <v>2058</v>
      </c>
      <c r="D11">
        <f>SUM(D3:D9)</f>
        <v>64390</v>
      </c>
      <c r="G11">
        <f>2.718*2.718</f>
        <v>7.387524</v>
      </c>
    </row>
    <row r="12" spans="1:12" x14ac:dyDescent="0.3">
      <c r="D12">
        <f>SUMPRODUCT(B3:B9,C3:C9)</f>
        <v>64390</v>
      </c>
      <c r="L12" t="s">
        <v>2056</v>
      </c>
    </row>
    <row r="13" spans="1:12" x14ac:dyDescent="0.3">
      <c r="A13" t="s">
        <v>2043</v>
      </c>
      <c r="I13">
        <f>SUM(1,2,3,4)</f>
        <v>10</v>
      </c>
    </row>
    <row r="14" spans="1:12" x14ac:dyDescent="0.3">
      <c r="D14">
        <f>SUMPRODUCT(B3:B9,C3:C9)</f>
        <v>64390</v>
      </c>
    </row>
    <row r="17" spans="2:10" x14ac:dyDescent="0.3">
      <c r="J17">
        <f>POWER(8,2)</f>
        <v>64</v>
      </c>
    </row>
    <row r="20" spans="2:10" x14ac:dyDescent="0.3">
      <c r="B20" t="s">
        <v>2063</v>
      </c>
      <c r="C20" t="s">
        <v>2059</v>
      </c>
      <c r="D20">
        <f>3^(-2)</f>
        <v>0.1111111111111111</v>
      </c>
      <c r="F20" t="s">
        <v>2048</v>
      </c>
      <c r="G20">
        <f>36/6*3+2^2-(3+5)</f>
        <v>14</v>
      </c>
    </row>
    <row r="21" spans="2:10" x14ac:dyDescent="0.3">
      <c r="B21" t="s">
        <v>2060</v>
      </c>
      <c r="D21">
        <f>1/3^2</f>
        <v>0.1111111111111111</v>
      </c>
      <c r="G21">
        <f>SUM(PRODUCT(36/6,3),POWER(2,2)-SUM(3,5))</f>
        <v>14</v>
      </c>
    </row>
    <row r="22" spans="2:10" x14ac:dyDescent="0.3">
      <c r="B22" t="s">
        <v>2061</v>
      </c>
      <c r="D22">
        <f>1/POWER(3,2)</f>
        <v>0.1111111111111111</v>
      </c>
    </row>
    <row r="23" spans="2:10" x14ac:dyDescent="0.3">
      <c r="B23" t="s">
        <v>2062</v>
      </c>
      <c r="D23">
        <f>POWER(3,-2)</f>
        <v>0.1111111111111111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A826-4380-4BA3-A8DF-15AB0D675A3F}">
  <dimension ref="A1:G14"/>
  <sheetViews>
    <sheetView zoomScale="141" zoomScaleNormal="141" workbookViewId="0">
      <selection activeCell="D9" sqref="D9"/>
    </sheetView>
  </sheetViews>
  <sheetFormatPr defaultRowHeight="14.4" x14ac:dyDescent="0.3"/>
  <cols>
    <col min="2" max="2" width="30.109375" bestFit="1" customWidth="1"/>
    <col min="3" max="3" width="12.77734375" bestFit="1" customWidth="1"/>
    <col min="4" max="4" width="14.44140625" bestFit="1" customWidth="1"/>
    <col min="5" max="5" width="12.5546875" bestFit="1" customWidth="1"/>
    <col min="6" max="6" width="10.5546875" bestFit="1" customWidth="1"/>
    <col min="7" max="7" width="18.44140625" customWidth="1"/>
  </cols>
  <sheetData>
    <row r="1" spans="1:7" x14ac:dyDescent="0.3">
      <c r="A1" t="s">
        <v>2064</v>
      </c>
      <c r="B1" t="s">
        <v>2066</v>
      </c>
      <c r="C1" t="s">
        <v>2067</v>
      </c>
      <c r="D1" t="s">
        <v>2068</v>
      </c>
      <c r="E1" t="s">
        <v>2069</v>
      </c>
      <c r="F1" t="s">
        <v>2070</v>
      </c>
      <c r="G1" t="s">
        <v>2074</v>
      </c>
    </row>
    <row r="2" spans="1:7" x14ac:dyDescent="0.3">
      <c r="A2" t="s">
        <v>2071</v>
      </c>
      <c r="B2">
        <v>35</v>
      </c>
      <c r="C2">
        <v>40</v>
      </c>
      <c r="D2">
        <v>55</v>
      </c>
      <c r="E2">
        <v>85</v>
      </c>
      <c r="F2">
        <v>400</v>
      </c>
      <c r="G2" s="13">
        <f>SUM(B2:E2)/F2</f>
        <v>0.53749999999999998</v>
      </c>
    </row>
    <row r="3" spans="1:7" x14ac:dyDescent="0.3">
      <c r="A3" t="s">
        <v>2072</v>
      </c>
      <c r="B3">
        <v>56</v>
      </c>
      <c r="C3">
        <v>75</v>
      </c>
      <c r="D3">
        <v>34</v>
      </c>
      <c r="E3">
        <v>90</v>
      </c>
      <c r="F3">
        <v>400</v>
      </c>
      <c r="G3" s="13">
        <f>SUM(B3:E3)/F3</f>
        <v>0.63749999999999996</v>
      </c>
    </row>
    <row r="4" spans="1:7" x14ac:dyDescent="0.3">
      <c r="A4" t="s">
        <v>2073</v>
      </c>
      <c r="B4">
        <v>89</v>
      </c>
      <c r="C4">
        <v>76</v>
      </c>
      <c r="D4">
        <v>45</v>
      </c>
      <c r="E4">
        <v>54</v>
      </c>
      <c r="F4">
        <v>400</v>
      </c>
      <c r="G4" s="13">
        <f>SUM(B4:E4)/F4</f>
        <v>0.66</v>
      </c>
    </row>
    <row r="5" spans="1:7" x14ac:dyDescent="0.3">
      <c r="A5" t="s">
        <v>2075</v>
      </c>
      <c r="B5">
        <v>34</v>
      </c>
      <c r="C5">
        <v>89</v>
      </c>
      <c r="D5">
        <v>90</v>
      </c>
      <c r="E5">
        <v>76</v>
      </c>
      <c r="F5">
        <v>400</v>
      </c>
      <c r="G5" s="13">
        <f>SUM(B5:E5)/F5</f>
        <v>0.72250000000000003</v>
      </c>
    </row>
    <row r="8" spans="1:7" x14ac:dyDescent="0.3">
      <c r="B8" t="s">
        <v>2080</v>
      </c>
      <c r="C8" t="s">
        <v>2081</v>
      </c>
    </row>
    <row r="10" spans="1:7" x14ac:dyDescent="0.3">
      <c r="B10" t="s">
        <v>2076</v>
      </c>
    </row>
    <row r="11" spans="1:7" x14ac:dyDescent="0.3">
      <c r="B11" t="s">
        <v>2077</v>
      </c>
    </row>
    <row r="12" spans="1:7" x14ac:dyDescent="0.3">
      <c r="B12" t="s">
        <v>2074</v>
      </c>
    </row>
    <row r="13" spans="1:7" x14ac:dyDescent="0.3">
      <c r="B13" t="s">
        <v>2078</v>
      </c>
    </row>
    <row r="14" spans="1:7" x14ac:dyDescent="0.3">
      <c r="B14" t="s">
        <v>2079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2B1C-9AB5-46A7-A921-853F7AD0B832}">
  <dimension ref="A1:T27"/>
  <sheetViews>
    <sheetView workbookViewId="0">
      <selection activeCell="E7" sqref="E7"/>
    </sheetView>
  </sheetViews>
  <sheetFormatPr defaultRowHeight="14.4" x14ac:dyDescent="0.3"/>
  <cols>
    <col min="1" max="1" width="12.21875" style="14" bestFit="1" customWidth="1"/>
    <col min="2" max="5" width="8.88671875" style="14"/>
    <col min="6" max="6" width="11.88671875" style="14" bestFit="1" customWidth="1"/>
    <col min="7" max="7" width="14.33203125" style="14" customWidth="1"/>
    <col min="8" max="8" width="15.6640625" style="14" customWidth="1"/>
    <col min="9" max="16384" width="8.88671875" style="14"/>
  </cols>
  <sheetData>
    <row r="1" spans="1:20" x14ac:dyDescent="0.3">
      <c r="A1" s="14" t="s">
        <v>2082</v>
      </c>
      <c r="B1" s="14" t="s">
        <v>2065</v>
      </c>
    </row>
    <row r="2" spans="1:20" x14ac:dyDescent="0.3">
      <c r="A2" s="14" t="s">
        <v>2083</v>
      </c>
      <c r="B2" s="14">
        <v>76</v>
      </c>
    </row>
    <row r="3" spans="1:20" x14ac:dyDescent="0.3">
      <c r="A3" s="14" t="s">
        <v>2084</v>
      </c>
      <c r="B3" s="14">
        <v>45</v>
      </c>
    </row>
    <row r="4" spans="1:20" x14ac:dyDescent="0.3">
      <c r="A4" s="14" t="s">
        <v>2085</v>
      </c>
      <c r="B4" s="14">
        <v>87</v>
      </c>
      <c r="T4" s="14" t="s">
        <v>2101</v>
      </c>
    </row>
    <row r="5" spans="1:20" x14ac:dyDescent="0.3">
      <c r="A5" s="14" t="s">
        <v>2086</v>
      </c>
      <c r="B5" s="14">
        <v>95</v>
      </c>
      <c r="N5" s="14">
        <f>SMALL(B2:B13,2)</f>
        <v>36</v>
      </c>
      <c r="O5" s="14">
        <f>SMALL(B2:B13,12)</f>
        <v>95</v>
      </c>
    </row>
    <row r="6" spans="1:20" x14ac:dyDescent="0.3">
      <c r="A6" s="14" t="s">
        <v>2087</v>
      </c>
      <c r="B6" s="14">
        <v>36</v>
      </c>
      <c r="F6" s="14" t="s">
        <v>2095</v>
      </c>
      <c r="G6" s="14" t="s">
        <v>2096</v>
      </c>
      <c r="H6" s="14" t="s">
        <v>2097</v>
      </c>
      <c r="I6" s="14" t="s">
        <v>2102</v>
      </c>
      <c r="N6" s="14">
        <f>LARGE(B2:B13,2)</f>
        <v>87</v>
      </c>
      <c r="O6" s="14">
        <f>LARGE(B2:B13,12)</f>
        <v>34</v>
      </c>
    </row>
    <row r="7" spans="1:20" x14ac:dyDescent="0.3">
      <c r="A7" s="14" t="s">
        <v>2088</v>
      </c>
      <c r="B7" s="14">
        <v>78</v>
      </c>
      <c r="F7" s="16">
        <v>0</v>
      </c>
      <c r="G7" s="16" t="e">
        <f>_xlfn.PERCENTILE.EXC($B$2:$B$13,F7/100)</f>
        <v>#NUM!</v>
      </c>
      <c r="H7" s="16">
        <f>_xlfn.PERCENTILE.INC($B$2:$B$13,F7/100)</f>
        <v>34</v>
      </c>
      <c r="I7" s="14" t="e">
        <f>H7-G7</f>
        <v>#NUM!</v>
      </c>
    </row>
    <row r="8" spans="1:20" x14ac:dyDescent="0.3">
      <c r="A8" s="14" t="s">
        <v>2089</v>
      </c>
      <c r="B8" s="14">
        <v>65</v>
      </c>
      <c r="F8" s="14">
        <v>5</v>
      </c>
      <c r="G8" s="14" t="e">
        <f>_xlfn.PERCENTILE.EXC($B$2:$B$13,F8/100)</f>
        <v>#NUM!</v>
      </c>
      <c r="H8" s="14">
        <f t="shared" ref="H8:H27" si="0">_xlfn.PERCENTILE.INC($B$2:$B$13,F8/100)</f>
        <v>35.1</v>
      </c>
      <c r="I8" s="14" t="e">
        <f t="shared" ref="I8:I27" si="1">H8-G8</f>
        <v>#NUM!</v>
      </c>
      <c r="K8" s="14" t="s">
        <v>2098</v>
      </c>
      <c r="L8" s="14">
        <f>MIN(B2:B13)</f>
        <v>34</v>
      </c>
      <c r="M8" s="14">
        <f>SMALL(B2:B13,1)</f>
        <v>34</v>
      </c>
    </row>
    <row r="9" spans="1:20" x14ac:dyDescent="0.3">
      <c r="A9" s="14" t="s">
        <v>2090</v>
      </c>
      <c r="B9" s="14">
        <v>72</v>
      </c>
      <c r="F9" s="14">
        <v>10</v>
      </c>
      <c r="G9" s="14">
        <f t="shared" ref="G9:G27" si="2">_xlfn.PERCENTILE.EXC($B$2:$B$13,F9/100)</f>
        <v>34.6</v>
      </c>
      <c r="H9" s="14">
        <f t="shared" si="0"/>
        <v>36.299999999999997</v>
      </c>
      <c r="I9" s="14">
        <f t="shared" si="1"/>
        <v>1.6999999999999957</v>
      </c>
      <c r="K9" s="14" t="s">
        <v>2099</v>
      </c>
      <c r="L9" s="14">
        <f>MAX(B2:B13)</f>
        <v>95</v>
      </c>
      <c r="M9" s="14">
        <f>LARGE(B2:B13,1)</f>
        <v>95</v>
      </c>
    </row>
    <row r="10" spans="1:20" x14ac:dyDescent="0.3">
      <c r="A10" s="14" t="s">
        <v>2091</v>
      </c>
      <c r="B10" s="14">
        <v>34</v>
      </c>
      <c r="F10" s="14">
        <v>15</v>
      </c>
      <c r="G10" s="14">
        <f t="shared" si="2"/>
        <v>35.9</v>
      </c>
      <c r="H10" s="14">
        <f t="shared" si="0"/>
        <v>37.950000000000003</v>
      </c>
      <c r="I10" s="14">
        <f t="shared" si="1"/>
        <v>2.0500000000000043</v>
      </c>
    </row>
    <row r="11" spans="1:20" x14ac:dyDescent="0.3">
      <c r="A11" s="14" t="s">
        <v>2092</v>
      </c>
      <c r="B11" s="14">
        <v>84</v>
      </c>
      <c r="F11" s="14">
        <v>20</v>
      </c>
      <c r="G11" s="14">
        <f t="shared" si="2"/>
        <v>37.799999999999997</v>
      </c>
      <c r="H11" s="14">
        <f t="shared" si="0"/>
        <v>40.200000000000003</v>
      </c>
      <c r="I11" s="14">
        <f t="shared" si="1"/>
        <v>2.4000000000000057</v>
      </c>
    </row>
    <row r="12" spans="1:20" x14ac:dyDescent="0.3">
      <c r="A12" s="14" t="s">
        <v>2093</v>
      </c>
      <c r="B12" s="14">
        <v>39</v>
      </c>
      <c r="F12" s="14">
        <v>25</v>
      </c>
      <c r="G12" s="14">
        <f t="shared" si="2"/>
        <v>40.5</v>
      </c>
      <c r="H12" s="14">
        <f t="shared" si="0"/>
        <v>43.5</v>
      </c>
      <c r="I12" s="14">
        <f t="shared" si="1"/>
        <v>3</v>
      </c>
      <c r="N12" s="14" t="s">
        <v>2100</v>
      </c>
    </row>
    <row r="13" spans="1:20" x14ac:dyDescent="0.3">
      <c r="A13" s="14" t="s">
        <v>2094</v>
      </c>
      <c r="B13" s="14">
        <v>60</v>
      </c>
      <c r="F13" s="14">
        <v>30</v>
      </c>
      <c r="G13" s="14">
        <f t="shared" si="2"/>
        <v>44.4</v>
      </c>
      <c r="H13" s="14">
        <f t="shared" si="0"/>
        <v>49.5</v>
      </c>
      <c r="I13" s="14">
        <f t="shared" si="1"/>
        <v>5.1000000000000014</v>
      </c>
      <c r="N13" s="14">
        <v>70</v>
      </c>
      <c r="O13" s="14">
        <f t="shared" ref="O13:O18" si="3">_xlfn.PERCENTILE.INC($B$2:$B$13,N13/100)</f>
        <v>77.400000000000006</v>
      </c>
      <c r="Q13" s="14">
        <v>72.099999999999994</v>
      </c>
      <c r="R13" s="14">
        <f>_xlfn.PERCENTILE.INC($B$2:$B$13,Q13/100)</f>
        <v>77.861999999999995</v>
      </c>
    </row>
    <row r="14" spans="1:20" x14ac:dyDescent="0.3">
      <c r="F14" s="14">
        <v>35</v>
      </c>
      <c r="G14" s="14">
        <f t="shared" si="2"/>
        <v>53.25</v>
      </c>
      <c r="H14" s="14">
        <f t="shared" si="0"/>
        <v>57.749999999999993</v>
      </c>
      <c r="I14" s="14">
        <f t="shared" si="1"/>
        <v>4.4999999999999929</v>
      </c>
      <c r="N14" s="14">
        <v>71</v>
      </c>
      <c r="O14" s="14">
        <f t="shared" si="3"/>
        <v>77.62</v>
      </c>
      <c r="Q14" s="14">
        <v>72.2</v>
      </c>
      <c r="R14" s="14">
        <f t="shared" ref="R14:R22" si="4">_xlfn.PERCENTILE.INC($B$2:$B$13,Q14/100)</f>
        <v>77.884</v>
      </c>
    </row>
    <row r="15" spans="1:20" x14ac:dyDescent="0.3">
      <c r="F15" s="14">
        <v>40</v>
      </c>
      <c r="G15" s="14">
        <f t="shared" si="2"/>
        <v>61</v>
      </c>
      <c r="H15" s="14">
        <f t="shared" si="0"/>
        <v>62</v>
      </c>
      <c r="I15" s="14">
        <f t="shared" si="1"/>
        <v>1</v>
      </c>
      <c r="N15" s="14">
        <v>72</v>
      </c>
      <c r="O15" s="14">
        <f t="shared" si="3"/>
        <v>77.84</v>
      </c>
      <c r="Q15" s="14">
        <v>72.3</v>
      </c>
      <c r="R15" s="14">
        <f t="shared" si="4"/>
        <v>77.906000000000006</v>
      </c>
    </row>
    <row r="16" spans="1:20" x14ac:dyDescent="0.3">
      <c r="F16" s="14">
        <v>45</v>
      </c>
      <c r="G16" s="14">
        <f t="shared" si="2"/>
        <v>64.25</v>
      </c>
      <c r="H16" s="14">
        <f t="shared" si="0"/>
        <v>64.75</v>
      </c>
      <c r="I16" s="14">
        <f t="shared" si="1"/>
        <v>0.5</v>
      </c>
      <c r="N16" s="14">
        <v>73</v>
      </c>
      <c r="O16" s="14">
        <f t="shared" si="3"/>
        <v>78.179999999999993</v>
      </c>
      <c r="Q16" s="14">
        <v>72.400000000000006</v>
      </c>
      <c r="R16" s="14">
        <f t="shared" si="4"/>
        <v>77.927999999999997</v>
      </c>
    </row>
    <row r="17" spans="6:18" x14ac:dyDescent="0.3">
      <c r="F17" s="15">
        <v>50</v>
      </c>
      <c r="G17" s="15">
        <f t="shared" si="2"/>
        <v>68.5</v>
      </c>
      <c r="H17" s="15">
        <f t="shared" si="0"/>
        <v>68.5</v>
      </c>
      <c r="I17" s="14">
        <f t="shared" si="1"/>
        <v>0</v>
      </c>
      <c r="N17" s="14">
        <v>74</v>
      </c>
      <c r="O17" s="14">
        <f t="shared" si="3"/>
        <v>78.84</v>
      </c>
      <c r="Q17" s="14">
        <v>72.5</v>
      </c>
      <c r="R17" s="14">
        <f t="shared" si="4"/>
        <v>77.95</v>
      </c>
    </row>
    <row r="18" spans="6:18" x14ac:dyDescent="0.3">
      <c r="F18" s="14">
        <v>55</v>
      </c>
      <c r="G18" s="14">
        <f t="shared" si="2"/>
        <v>72.599999999999994</v>
      </c>
      <c r="H18" s="14">
        <f t="shared" si="0"/>
        <v>72.2</v>
      </c>
      <c r="I18" s="14">
        <f t="shared" si="1"/>
        <v>-0.39999999999999147</v>
      </c>
      <c r="N18" s="14">
        <v>75</v>
      </c>
      <c r="O18" s="14">
        <f t="shared" si="3"/>
        <v>79.5</v>
      </c>
      <c r="Q18" s="14">
        <v>72.599999999999994</v>
      </c>
      <c r="R18" s="14">
        <f t="shared" si="4"/>
        <v>77.972000000000008</v>
      </c>
    </row>
    <row r="19" spans="6:18" x14ac:dyDescent="0.3">
      <c r="F19" s="14">
        <v>60</v>
      </c>
      <c r="G19" s="14">
        <f t="shared" si="2"/>
        <v>75.2</v>
      </c>
      <c r="H19" s="14">
        <f t="shared" si="0"/>
        <v>74.400000000000006</v>
      </c>
      <c r="I19" s="14">
        <f t="shared" si="1"/>
        <v>-0.79999999999999716</v>
      </c>
      <c r="Q19" s="14">
        <v>72.7</v>
      </c>
      <c r="R19" s="14">
        <f t="shared" si="4"/>
        <v>77.994</v>
      </c>
    </row>
    <row r="20" spans="6:18" x14ac:dyDescent="0.3">
      <c r="F20" s="14">
        <v>65</v>
      </c>
      <c r="G20" s="14">
        <f t="shared" si="2"/>
        <v>76.900000000000006</v>
      </c>
      <c r="H20" s="14">
        <f t="shared" si="0"/>
        <v>76.3</v>
      </c>
      <c r="I20" s="14">
        <f t="shared" si="1"/>
        <v>-0.60000000000000853</v>
      </c>
      <c r="Q20" s="14">
        <v>72.800000000000097</v>
      </c>
      <c r="R20" s="14">
        <f t="shared" si="4"/>
        <v>78.048000000000073</v>
      </c>
    </row>
    <row r="21" spans="6:18" x14ac:dyDescent="0.3">
      <c r="F21" s="14">
        <v>70</v>
      </c>
      <c r="G21" s="14">
        <f t="shared" si="2"/>
        <v>78.599999999999994</v>
      </c>
      <c r="H21" s="14">
        <f t="shared" si="0"/>
        <v>77.400000000000006</v>
      </c>
      <c r="I21" s="14">
        <f t="shared" si="1"/>
        <v>-1.1999999999999886</v>
      </c>
      <c r="Q21" s="14">
        <v>72.900000000000105</v>
      </c>
      <c r="R21" s="14">
        <f t="shared" si="4"/>
        <v>78.114000000000075</v>
      </c>
    </row>
    <row r="22" spans="6:18" x14ac:dyDescent="0.3">
      <c r="F22" s="14">
        <v>75</v>
      </c>
      <c r="G22" s="14">
        <f t="shared" si="2"/>
        <v>82.5</v>
      </c>
      <c r="H22" s="14">
        <f t="shared" si="0"/>
        <v>79.5</v>
      </c>
      <c r="I22" s="14">
        <f t="shared" si="1"/>
        <v>-3</v>
      </c>
      <c r="Q22" s="14">
        <v>73.000000000000099</v>
      </c>
      <c r="R22" s="14">
        <f t="shared" si="4"/>
        <v>78.180000000000064</v>
      </c>
    </row>
    <row r="23" spans="6:18" x14ac:dyDescent="0.3">
      <c r="F23" s="14">
        <v>80</v>
      </c>
      <c r="G23" s="14">
        <f t="shared" si="2"/>
        <v>85.2</v>
      </c>
      <c r="H23" s="14">
        <f t="shared" si="0"/>
        <v>82.800000000000011</v>
      </c>
      <c r="I23" s="14">
        <f t="shared" si="1"/>
        <v>-2.3999999999999915</v>
      </c>
    </row>
    <row r="24" spans="6:18" x14ac:dyDescent="0.3">
      <c r="F24" s="14">
        <v>85</v>
      </c>
      <c r="G24" s="14">
        <f t="shared" si="2"/>
        <v>87.399999999999991</v>
      </c>
      <c r="H24" s="14">
        <f t="shared" si="0"/>
        <v>85.05</v>
      </c>
      <c r="I24" s="14">
        <f t="shared" si="1"/>
        <v>-2.3499999999999943</v>
      </c>
    </row>
    <row r="25" spans="6:18" x14ac:dyDescent="0.3">
      <c r="F25" s="14">
        <v>90</v>
      </c>
      <c r="G25" s="14">
        <f t="shared" si="2"/>
        <v>92.600000000000009</v>
      </c>
      <c r="H25" s="14">
        <f t="shared" si="0"/>
        <v>86.7</v>
      </c>
      <c r="I25" s="14">
        <f t="shared" si="1"/>
        <v>-5.9000000000000057</v>
      </c>
    </row>
    <row r="26" spans="6:18" x14ac:dyDescent="0.3">
      <c r="F26" s="14">
        <v>95</v>
      </c>
      <c r="G26" s="14" t="e">
        <f t="shared" si="2"/>
        <v>#NUM!</v>
      </c>
      <c r="H26" s="14">
        <f t="shared" si="0"/>
        <v>90.6</v>
      </c>
      <c r="I26" s="14" t="e">
        <f t="shared" si="1"/>
        <v>#NUM!</v>
      </c>
    </row>
    <row r="27" spans="6:18" x14ac:dyDescent="0.3">
      <c r="F27" s="16">
        <v>100</v>
      </c>
      <c r="G27" s="16" t="e">
        <f t="shared" si="2"/>
        <v>#NUM!</v>
      </c>
      <c r="H27" s="16">
        <f t="shared" si="0"/>
        <v>95</v>
      </c>
      <c r="I27" s="14" t="e">
        <f t="shared" si="1"/>
        <v>#NUM!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8ACA-A1C2-4025-BAA5-EF2568F23E7B}">
  <dimension ref="A1:AA27"/>
  <sheetViews>
    <sheetView zoomScale="138" zoomScaleNormal="138" workbookViewId="0">
      <selection activeCell="F17" sqref="F17"/>
    </sheetView>
  </sheetViews>
  <sheetFormatPr defaultRowHeight="14.4" x14ac:dyDescent="0.3"/>
  <cols>
    <col min="1" max="1" width="12.21875" style="14" bestFit="1" customWidth="1"/>
    <col min="2" max="4" width="8.88671875" style="14"/>
    <col min="5" max="5" width="12.44140625" style="14" bestFit="1" customWidth="1"/>
    <col min="6" max="6" width="8.88671875" style="14"/>
    <col min="7" max="7" width="9.88671875" style="14" bestFit="1" customWidth="1"/>
    <col min="8" max="8" width="12" style="14" bestFit="1" customWidth="1"/>
    <col min="9" max="9" width="10.21875" style="14" bestFit="1" customWidth="1"/>
    <col min="10" max="12" width="8.88671875" style="14"/>
    <col min="13" max="13" width="11.88671875" style="14" bestFit="1" customWidth="1"/>
    <col min="14" max="14" width="14.33203125" style="14" customWidth="1"/>
    <col min="15" max="15" width="15.6640625" style="14" customWidth="1"/>
    <col min="16" max="16384" width="8.88671875" style="14"/>
  </cols>
  <sheetData>
    <row r="1" spans="1:27" x14ac:dyDescent="0.3">
      <c r="A1" s="14" t="s">
        <v>2082</v>
      </c>
      <c r="B1" s="14" t="s">
        <v>2065</v>
      </c>
      <c r="E1" s="14" t="s">
        <v>2113</v>
      </c>
      <c r="F1" s="14" t="s">
        <v>2108</v>
      </c>
      <c r="G1" s="14" t="s">
        <v>2109</v>
      </c>
      <c r="H1" s="14" t="s">
        <v>2110</v>
      </c>
      <c r="I1" s="14" t="s">
        <v>2111</v>
      </c>
    </row>
    <row r="2" spans="1:27" x14ac:dyDescent="0.3">
      <c r="A2" s="14" t="s">
        <v>2083</v>
      </c>
      <c r="B2" s="14">
        <v>76</v>
      </c>
      <c r="D2" s="14" t="s">
        <v>2107</v>
      </c>
      <c r="E2" s="14">
        <f>MIN(B2:B13)</f>
        <v>34</v>
      </c>
      <c r="F2" s="14">
        <f>SMALL(B2:B13,1)</f>
        <v>34</v>
      </c>
      <c r="G2" s="14">
        <f>LARGE(B2:B13,12)</f>
        <v>34</v>
      </c>
      <c r="H2" s="14">
        <f>_xlfn.PERCENTILE.INC(B2:B13,0)</f>
        <v>34</v>
      </c>
      <c r="I2" s="14">
        <f>_xlfn.QUARTILE.INC(B2:B13,0)</f>
        <v>34</v>
      </c>
    </row>
    <row r="3" spans="1:27" x14ac:dyDescent="0.3">
      <c r="A3" s="14" t="s">
        <v>2084</v>
      </c>
      <c r="B3" s="14">
        <v>45</v>
      </c>
      <c r="D3" s="14" t="s">
        <v>2112</v>
      </c>
    </row>
    <row r="4" spans="1:27" x14ac:dyDescent="0.3">
      <c r="A4" s="14" t="s">
        <v>2085</v>
      </c>
      <c r="B4" s="14">
        <v>87</v>
      </c>
      <c r="AA4" s="14" t="s">
        <v>2101</v>
      </c>
    </row>
    <row r="5" spans="1:27" x14ac:dyDescent="0.3">
      <c r="A5" s="14" t="s">
        <v>2086</v>
      </c>
      <c r="B5" s="14">
        <v>95</v>
      </c>
      <c r="U5" s="14">
        <f>SMALL(B2:B13,2)</f>
        <v>36</v>
      </c>
      <c r="V5" s="14">
        <f>SMALL(B2:B13,12)</f>
        <v>95</v>
      </c>
    </row>
    <row r="6" spans="1:27" x14ac:dyDescent="0.3">
      <c r="A6" s="14" t="s">
        <v>2087</v>
      </c>
      <c r="B6" s="14">
        <v>36</v>
      </c>
      <c r="M6" s="14" t="s">
        <v>2095</v>
      </c>
      <c r="N6" s="14" t="s">
        <v>2096</v>
      </c>
      <c r="O6" s="14" t="s">
        <v>2097</v>
      </c>
      <c r="P6" s="14" t="s">
        <v>2102</v>
      </c>
      <c r="U6" s="14">
        <f>LARGE(B2:B13,2)</f>
        <v>87</v>
      </c>
      <c r="V6" s="14">
        <f>LARGE(B2:B13,12)</f>
        <v>34</v>
      </c>
    </row>
    <row r="7" spans="1:27" x14ac:dyDescent="0.3">
      <c r="A7" s="14" t="s">
        <v>2088</v>
      </c>
      <c r="B7" s="14">
        <v>78</v>
      </c>
      <c r="M7" s="16">
        <v>0</v>
      </c>
      <c r="N7" s="16" t="e">
        <f>_xlfn.PERCENTILE.EXC($B$2:$B$13,M7/100)</f>
        <v>#NUM!</v>
      </c>
      <c r="O7" s="16">
        <f>_xlfn.PERCENTILE.INC($B$2:$B$13,M7/100)</f>
        <v>34</v>
      </c>
      <c r="P7" s="14" t="e">
        <f>O7-N7</f>
        <v>#NUM!</v>
      </c>
    </row>
    <row r="8" spans="1:27" x14ac:dyDescent="0.3">
      <c r="A8" s="14" t="s">
        <v>2089</v>
      </c>
      <c r="B8" s="14">
        <v>65</v>
      </c>
      <c r="E8" s="14" t="s">
        <v>2114</v>
      </c>
      <c r="F8" s="14" t="s">
        <v>2103</v>
      </c>
      <c r="G8" s="14" t="s">
        <v>2104</v>
      </c>
      <c r="H8" s="14" t="s">
        <v>2105</v>
      </c>
      <c r="M8" s="14">
        <v>5</v>
      </c>
      <c r="N8" s="14" t="e">
        <f>_xlfn.PERCENTILE.EXC($B$2:$B$13,M8/100)</f>
        <v>#NUM!</v>
      </c>
      <c r="O8" s="14">
        <f t="shared" ref="O8:O27" si="0">_xlfn.PERCENTILE.INC($B$2:$B$13,M8/100)</f>
        <v>35.1</v>
      </c>
      <c r="P8" s="14" t="e">
        <f t="shared" ref="P8:P27" si="1">O8-N8</f>
        <v>#NUM!</v>
      </c>
      <c r="R8" s="14" t="s">
        <v>2098</v>
      </c>
      <c r="S8" s="14">
        <f>MIN(B2:B13)</f>
        <v>34</v>
      </c>
      <c r="T8" s="14">
        <f>SMALL(B2:B13,1)</f>
        <v>34</v>
      </c>
    </row>
    <row r="9" spans="1:27" x14ac:dyDescent="0.3">
      <c r="A9" s="14" t="s">
        <v>2090</v>
      </c>
      <c r="B9" s="14">
        <v>72</v>
      </c>
      <c r="E9" s="14">
        <v>0</v>
      </c>
      <c r="F9" s="14">
        <v>0</v>
      </c>
      <c r="G9" s="14" t="e">
        <f>_xlfn.QUARTILE.EXC(B2:B13,0)</f>
        <v>#NUM!</v>
      </c>
      <c r="H9" s="14">
        <f>_xlfn.QUARTILE.INC($B$2:$B$13,F9)</f>
        <v>34</v>
      </c>
      <c r="M9" s="14">
        <v>10</v>
      </c>
      <c r="N9" s="14">
        <f t="shared" ref="N9:N27" si="2">_xlfn.PERCENTILE.EXC($B$2:$B$13,M9/100)</f>
        <v>34.6</v>
      </c>
      <c r="O9" s="14">
        <f t="shared" si="0"/>
        <v>36.299999999999997</v>
      </c>
      <c r="P9" s="14">
        <f t="shared" si="1"/>
        <v>1.6999999999999957</v>
      </c>
      <c r="R9" s="14" t="s">
        <v>2099</v>
      </c>
      <c r="S9" s="14">
        <f>MAX(B2:B13)</f>
        <v>95</v>
      </c>
      <c r="T9" s="14">
        <f>LARGE(B2:B13,1)</f>
        <v>95</v>
      </c>
    </row>
    <row r="10" spans="1:27" x14ac:dyDescent="0.3">
      <c r="A10" s="14" t="s">
        <v>2091</v>
      </c>
      <c r="B10" s="14">
        <v>34</v>
      </c>
      <c r="E10" s="14">
        <v>25</v>
      </c>
      <c r="F10" s="14">
        <v>1</v>
      </c>
      <c r="G10" s="14">
        <f>_xlfn.QUARTILE.EXC(B2:B13,1)</f>
        <v>40.5</v>
      </c>
      <c r="H10" s="14">
        <f>_xlfn.QUARTILE.INC($B$2:$B$13,F10)</f>
        <v>43.5</v>
      </c>
      <c r="M10" s="14">
        <v>15</v>
      </c>
      <c r="N10" s="14">
        <f t="shared" si="2"/>
        <v>35.9</v>
      </c>
      <c r="O10" s="14">
        <f t="shared" si="0"/>
        <v>37.950000000000003</v>
      </c>
      <c r="P10" s="14">
        <f t="shared" si="1"/>
        <v>2.0500000000000043</v>
      </c>
    </row>
    <row r="11" spans="1:27" x14ac:dyDescent="0.3">
      <c r="A11" s="14" t="s">
        <v>2092</v>
      </c>
      <c r="B11" s="14">
        <v>84</v>
      </c>
      <c r="E11" s="14">
        <v>50</v>
      </c>
      <c r="F11" s="14">
        <v>2</v>
      </c>
      <c r="G11" s="14">
        <f>_xlfn.QUARTILE.EXC(B2:B13,2)</f>
        <v>68.5</v>
      </c>
      <c r="H11" s="14">
        <f>_xlfn.QUARTILE.INC($B$2:$B$13,F11)</f>
        <v>68.5</v>
      </c>
      <c r="M11" s="14">
        <v>20</v>
      </c>
      <c r="N11" s="14">
        <f t="shared" si="2"/>
        <v>37.799999999999997</v>
      </c>
      <c r="O11" s="14">
        <f t="shared" si="0"/>
        <v>40.200000000000003</v>
      </c>
      <c r="P11" s="14">
        <f t="shared" si="1"/>
        <v>2.4000000000000057</v>
      </c>
    </row>
    <row r="12" spans="1:27" x14ac:dyDescent="0.3">
      <c r="A12" s="14" t="s">
        <v>2093</v>
      </c>
      <c r="B12" s="14">
        <v>39</v>
      </c>
      <c r="E12" s="14">
        <v>75</v>
      </c>
      <c r="F12" s="14">
        <v>3</v>
      </c>
      <c r="G12" s="14">
        <f>_xlfn.QUARTILE.EXC(B2:B13,3)</f>
        <v>82.5</v>
      </c>
      <c r="H12" s="14">
        <f>_xlfn.QUARTILE.INC($B$2:$B$13,F12)</f>
        <v>79.5</v>
      </c>
      <c r="M12" s="14">
        <v>25</v>
      </c>
      <c r="N12" s="14">
        <f t="shared" si="2"/>
        <v>40.5</v>
      </c>
      <c r="O12" s="14">
        <f t="shared" si="0"/>
        <v>43.5</v>
      </c>
      <c r="P12" s="14">
        <f t="shared" si="1"/>
        <v>3</v>
      </c>
      <c r="U12" s="14" t="s">
        <v>2100</v>
      </c>
    </row>
    <row r="13" spans="1:27" x14ac:dyDescent="0.3">
      <c r="A13" s="14" t="s">
        <v>2094</v>
      </c>
      <c r="B13" s="14">
        <v>60</v>
      </c>
      <c r="E13" s="14">
        <v>100</v>
      </c>
      <c r="F13" s="14">
        <v>4</v>
      </c>
      <c r="H13" s="14">
        <f>_xlfn.QUARTILE.INC($B$2:$B$13,F13)</f>
        <v>95</v>
      </c>
      <c r="M13" s="14">
        <v>30</v>
      </c>
      <c r="N13" s="14">
        <f t="shared" si="2"/>
        <v>44.4</v>
      </c>
      <c r="O13" s="14">
        <f t="shared" si="0"/>
        <v>49.5</v>
      </c>
      <c r="P13" s="14">
        <f t="shared" si="1"/>
        <v>5.1000000000000014</v>
      </c>
      <c r="U13" s="14">
        <v>70</v>
      </c>
      <c r="V13" s="14">
        <f t="shared" ref="V13:V18" si="3">_xlfn.PERCENTILE.INC($B$2:$B$13,U13/100)</f>
        <v>77.400000000000006</v>
      </c>
      <c r="X13" s="14">
        <v>72.099999999999994</v>
      </c>
      <c r="Y13" s="14">
        <f>_xlfn.PERCENTILE.INC($B$2:$B$13,X13/100)</f>
        <v>77.861999999999995</v>
      </c>
    </row>
    <row r="14" spans="1:27" x14ac:dyDescent="0.3">
      <c r="M14" s="14">
        <v>35</v>
      </c>
      <c r="N14" s="14">
        <f t="shared" si="2"/>
        <v>53.25</v>
      </c>
      <c r="O14" s="14">
        <f t="shared" si="0"/>
        <v>57.749999999999993</v>
      </c>
      <c r="P14" s="14">
        <f t="shared" si="1"/>
        <v>4.4999999999999929</v>
      </c>
      <c r="U14" s="14">
        <v>71</v>
      </c>
      <c r="V14" s="14">
        <f t="shared" si="3"/>
        <v>77.62</v>
      </c>
      <c r="X14" s="14">
        <v>72.2</v>
      </c>
      <c r="Y14" s="14">
        <f t="shared" ref="Y14:Y22" si="4">_xlfn.PERCENTILE.INC($B$2:$B$13,X14/100)</f>
        <v>77.884</v>
      </c>
    </row>
    <row r="15" spans="1:27" x14ac:dyDescent="0.3">
      <c r="M15" s="14">
        <v>40</v>
      </c>
      <c r="N15" s="14">
        <f t="shared" si="2"/>
        <v>61</v>
      </c>
      <c r="O15" s="14">
        <f t="shared" si="0"/>
        <v>62</v>
      </c>
      <c r="P15" s="14">
        <f t="shared" si="1"/>
        <v>1</v>
      </c>
      <c r="U15" s="14">
        <v>72</v>
      </c>
      <c r="V15" s="14">
        <f t="shared" si="3"/>
        <v>77.84</v>
      </c>
      <c r="X15" s="14">
        <v>72.3</v>
      </c>
      <c r="Y15" s="14">
        <f t="shared" si="4"/>
        <v>77.906000000000006</v>
      </c>
    </row>
    <row r="16" spans="1:27" x14ac:dyDescent="0.3">
      <c r="M16" s="14">
        <v>45</v>
      </c>
      <c r="N16" s="14">
        <f t="shared" si="2"/>
        <v>64.25</v>
      </c>
      <c r="O16" s="14">
        <f t="shared" si="0"/>
        <v>64.75</v>
      </c>
      <c r="P16" s="14">
        <f t="shared" si="1"/>
        <v>0.5</v>
      </c>
      <c r="U16" s="14">
        <v>73</v>
      </c>
      <c r="V16" s="14">
        <f t="shared" si="3"/>
        <v>78.179999999999993</v>
      </c>
      <c r="X16" s="14">
        <v>72.400000000000006</v>
      </c>
      <c r="Y16" s="14">
        <f t="shared" si="4"/>
        <v>77.927999999999997</v>
      </c>
    </row>
    <row r="17" spans="6:25" x14ac:dyDescent="0.3">
      <c r="F17" s="14" t="s">
        <v>2106</v>
      </c>
      <c r="G17" s="14">
        <f>_xlfn.QUARTILE.INC(B2:B13,3)-_xlfn.QUARTILE.INC(B2:B13,1)</f>
        <v>36</v>
      </c>
      <c r="H17" s="14">
        <f>H12-H10</f>
        <v>36</v>
      </c>
      <c r="M17" s="15">
        <v>50</v>
      </c>
      <c r="N17" s="15">
        <f t="shared" si="2"/>
        <v>68.5</v>
      </c>
      <c r="O17" s="15">
        <f t="shared" si="0"/>
        <v>68.5</v>
      </c>
      <c r="P17" s="14">
        <f t="shared" si="1"/>
        <v>0</v>
      </c>
      <c r="U17" s="14">
        <v>74</v>
      </c>
      <c r="V17" s="14">
        <f t="shared" si="3"/>
        <v>78.84</v>
      </c>
      <c r="X17" s="14">
        <v>72.5</v>
      </c>
      <c r="Y17" s="14">
        <f t="shared" si="4"/>
        <v>77.95</v>
      </c>
    </row>
    <row r="18" spans="6:25" x14ac:dyDescent="0.3">
      <c r="G18" s="14">
        <f>G12-G10</f>
        <v>42</v>
      </c>
      <c r="M18" s="14">
        <v>55</v>
      </c>
      <c r="N18" s="14">
        <f t="shared" si="2"/>
        <v>72.599999999999994</v>
      </c>
      <c r="O18" s="14">
        <f t="shared" si="0"/>
        <v>72.2</v>
      </c>
      <c r="P18" s="14">
        <f t="shared" si="1"/>
        <v>-0.39999999999999147</v>
      </c>
      <c r="U18" s="14">
        <v>75</v>
      </c>
      <c r="V18" s="14">
        <f t="shared" si="3"/>
        <v>79.5</v>
      </c>
      <c r="X18" s="14">
        <v>72.599999999999994</v>
      </c>
      <c r="Y18" s="14">
        <f t="shared" si="4"/>
        <v>77.972000000000008</v>
      </c>
    </row>
    <row r="19" spans="6:25" x14ac:dyDescent="0.3">
      <c r="M19" s="14">
        <v>60</v>
      </c>
      <c r="N19" s="14">
        <f t="shared" si="2"/>
        <v>75.2</v>
      </c>
      <c r="O19" s="14">
        <f t="shared" si="0"/>
        <v>74.400000000000006</v>
      </c>
      <c r="P19" s="14">
        <f t="shared" si="1"/>
        <v>-0.79999999999999716</v>
      </c>
      <c r="X19" s="14">
        <v>72.7</v>
      </c>
      <c r="Y19" s="14">
        <f t="shared" si="4"/>
        <v>77.994</v>
      </c>
    </row>
    <row r="20" spans="6:25" x14ac:dyDescent="0.3">
      <c r="M20" s="14">
        <v>65</v>
      </c>
      <c r="N20" s="14">
        <f t="shared" si="2"/>
        <v>76.900000000000006</v>
      </c>
      <c r="O20" s="14">
        <f t="shared" si="0"/>
        <v>76.3</v>
      </c>
      <c r="P20" s="14">
        <f t="shared" si="1"/>
        <v>-0.60000000000000853</v>
      </c>
      <c r="X20" s="14">
        <v>72.800000000000097</v>
      </c>
      <c r="Y20" s="14">
        <f t="shared" si="4"/>
        <v>78.048000000000073</v>
      </c>
    </row>
    <row r="21" spans="6:25" x14ac:dyDescent="0.3">
      <c r="M21" s="14">
        <v>70</v>
      </c>
      <c r="N21" s="14">
        <f t="shared" si="2"/>
        <v>78.599999999999994</v>
      </c>
      <c r="O21" s="14">
        <f t="shared" si="0"/>
        <v>77.400000000000006</v>
      </c>
      <c r="P21" s="14">
        <f t="shared" si="1"/>
        <v>-1.1999999999999886</v>
      </c>
      <c r="X21" s="14">
        <v>72.900000000000105</v>
      </c>
      <c r="Y21" s="14">
        <f t="shared" si="4"/>
        <v>78.114000000000075</v>
      </c>
    </row>
    <row r="22" spans="6:25" x14ac:dyDescent="0.3">
      <c r="M22" s="14">
        <v>75</v>
      </c>
      <c r="N22" s="14">
        <f t="shared" si="2"/>
        <v>82.5</v>
      </c>
      <c r="O22" s="14">
        <f t="shared" si="0"/>
        <v>79.5</v>
      </c>
      <c r="P22" s="14">
        <f t="shared" si="1"/>
        <v>-3</v>
      </c>
      <c r="X22" s="14">
        <v>73.000000000000099</v>
      </c>
      <c r="Y22" s="14">
        <f t="shared" si="4"/>
        <v>78.180000000000064</v>
      </c>
    </row>
    <row r="23" spans="6:25" x14ac:dyDescent="0.3">
      <c r="M23" s="14">
        <v>80</v>
      </c>
      <c r="N23" s="14">
        <f t="shared" si="2"/>
        <v>85.2</v>
      </c>
      <c r="O23" s="14">
        <f t="shared" si="0"/>
        <v>82.800000000000011</v>
      </c>
      <c r="P23" s="14">
        <f t="shared" si="1"/>
        <v>-2.3999999999999915</v>
      </c>
    </row>
    <row r="24" spans="6:25" x14ac:dyDescent="0.3">
      <c r="M24" s="14">
        <v>85</v>
      </c>
      <c r="N24" s="14">
        <f t="shared" si="2"/>
        <v>87.399999999999991</v>
      </c>
      <c r="O24" s="14">
        <f t="shared" si="0"/>
        <v>85.05</v>
      </c>
      <c r="P24" s="14">
        <f t="shared" si="1"/>
        <v>-2.3499999999999943</v>
      </c>
    </row>
    <row r="25" spans="6:25" x14ac:dyDescent="0.3">
      <c r="M25" s="14">
        <v>90</v>
      </c>
      <c r="N25" s="14">
        <f t="shared" si="2"/>
        <v>92.600000000000009</v>
      </c>
      <c r="O25" s="14">
        <f t="shared" si="0"/>
        <v>86.7</v>
      </c>
      <c r="P25" s="14">
        <f t="shared" si="1"/>
        <v>-5.9000000000000057</v>
      </c>
    </row>
    <row r="26" spans="6:25" x14ac:dyDescent="0.3">
      <c r="M26" s="14">
        <v>95</v>
      </c>
      <c r="N26" s="14" t="e">
        <f t="shared" si="2"/>
        <v>#NUM!</v>
      </c>
      <c r="O26" s="14">
        <f t="shared" si="0"/>
        <v>90.6</v>
      </c>
      <c r="P26" s="14" t="e">
        <f t="shared" si="1"/>
        <v>#NUM!</v>
      </c>
    </row>
    <row r="27" spans="6:25" x14ac:dyDescent="0.3">
      <c r="M27" s="16">
        <v>100</v>
      </c>
      <c r="N27" s="16" t="e">
        <f t="shared" si="2"/>
        <v>#NUM!</v>
      </c>
      <c r="O27" s="16">
        <f t="shared" si="0"/>
        <v>95</v>
      </c>
      <c r="P27" s="14" t="e">
        <f t="shared" si="1"/>
        <v>#NUM!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1425-57B7-45B9-B5D6-9952157D7C19}">
  <dimension ref="A1:J17"/>
  <sheetViews>
    <sheetView zoomScale="136" zoomScaleNormal="136" workbookViewId="0">
      <selection activeCell="I2" sqref="I2"/>
    </sheetView>
  </sheetViews>
  <sheetFormatPr defaultRowHeight="14.4" x14ac:dyDescent="0.3"/>
  <cols>
    <col min="6" max="6" width="15.109375" customWidth="1"/>
    <col min="7" max="7" width="15.6640625" customWidth="1"/>
    <col min="8" max="8" width="13.33203125" customWidth="1"/>
    <col min="9" max="9" width="16.6640625" customWidth="1"/>
    <col min="10" max="10" width="9.88671875" bestFit="1" customWidth="1"/>
  </cols>
  <sheetData>
    <row r="1" spans="1:10" ht="57.6" x14ac:dyDescent="0.3">
      <c r="A1" s="19" t="s">
        <v>2115</v>
      </c>
      <c r="B1" s="19" t="s">
        <v>2116</v>
      </c>
      <c r="C1" s="19" t="s">
        <v>2126</v>
      </c>
      <c r="D1" s="19" t="s">
        <v>2117</v>
      </c>
      <c r="E1" s="19" t="s">
        <v>2127</v>
      </c>
      <c r="F1" s="19" t="s">
        <v>2120</v>
      </c>
      <c r="G1" s="19" t="s">
        <v>2121</v>
      </c>
      <c r="H1" s="19" t="s">
        <v>2124</v>
      </c>
      <c r="I1" s="19" t="s">
        <v>2125</v>
      </c>
      <c r="J1" s="19" t="s">
        <v>2128</v>
      </c>
    </row>
    <row r="2" spans="1:10" x14ac:dyDescent="0.3">
      <c r="A2" s="18" t="s">
        <v>2083</v>
      </c>
      <c r="B2" s="18">
        <v>56</v>
      </c>
      <c r="C2" s="18" t="str" cm="1">
        <f t="array" ref="C2">_xlfn.IFS(OR(B2&lt;30,B2=30),"F",AND(B2&gt;30,OR(B2&lt;40,B2=40)),"E",AND(B2&gt;40,OR(B2&lt;50,B2=50)),"D",AND(B2&gt;50,OR(B2&lt;60,B2=60)),"C",AND(B2&gt;60,OR(B2&lt;70,B2=70)),"B",AND(B2&gt;70,OR(B2&lt;80,B2=80)),"B+",AND(B2&gt;80,OR(B2&lt;90,B2=90)),"A",B2&gt;90,"A+")</f>
        <v>C</v>
      </c>
      <c r="D2" s="18">
        <v>45</v>
      </c>
      <c r="E2" s="18"/>
      <c r="F2" s="18" t="b">
        <f>OR(B2&gt;50,D2&gt;50,B2=50,D2=50)</f>
        <v>1</v>
      </c>
      <c r="G2" s="17" t="b">
        <f t="shared" ref="G2:G17" si="0">AND(B2&gt;50,D2&gt;50,B2=50,D2=50)</f>
        <v>0</v>
      </c>
      <c r="H2" s="17" t="str">
        <f>IF(OR(B2&gt;80,D2&gt;80,B2=80,D2=80),"Scholarship","No Scholarship")</f>
        <v>No Scholarship</v>
      </c>
      <c r="I2" s="17" t="str">
        <f t="shared" ref="I2:I7" si="1">IF(AND(B2&gt;85,D2&gt;85),"Scholarship","No Scholarship")</f>
        <v>No Scholarship</v>
      </c>
      <c r="J2" t="str" cm="1">
        <f t="array" ref="J2">_xlfn.IFS(B2&lt;50,"Average",AND(OR(B2&gt;50,B2=50),OR(B2&lt;80,B2=80)),"Distinction",B2&gt;80,"Excellent")</f>
        <v>Distinction</v>
      </c>
    </row>
    <row r="3" spans="1:10" x14ac:dyDescent="0.3">
      <c r="A3" s="18" t="s">
        <v>2084</v>
      </c>
      <c r="B3" s="18">
        <v>45</v>
      </c>
      <c r="C3" s="18" t="str" cm="1">
        <f t="array" ref="C3">_xlfn.IFS(OR(B3&lt;30,B3=30),"F",AND(B3&gt;30,OR(B3&lt;40,B3=40)),"E",AND(B3&gt;40,OR(B3&lt;50,B3=50)),"D",AND(B3&gt;50,OR(B3&lt;60,B3=60)),"C",AND(B3&gt;60,OR(B3&lt;70,B3=70)),"B",AND(B3&gt;70,OR(B3&lt;80,B3=80)),"B+",AND(B3&gt;80,OR(B3&lt;90,B3=90)),"A",B3&gt;90,"A+")</f>
        <v>D</v>
      </c>
      <c r="D3" s="18">
        <v>64</v>
      </c>
      <c r="E3" s="18"/>
      <c r="F3" s="18" t="b">
        <f t="shared" ref="F3:F17" si="2">OR(B3&gt;50,D3&gt;50,B3=50,D3=50)</f>
        <v>1</v>
      </c>
      <c r="G3" s="17" t="b">
        <f t="shared" si="0"/>
        <v>0</v>
      </c>
      <c r="H3" s="17" t="str">
        <f t="shared" ref="H3:H17" si="3">IF(OR(B3&gt;80,D3&gt;80,B3=80,D3=80),"Scholarship","No Scholarship")</f>
        <v>No Scholarship</v>
      </c>
      <c r="I3" s="17" t="str">
        <f t="shared" si="1"/>
        <v>No Scholarship</v>
      </c>
      <c r="J3" t="str" cm="1">
        <f t="array" ref="J3">_xlfn.IFS(B3&lt;50,"Average",AND(OR(B3&gt;50,B3=50),OR(B3&lt;80,B3=80)),"Distinction",B3&gt;80,"Excellent")</f>
        <v>Average</v>
      </c>
    </row>
    <row r="4" spans="1:10" x14ac:dyDescent="0.3">
      <c r="A4" s="18" t="s">
        <v>2085</v>
      </c>
      <c r="B4" s="18">
        <v>76</v>
      </c>
      <c r="C4" s="18" t="str" cm="1">
        <f t="array" ref="C4">_xlfn.IFS(OR(B4&lt;30,B4=30),"F",AND(B4&gt;30,OR(B4&lt;40,B4=40)),"E",AND(B4&gt;40,OR(B4&lt;50,B4=50)),"D",AND(B4&gt;50,OR(B4&lt;60,B4=60)),"C",AND(B4&gt;60,OR(B4&lt;70,B4=70)),"B",AND(B4&gt;70,OR(B4&lt;80,B4=80)),"B+",AND(B4&gt;80,OR(B4&lt;90,B4=90)),"A",B4&gt;90,"A+")</f>
        <v>B+</v>
      </c>
      <c r="D4" s="18">
        <v>40</v>
      </c>
      <c r="E4" s="18"/>
      <c r="F4" s="18" t="b">
        <f t="shared" si="2"/>
        <v>1</v>
      </c>
      <c r="G4" s="17" t="b">
        <f t="shared" si="0"/>
        <v>0</v>
      </c>
      <c r="H4" s="17" t="str">
        <f t="shared" si="3"/>
        <v>No Scholarship</v>
      </c>
      <c r="I4" s="17" t="str">
        <f t="shared" si="1"/>
        <v>No Scholarship</v>
      </c>
      <c r="J4" t="str" cm="1">
        <f t="array" ref="J4">_xlfn.IFS(B4&lt;50,"Average",AND(OR(B4&gt;50,B4=50),OR(B4&lt;80,B4=80)),"Distinction",B4&gt;80,"Excellent")</f>
        <v>Distinction</v>
      </c>
    </row>
    <row r="5" spans="1:10" x14ac:dyDescent="0.3">
      <c r="A5" s="18" t="s">
        <v>2086</v>
      </c>
      <c r="B5" s="18">
        <v>78</v>
      </c>
      <c r="C5" s="18" t="str" cm="1">
        <f t="array" ref="C5">_xlfn.IFS(OR(B5&lt;30,B5=30),"F",AND(B5&gt;30,OR(B5&lt;40,B5=40)),"E",AND(B5&gt;40,OR(B5&lt;50,B5=50)),"D",AND(B5&gt;50,OR(B5&lt;60,B5=60)),"C",AND(B5&gt;60,OR(B5&lt;70,B5=70)),"B",AND(B5&gt;70,OR(B5&lt;80,B5=80)),"B+",AND(B5&gt;80,OR(B5&lt;90,B5=90)),"A",B5&gt;90,"A+")</f>
        <v>B+</v>
      </c>
      <c r="D5" s="18">
        <v>89</v>
      </c>
      <c r="E5" s="18"/>
      <c r="F5" s="18" t="b">
        <f t="shared" si="2"/>
        <v>1</v>
      </c>
      <c r="G5" s="17" t="b">
        <f t="shared" si="0"/>
        <v>0</v>
      </c>
      <c r="H5" s="17" t="str">
        <f t="shared" si="3"/>
        <v>Scholarship</v>
      </c>
      <c r="I5" s="17" t="str">
        <f t="shared" si="1"/>
        <v>No Scholarship</v>
      </c>
      <c r="J5" t="str" cm="1">
        <f t="array" ref="J5">_xlfn.IFS(B5&lt;50,"Average",AND(OR(B5&gt;50,B5=50),OR(B5&lt;80,B5=80)),"Distinction",B5&gt;80,"Excellent")</f>
        <v>Distinction</v>
      </c>
    </row>
    <row r="6" spans="1:10" x14ac:dyDescent="0.3">
      <c r="A6" s="18" t="s">
        <v>2087</v>
      </c>
      <c r="B6" s="18">
        <v>48</v>
      </c>
      <c r="C6" s="18" t="str" cm="1">
        <f t="array" ref="C6">_xlfn.IFS(OR(B6&lt;30,B6=30),"F",AND(B6&gt;30,OR(B6&lt;40,B6=40)),"E",AND(B6&gt;40,OR(B6&lt;50,B6=50)),"D",AND(B6&gt;50,OR(B6&lt;60,B6=60)),"C",AND(B6&gt;60,OR(B6&lt;70,B6=70)),"B",AND(B6&gt;70,OR(B6&lt;80,B6=80)),"B+",AND(B6&gt;80,OR(B6&lt;90,B6=90)),"A",B6&gt;90,"A+")</f>
        <v>D</v>
      </c>
      <c r="D6" s="18">
        <v>60</v>
      </c>
      <c r="E6" s="18"/>
      <c r="F6" s="18" t="b">
        <f t="shared" si="2"/>
        <v>1</v>
      </c>
      <c r="G6" s="17" t="b">
        <f t="shared" si="0"/>
        <v>0</v>
      </c>
      <c r="H6" s="17" t="str">
        <f t="shared" si="3"/>
        <v>No Scholarship</v>
      </c>
      <c r="I6" s="17" t="str">
        <f t="shared" si="1"/>
        <v>No Scholarship</v>
      </c>
      <c r="J6" t="str" cm="1">
        <f t="array" ref="J6">_xlfn.IFS(B6&lt;50,"Average",AND(OR(B6&gt;50,B6=50),OR(B6&lt;80,B6=80)),"Distinction",B6&gt;80,"Excellent")</f>
        <v>Average</v>
      </c>
    </row>
    <row r="7" spans="1:10" x14ac:dyDescent="0.3">
      <c r="A7" s="18" t="s">
        <v>2088</v>
      </c>
      <c r="B7" s="18">
        <v>97</v>
      </c>
      <c r="C7" s="18" t="str" cm="1">
        <f t="array" ref="C7">_xlfn.IFS(OR(B7&lt;30,B7=30),"F",AND(B7&gt;30,OR(B7&lt;40,B7=40)),"E",AND(B7&gt;40,OR(B7&lt;50,B7=50)),"D",AND(B7&gt;50,OR(B7&lt;60,B7=60)),"C",AND(B7&gt;60,OR(B7&lt;70,B7=70)),"B",AND(B7&gt;70,OR(B7&lt;80,B7=80)),"B+",AND(B7&gt;80,OR(B7&lt;90,B7=90)),"A",B7&gt;90,"A+")</f>
        <v>A+</v>
      </c>
      <c r="D7" s="18">
        <v>90</v>
      </c>
      <c r="E7" s="18"/>
      <c r="F7" s="18" t="b">
        <f t="shared" si="2"/>
        <v>1</v>
      </c>
      <c r="G7" s="17" t="b">
        <f t="shared" si="0"/>
        <v>0</v>
      </c>
      <c r="H7" s="17" t="str">
        <f t="shared" si="3"/>
        <v>Scholarship</v>
      </c>
      <c r="I7" s="17" t="str">
        <f t="shared" si="1"/>
        <v>Scholarship</v>
      </c>
      <c r="J7" t="str" cm="1">
        <f t="array" ref="J7">_xlfn.IFS(B7&lt;50,"Average",AND(OR(B7&gt;50,B7=50),OR(B7&lt;80,B7=80)),"Distinction",B7&gt;80,"Excellent")</f>
        <v>Excellent</v>
      </c>
    </row>
    <row r="8" spans="1:10" x14ac:dyDescent="0.3">
      <c r="A8" s="18" t="s">
        <v>2089</v>
      </c>
      <c r="B8" s="18">
        <v>79</v>
      </c>
      <c r="C8" s="18" t="str" cm="1">
        <f t="array" ref="C8">_xlfn.IFS(OR(B8&lt;30,B8=30),"F",AND(B8&gt;30,OR(B8&lt;40,B8=40)),"E",AND(B8&gt;40,OR(B8&lt;50,B8=50)),"D",AND(B8&gt;50,OR(B8&lt;60,B8=60)),"C",AND(B8&gt;60,OR(B8&lt;70,B8=70)),"B",AND(B8&gt;70,OR(B8&lt;80,B8=80)),"B+",AND(B8&gt;80,OR(B8&lt;90,B8=90)),"A",B8&gt;90,"A+")</f>
        <v>B+</v>
      </c>
      <c r="D8" s="18">
        <v>87</v>
      </c>
      <c r="E8" s="18"/>
      <c r="F8" s="18" t="b">
        <f t="shared" si="2"/>
        <v>1</v>
      </c>
      <c r="G8" s="17" t="b">
        <f t="shared" si="0"/>
        <v>0</v>
      </c>
      <c r="H8" s="17" t="str">
        <f t="shared" si="3"/>
        <v>Scholarship</v>
      </c>
      <c r="I8" s="17" t="str">
        <f t="shared" ref="I8:I17" si="4">IF(AND(B8&gt;85,D8&gt;85),"Scholarship","No Scholarship")</f>
        <v>No Scholarship</v>
      </c>
      <c r="J8" t="str" cm="1">
        <f t="array" ref="J8">_xlfn.IFS(B8&lt;50,"Average",AND(OR(B8&gt;50,B8=50),OR(B8&lt;80,B8=80)),"Distinction",B8&gt;80,"Excellent")</f>
        <v>Distinction</v>
      </c>
    </row>
    <row r="9" spans="1:10" x14ac:dyDescent="0.3">
      <c r="A9" s="18" t="s">
        <v>2090</v>
      </c>
      <c r="B9" s="18">
        <v>90</v>
      </c>
      <c r="C9" s="18" t="str" cm="1">
        <f t="array" ref="C9">_xlfn.IFS(OR(B9&lt;30,B9=30),"F",AND(B9&gt;30,OR(B9&lt;40,B9=40)),"E",AND(B9&gt;40,OR(B9&lt;50,B9=50)),"D",AND(B9&gt;50,OR(B9&lt;60,B9=60)),"C",AND(B9&gt;60,OR(B9&lt;70,B9=70)),"B",AND(B9&gt;70,OR(B9&lt;80,B9=80)),"B+",AND(B9&gt;80,OR(B9&lt;90,B9=90)),"A",B9&gt;90,"A+")</f>
        <v>A</v>
      </c>
      <c r="D9" s="18">
        <v>96</v>
      </c>
      <c r="E9" s="18"/>
      <c r="F9" s="18" t="b">
        <f t="shared" si="2"/>
        <v>1</v>
      </c>
      <c r="G9" s="17" t="b">
        <f t="shared" si="0"/>
        <v>0</v>
      </c>
      <c r="H9" s="17" t="str">
        <f t="shared" si="3"/>
        <v>Scholarship</v>
      </c>
      <c r="I9" s="17" t="str">
        <f t="shared" si="4"/>
        <v>Scholarship</v>
      </c>
      <c r="J9" t="str" cm="1">
        <f t="array" ref="J9">_xlfn.IFS(B9&lt;50,"Average",AND(OR(B9&gt;50,B9=50),OR(B9&lt;80,B9=80)),"Distinction",B9&gt;80,"Excellent")</f>
        <v>Excellent</v>
      </c>
    </row>
    <row r="10" spans="1:10" x14ac:dyDescent="0.3">
      <c r="A10" s="18" t="s">
        <v>2091</v>
      </c>
      <c r="B10" s="18">
        <v>43</v>
      </c>
      <c r="C10" s="18" t="str" cm="1">
        <f t="array" ref="C10">_xlfn.IFS(OR(B10&lt;30,B10=30),"F",AND(B10&gt;30,OR(B10&lt;40,B10=40)),"E",AND(B10&gt;40,OR(B10&lt;50,B10=50)),"D",AND(B10&gt;50,OR(B10&lt;60,B10=60)),"C",AND(B10&gt;60,OR(B10&lt;70,B10=70)),"B",AND(B10&gt;70,OR(B10&lt;80,B10=80)),"B+",AND(B10&gt;80,OR(B10&lt;90,B10=90)),"A",B10&gt;90,"A+")</f>
        <v>D</v>
      </c>
      <c r="D10" s="18">
        <v>45</v>
      </c>
      <c r="E10" s="18"/>
      <c r="F10" s="18" t="b">
        <f t="shared" si="2"/>
        <v>0</v>
      </c>
      <c r="G10" s="17" t="b">
        <f t="shared" si="0"/>
        <v>0</v>
      </c>
      <c r="H10" s="17" t="str">
        <f t="shared" si="3"/>
        <v>No Scholarship</v>
      </c>
      <c r="I10" s="17" t="str">
        <f t="shared" si="4"/>
        <v>No Scholarship</v>
      </c>
      <c r="J10" t="str" cm="1">
        <f t="array" ref="J10">_xlfn.IFS(B10&lt;50,"Average",AND(OR(B10&gt;50,B10=50),OR(B10&lt;80,B10=80)),"Distinction",B10&gt;80,"Excellent")</f>
        <v>Average</v>
      </c>
    </row>
    <row r="11" spans="1:10" x14ac:dyDescent="0.3">
      <c r="A11" s="18" t="s">
        <v>2092</v>
      </c>
      <c r="B11" s="18">
        <v>56</v>
      </c>
      <c r="C11" s="18" t="str" cm="1">
        <f t="array" ref="C11">_xlfn.IFS(OR(B11&lt;30,B11=30),"F",AND(B11&gt;30,OR(B11&lt;40,B11=40)),"E",AND(B11&gt;40,OR(B11&lt;50,B11=50)),"D",AND(B11&gt;50,OR(B11&lt;60,B11=60)),"C",AND(B11&gt;60,OR(B11&lt;70,B11=70)),"B",AND(B11&gt;70,OR(B11&lt;80,B11=80)),"B+",AND(B11&gt;80,OR(B11&lt;90,B11=90)),"A",B11&gt;90,"A+")</f>
        <v>C</v>
      </c>
      <c r="D11" s="18">
        <v>55</v>
      </c>
      <c r="E11" s="18"/>
      <c r="F11" s="18" t="b">
        <f t="shared" si="2"/>
        <v>1</v>
      </c>
      <c r="G11" s="17" t="b">
        <f t="shared" si="0"/>
        <v>0</v>
      </c>
      <c r="H11" s="17" t="str">
        <f t="shared" si="3"/>
        <v>No Scholarship</v>
      </c>
      <c r="I11" s="17" t="str">
        <f t="shared" si="4"/>
        <v>No Scholarship</v>
      </c>
      <c r="J11" t="str" cm="1">
        <f t="array" ref="J11">_xlfn.IFS(B11&lt;50,"Average",AND(OR(B11&gt;50,B11=50),OR(B11&lt;80,B11=80)),"Distinction",B11&gt;80,"Excellent")</f>
        <v>Distinction</v>
      </c>
    </row>
    <row r="12" spans="1:10" x14ac:dyDescent="0.3">
      <c r="A12" s="18" t="s">
        <v>2093</v>
      </c>
      <c r="B12" s="18">
        <v>80</v>
      </c>
      <c r="C12" s="18" t="str" cm="1">
        <f t="array" ref="C12">_xlfn.IFS(OR(B12&lt;30,B12=30),"F",AND(B12&gt;30,OR(B12&lt;40,B12=40)),"E",AND(B12&gt;40,OR(B12&lt;50,B12=50)),"D",AND(B12&gt;50,OR(B12&lt;60,B12=60)),"C",AND(B12&gt;60,OR(B12&lt;70,B12=70)),"B",AND(B12&gt;70,OR(B12&lt;80,B12=80)),"B+",AND(B12&gt;80,OR(B12&lt;90,B12=90)),"A",B12&gt;90,"A+")</f>
        <v>B+</v>
      </c>
      <c r="D12" s="18">
        <v>54</v>
      </c>
      <c r="E12" s="18"/>
      <c r="F12" s="18" t="b">
        <f t="shared" si="2"/>
        <v>1</v>
      </c>
      <c r="G12" s="17" t="b">
        <f t="shared" si="0"/>
        <v>0</v>
      </c>
      <c r="H12" s="17" t="str">
        <f t="shared" si="3"/>
        <v>Scholarship</v>
      </c>
      <c r="I12" s="17" t="str">
        <f t="shared" si="4"/>
        <v>No Scholarship</v>
      </c>
      <c r="J12" t="str" cm="1">
        <f t="array" ref="J12">_xlfn.IFS(B12&lt;50,"Average",AND(OR(B12&gt;50,B12=50),OR(B12&lt;80,B12=80)),"Distinction",B12&gt;80,"Excellent")</f>
        <v>Distinction</v>
      </c>
    </row>
    <row r="13" spans="1:10" x14ac:dyDescent="0.3">
      <c r="A13" s="18" t="s">
        <v>2094</v>
      </c>
      <c r="B13" s="18">
        <v>64</v>
      </c>
      <c r="C13" s="18" t="str" cm="1">
        <f t="array" ref="C13">_xlfn.IFS(OR(B13&lt;30,B13=30),"F",AND(B13&gt;30,OR(B13&lt;40,B13=40)),"E",AND(B13&gt;40,OR(B13&lt;50,B13=50)),"D",AND(B13&gt;50,OR(B13&lt;60,B13=60)),"C",AND(B13&gt;60,OR(B13&lt;70,B13=70)),"B",AND(B13&gt;70,OR(B13&lt;80,B13=80)),"B+",AND(B13&gt;80,OR(B13&lt;90,B13=90)),"A",B13&gt;90,"A+")</f>
        <v>B</v>
      </c>
      <c r="D13" s="18">
        <v>35</v>
      </c>
      <c r="E13" s="18"/>
      <c r="F13" s="18" t="b">
        <f t="shared" si="2"/>
        <v>1</v>
      </c>
      <c r="G13" s="17" t="b">
        <f t="shared" si="0"/>
        <v>0</v>
      </c>
      <c r="H13" s="17" t="str">
        <f t="shared" si="3"/>
        <v>No Scholarship</v>
      </c>
      <c r="I13" s="17" t="str">
        <f t="shared" si="4"/>
        <v>No Scholarship</v>
      </c>
      <c r="J13" t="str" cm="1">
        <f t="array" ref="J13">_xlfn.IFS(B13&lt;50,"Average",AND(OR(B13&gt;50,B13=50),OR(B13&lt;80,B13=80)),"Distinction",B13&gt;80,"Excellent")</f>
        <v>Distinction</v>
      </c>
    </row>
    <row r="14" spans="1:10" x14ac:dyDescent="0.3">
      <c r="A14" s="18" t="s">
        <v>2118</v>
      </c>
      <c r="B14" s="18">
        <v>37</v>
      </c>
      <c r="C14" s="18" t="str" cm="1">
        <f t="array" ref="C14">_xlfn.IFS(OR(B14&lt;30,B14=30),"F",AND(B14&gt;30,OR(B14&lt;40,B14=40)),"E",AND(B14&gt;40,OR(B14&lt;50,B14=50)),"D",AND(B14&gt;50,OR(B14&lt;60,B14=60)),"C",AND(B14&gt;60,OR(B14&lt;70,B14=70)),"B",AND(B14&gt;70,OR(B14&lt;80,B14=80)),"B+",AND(B14&gt;80,OR(B14&lt;90,B14=90)),"A",B14&gt;90,"A+")</f>
        <v>E</v>
      </c>
      <c r="D14" s="18">
        <v>29</v>
      </c>
      <c r="E14" s="18"/>
      <c r="F14" s="18" t="b">
        <f t="shared" si="2"/>
        <v>0</v>
      </c>
      <c r="G14" s="17" t="b">
        <f t="shared" si="0"/>
        <v>0</v>
      </c>
      <c r="H14" s="17" t="str">
        <f t="shared" si="3"/>
        <v>No Scholarship</v>
      </c>
      <c r="I14" s="17" t="str">
        <f t="shared" si="4"/>
        <v>No Scholarship</v>
      </c>
      <c r="J14" t="str" cm="1">
        <f t="array" ref="J14">_xlfn.IFS(B14&lt;50,"Average",AND(OR(B14&gt;50,B14=50),OR(B14&lt;80,B14=80)),"Distinction",B14&gt;80,"Excellent")</f>
        <v>Average</v>
      </c>
    </row>
    <row r="15" spans="1:10" x14ac:dyDescent="0.3">
      <c r="A15" s="18" t="s">
        <v>2119</v>
      </c>
      <c r="B15" s="18">
        <v>98</v>
      </c>
      <c r="C15" s="18" t="str" cm="1">
        <f t="array" ref="C15">_xlfn.IFS(OR(B15&lt;30,B15=30),"F",AND(B15&gt;30,OR(B15&lt;40,B15=40)),"E",AND(B15&gt;40,OR(B15&lt;50,B15=50)),"D",AND(B15&gt;50,OR(B15&lt;60,B15=60)),"C",AND(B15&gt;60,OR(B15&lt;70,B15=70)),"B",AND(B15&gt;70,OR(B15&lt;80,B15=80)),"B+",AND(B15&gt;80,OR(B15&lt;90,B15=90)),"A",B15&gt;90,"A+")</f>
        <v>A+</v>
      </c>
      <c r="D15" s="18">
        <v>90</v>
      </c>
      <c r="E15" s="18"/>
      <c r="F15" s="18" t="b">
        <f t="shared" si="2"/>
        <v>1</v>
      </c>
      <c r="G15" s="17" t="b">
        <f t="shared" si="0"/>
        <v>0</v>
      </c>
      <c r="H15" s="17" t="str">
        <f t="shared" si="3"/>
        <v>Scholarship</v>
      </c>
      <c r="I15" s="17" t="str">
        <f t="shared" si="4"/>
        <v>Scholarship</v>
      </c>
      <c r="J15" t="str" cm="1">
        <f t="array" ref="J15">_xlfn.IFS(B15&lt;50,"Average",AND(OR(B15&gt;50,B15=50),OR(B15&lt;80,B15=80)),"Distinction",B15&gt;80,"Excellent")</f>
        <v>Excellent</v>
      </c>
    </row>
    <row r="16" spans="1:10" x14ac:dyDescent="0.3">
      <c r="A16" s="18" t="s">
        <v>2122</v>
      </c>
      <c r="B16" s="18">
        <v>50</v>
      </c>
      <c r="C16" s="18" t="str" cm="1">
        <f t="array" ref="C16">_xlfn.IFS(OR(B16&lt;30,B16=30),"F",AND(B16&gt;30,OR(B16&lt;40,B16=40)),"E",AND(B16&gt;40,OR(B16&lt;50,B16=50)),"D",AND(B16&gt;50,OR(B16&lt;60,B16=60)),"C",AND(B16&gt;60,OR(B16&lt;70,B16=70)),"B",AND(B16&gt;70,OR(B16&lt;80,B16=80)),"B+",AND(B16&gt;80,OR(B16&lt;90,B16=90)),"A",B16&gt;90,"A+")</f>
        <v>D</v>
      </c>
      <c r="D16" s="18">
        <v>89</v>
      </c>
      <c r="E16" s="18"/>
      <c r="F16" s="18" t="b">
        <f t="shared" si="2"/>
        <v>1</v>
      </c>
      <c r="G16" s="17" t="b">
        <f t="shared" si="0"/>
        <v>0</v>
      </c>
      <c r="H16" s="17" t="str">
        <f t="shared" si="3"/>
        <v>Scholarship</v>
      </c>
      <c r="I16" s="17" t="str">
        <f t="shared" si="4"/>
        <v>No Scholarship</v>
      </c>
      <c r="J16" t="str" cm="1">
        <f t="array" ref="J16">_xlfn.IFS(B16&lt;50,"Average",AND(OR(B16&gt;50,B16=50),OR(B16&lt;80,B16=80)),"Distinction",B16&gt;80,"Excellent")</f>
        <v>Distinction</v>
      </c>
    </row>
    <row r="17" spans="1:10" x14ac:dyDescent="0.3">
      <c r="A17" s="18" t="s">
        <v>2123</v>
      </c>
      <c r="B17" s="18">
        <v>50</v>
      </c>
      <c r="C17" s="18" t="str" cm="1">
        <f t="array" ref="C17">_xlfn.IFS(OR(B17&lt;30,B17=30),"F",AND(B17&gt;30,OR(B17&lt;40,B17=40)),"E",AND(B17&gt;40,OR(B17&lt;50,B17=50)),"D",AND(B17&gt;50,OR(B17&lt;60,B17=60)),"C",AND(B17&gt;60,OR(B17&lt;70,B17=70)),"B",AND(B17&gt;70,OR(B17&lt;80,B17=80)),"B+",AND(B17&gt;80,OR(B17&lt;90,B17=90)),"A",B17&gt;90,"A+")</f>
        <v>D</v>
      </c>
      <c r="D17" s="18">
        <v>50</v>
      </c>
      <c r="E17" s="18"/>
      <c r="F17" s="18" t="b">
        <f t="shared" si="2"/>
        <v>1</v>
      </c>
      <c r="G17" s="17" t="b">
        <f t="shared" si="0"/>
        <v>0</v>
      </c>
      <c r="H17" s="17" t="str">
        <f t="shared" si="3"/>
        <v>No Scholarship</v>
      </c>
      <c r="I17" s="17" t="str">
        <f t="shared" si="4"/>
        <v>No Scholarship</v>
      </c>
      <c r="J17" t="str" cm="1">
        <f t="array" ref="J17">_xlfn.IFS(B17&lt;50,"Average",AND(OR(B17&gt;50,B17=50),OR(B17&lt;80,B17=80)),"Distinction",B17&gt;80,"Excellent")</f>
        <v>Distinction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3D1-D0A0-4C4E-9FF8-3D98FC029EF6}">
  <dimension ref="A1:N23"/>
  <sheetViews>
    <sheetView zoomScale="126" zoomScaleNormal="126" workbookViewId="0">
      <selection activeCell="D3" sqref="D3"/>
    </sheetView>
  </sheetViews>
  <sheetFormatPr defaultRowHeight="14.4" x14ac:dyDescent="0.3"/>
  <cols>
    <col min="1" max="1" width="8.88671875" style="14"/>
    <col min="2" max="2" width="9.88671875" style="14" bestFit="1" customWidth="1"/>
    <col min="3" max="3" width="8.88671875" style="14"/>
    <col min="4" max="4" width="9.5546875" style="14" bestFit="1" customWidth="1"/>
    <col min="5" max="6" width="10.88671875" style="14" customWidth="1"/>
    <col min="7" max="7" width="12.5546875" style="14" bestFit="1" customWidth="1"/>
    <col min="8" max="16384" width="8.88671875" style="14"/>
  </cols>
  <sheetData>
    <row r="1" spans="1:14" x14ac:dyDescent="0.3">
      <c r="A1" s="15" t="s">
        <v>2129</v>
      </c>
      <c r="B1" s="15" t="s">
        <v>2130</v>
      </c>
      <c r="C1" s="15" t="s">
        <v>2131</v>
      </c>
      <c r="D1" s="15" t="s">
        <v>2148</v>
      </c>
      <c r="E1" s="14" t="s">
        <v>2152</v>
      </c>
    </row>
    <row r="2" spans="1:14" x14ac:dyDescent="0.3">
      <c r="A2" s="14" t="s">
        <v>2132</v>
      </c>
      <c r="B2" s="14" t="s">
        <v>2133</v>
      </c>
      <c r="C2" s="14">
        <v>100</v>
      </c>
      <c r="D2" s="14" t="str">
        <f>IF(B2="Apples", "Apple", "Other fruit")</f>
        <v>Apple</v>
      </c>
      <c r="E2" s="14" t="str">
        <f>IF(B2="Banana", "Banana", "Other fruit")</f>
        <v>Other fruit</v>
      </c>
    </row>
    <row r="3" spans="1:14" x14ac:dyDescent="0.3">
      <c r="A3" s="14" t="s">
        <v>2134</v>
      </c>
      <c r="B3" s="14" t="s">
        <v>2038</v>
      </c>
      <c r="C3" s="14">
        <v>400</v>
      </c>
      <c r="D3" s="14" t="str">
        <f t="shared" ref="D3:D23" si="0">IF(B3="Apples", "Apple", "Other fruit")</f>
        <v>Other fruit</v>
      </c>
      <c r="E3" s="14" t="str">
        <f t="shared" ref="E3:E23" si="1">IF(B3="Banana", "Banana", "Other fruit")</f>
        <v>Other fruit</v>
      </c>
    </row>
    <row r="4" spans="1:14" x14ac:dyDescent="0.3">
      <c r="A4" s="14" t="s">
        <v>2135</v>
      </c>
      <c r="B4" s="14" t="s">
        <v>2036</v>
      </c>
      <c r="C4" s="14">
        <v>30</v>
      </c>
      <c r="D4" s="14" t="str">
        <f t="shared" si="0"/>
        <v>Other fruit</v>
      </c>
      <c r="E4" s="14" t="str">
        <f t="shared" si="1"/>
        <v>Banana</v>
      </c>
    </row>
    <row r="5" spans="1:14" x14ac:dyDescent="0.3">
      <c r="A5" s="14" t="s">
        <v>2136</v>
      </c>
      <c r="B5" s="14" t="s">
        <v>2133</v>
      </c>
      <c r="C5" s="14">
        <v>120</v>
      </c>
      <c r="D5" s="14" t="str">
        <f t="shared" si="0"/>
        <v>Apple</v>
      </c>
      <c r="E5" s="14" t="str">
        <f t="shared" si="1"/>
        <v>Other fruit</v>
      </c>
      <c r="G5" s="14" t="s">
        <v>2146</v>
      </c>
      <c r="H5" s="14">
        <f>COUNT(C2:C9)</f>
        <v>7</v>
      </c>
      <c r="I5" s="14">
        <f>COUNT(B2:B9)</f>
        <v>0</v>
      </c>
      <c r="L5" s="14" t="s">
        <v>2153</v>
      </c>
      <c r="M5" s="14" t="str" cm="1">
        <f t="array" ref="M5:M20">_xlfn.UNIQUE(B2:B23)</f>
        <v>Apples</v>
      </c>
      <c r="N5" s="14">
        <f>COUNTIF(B2:B23,M5)</f>
        <v>5</v>
      </c>
    </row>
    <row r="6" spans="1:14" x14ac:dyDescent="0.3">
      <c r="A6" s="14" t="s">
        <v>2137</v>
      </c>
      <c r="B6" s="14" t="s">
        <v>2036</v>
      </c>
      <c r="D6" s="14" t="str">
        <f t="shared" si="0"/>
        <v>Other fruit</v>
      </c>
      <c r="E6" s="14" t="str">
        <f t="shared" si="1"/>
        <v>Banana</v>
      </c>
      <c r="H6" s="14">
        <f>COUNTA(C2:C9)</f>
        <v>7</v>
      </c>
      <c r="I6" s="14">
        <f>COUNTA(B2:B9)</f>
        <v>8</v>
      </c>
      <c r="J6" s="14">
        <f>COUNTA(A2:A9)</f>
        <v>8</v>
      </c>
      <c r="M6" s="14" t="str">
        <v>Blackberry</v>
      </c>
      <c r="N6" s="14">
        <f t="shared" ref="N6:N21" si="2">COUNTIF(B3:B24,M6)</f>
        <v>1</v>
      </c>
    </row>
    <row r="7" spans="1:14" x14ac:dyDescent="0.3">
      <c r="A7" s="14" t="s">
        <v>2138</v>
      </c>
      <c r="B7" s="14" t="s">
        <v>2040</v>
      </c>
      <c r="C7" s="14">
        <v>60</v>
      </c>
      <c r="D7" s="14" t="str">
        <f t="shared" si="0"/>
        <v>Other fruit</v>
      </c>
      <c r="E7" s="14" t="str">
        <f t="shared" si="1"/>
        <v>Other fruit</v>
      </c>
      <c r="M7" s="14" t="str">
        <v>Banana</v>
      </c>
      <c r="N7" s="14">
        <f t="shared" si="2"/>
        <v>3</v>
      </c>
    </row>
    <row r="8" spans="1:14" x14ac:dyDescent="0.3">
      <c r="A8" s="14" t="s">
        <v>2139</v>
      </c>
      <c r="B8" s="14" t="s">
        <v>2145</v>
      </c>
      <c r="C8" s="14">
        <v>300</v>
      </c>
      <c r="D8" s="14" t="str">
        <f t="shared" si="0"/>
        <v>Other fruit</v>
      </c>
      <c r="E8" s="14" t="str">
        <f t="shared" si="1"/>
        <v>Other fruit</v>
      </c>
      <c r="M8" s="14" t="str">
        <v>Papaya</v>
      </c>
      <c r="N8" s="14">
        <f t="shared" si="2"/>
        <v>1</v>
      </c>
    </row>
    <row r="9" spans="1:14" x14ac:dyDescent="0.3">
      <c r="A9" s="14" t="s">
        <v>2140</v>
      </c>
      <c r="B9" s="14" t="s">
        <v>2041</v>
      </c>
      <c r="C9" s="14">
        <v>100</v>
      </c>
      <c r="D9" s="14" t="str">
        <f t="shared" si="0"/>
        <v>Other fruit</v>
      </c>
      <c r="E9" s="14" t="str">
        <f t="shared" si="1"/>
        <v>Other fruit</v>
      </c>
      <c r="G9" s="14" t="s">
        <v>2147</v>
      </c>
      <c r="H9" s="14">
        <f>COUNTBLANK(B2:B9)</f>
        <v>0</v>
      </c>
      <c r="I9" s="14">
        <f>COUNTBLANK(B2:B9)</f>
        <v>0</v>
      </c>
      <c r="J9" s="14">
        <f>COUNTBLANK(A2:A9)</f>
        <v>0</v>
      </c>
      <c r="M9" s="14" t="str">
        <v>Blueberry</v>
      </c>
      <c r="N9" s="14">
        <f t="shared" si="2"/>
        <v>1</v>
      </c>
    </row>
    <row r="10" spans="1:14" x14ac:dyDescent="0.3">
      <c r="A10" s="14" t="s">
        <v>2141</v>
      </c>
      <c r="B10" s="14" t="s">
        <v>2037</v>
      </c>
      <c r="C10" s="14">
        <v>50</v>
      </c>
      <c r="D10" s="14" t="str">
        <f t="shared" si="0"/>
        <v>Other fruit</v>
      </c>
      <c r="E10" s="14" t="str">
        <f t="shared" si="1"/>
        <v>Other fruit</v>
      </c>
      <c r="M10" s="14" t="str">
        <v>Strawberry</v>
      </c>
      <c r="N10" s="14">
        <f t="shared" si="2"/>
        <v>1</v>
      </c>
    </row>
    <row r="11" spans="1:14" x14ac:dyDescent="0.3">
      <c r="A11" s="14" t="s">
        <v>2142</v>
      </c>
      <c r="B11" s="14" t="s">
        <v>2133</v>
      </c>
      <c r="C11" s="14">
        <v>130</v>
      </c>
      <c r="D11" s="14" t="str">
        <f t="shared" si="0"/>
        <v>Apple</v>
      </c>
      <c r="E11" s="14" t="str">
        <f t="shared" si="1"/>
        <v>Other fruit</v>
      </c>
      <c r="G11" s="14" t="s">
        <v>2133</v>
      </c>
      <c r="H11" s="14">
        <f>COUNTIF(B2:B23,"Apples")</f>
        <v>5</v>
      </c>
      <c r="M11" s="14" t="str">
        <v>Pineapple</v>
      </c>
      <c r="N11" s="14">
        <f t="shared" si="2"/>
        <v>1</v>
      </c>
    </row>
    <row r="12" spans="1:14" x14ac:dyDescent="0.3">
      <c r="A12" s="14" t="s">
        <v>2143</v>
      </c>
      <c r="B12" s="14" t="s">
        <v>2036</v>
      </c>
      <c r="C12" s="14">
        <v>20</v>
      </c>
      <c r="D12" s="14" t="str">
        <f t="shared" si="0"/>
        <v>Other fruit</v>
      </c>
      <c r="E12" s="14" t="str">
        <f t="shared" si="1"/>
        <v>Banana</v>
      </c>
      <c r="G12" s="14" t="s">
        <v>2036</v>
      </c>
      <c r="H12" s="14">
        <f>COUNTIF(B2:B23,"Banana")</f>
        <v>3</v>
      </c>
      <c r="M12" s="14" t="str">
        <v>Guava</v>
      </c>
      <c r="N12" s="14">
        <f t="shared" si="2"/>
        <v>1</v>
      </c>
    </row>
    <row r="13" spans="1:14" x14ac:dyDescent="0.3">
      <c r="A13" s="14" t="s">
        <v>2144</v>
      </c>
      <c r="B13" s="14" t="s">
        <v>2149</v>
      </c>
      <c r="C13" s="14">
        <v>60</v>
      </c>
      <c r="D13" s="14" t="str">
        <f t="shared" si="0"/>
        <v>Other fruit</v>
      </c>
      <c r="E13" s="14" t="str">
        <f t="shared" si="1"/>
        <v>Other fruit</v>
      </c>
      <c r="G13" s="14" t="str">
        <f>IF(D13="Apples", "Apple", "Other fruit")</f>
        <v>Other fruit</v>
      </c>
      <c r="H13" s="14">
        <f>COUNTIF(D2:D14,"Other fruit")</f>
        <v>10</v>
      </c>
      <c r="M13" s="14" t="str">
        <v>Peach</v>
      </c>
      <c r="N13" s="14">
        <f t="shared" si="2"/>
        <v>1</v>
      </c>
    </row>
    <row r="14" spans="1:14" x14ac:dyDescent="0.3">
      <c r="A14" s="14" t="s">
        <v>2151</v>
      </c>
      <c r="B14" s="14" t="s">
        <v>2150</v>
      </c>
      <c r="C14" s="14">
        <v>100</v>
      </c>
      <c r="D14" s="14" t="str">
        <f t="shared" si="0"/>
        <v>Other fruit</v>
      </c>
      <c r="E14" s="14" t="str">
        <f t="shared" si="1"/>
        <v>Other fruit</v>
      </c>
      <c r="M14" s="14" t="str">
        <v>Orange</v>
      </c>
      <c r="N14" s="14">
        <f t="shared" si="2"/>
        <v>1</v>
      </c>
    </row>
    <row r="15" spans="1:14" x14ac:dyDescent="0.3">
      <c r="B15" s="14" t="s">
        <v>2154</v>
      </c>
      <c r="C15" s="14">
        <v>120</v>
      </c>
      <c r="D15" s="14" t="str">
        <f t="shared" si="0"/>
        <v>Other fruit</v>
      </c>
      <c r="E15" s="14" t="str">
        <f t="shared" si="1"/>
        <v>Other fruit</v>
      </c>
      <c r="H15" s="14">
        <f>COUNTIFS(B2:B14,"Apple",B2:B14,"Banana")</f>
        <v>0</v>
      </c>
      <c r="M15" s="14" t="str">
        <v>Avacado</v>
      </c>
      <c r="N15" s="14">
        <f t="shared" si="2"/>
        <v>1</v>
      </c>
    </row>
    <row r="16" spans="1:14" x14ac:dyDescent="0.3">
      <c r="B16" s="14" t="s">
        <v>2155</v>
      </c>
      <c r="C16" s="14">
        <v>400</v>
      </c>
      <c r="D16" s="14" t="str">
        <f t="shared" si="0"/>
        <v>Other fruit</v>
      </c>
      <c r="E16" s="14" t="str">
        <f t="shared" si="1"/>
        <v>Other fruit</v>
      </c>
      <c r="H16" s="14" cm="1">
        <f t="array" ref="H16:I16">COUNTIF(B2:B23,{"Apples","Banana"})</f>
        <v>5</v>
      </c>
      <c r="I16" s="14">
        <v>3</v>
      </c>
      <c r="M16" s="14" t="str">
        <v>Grapes</v>
      </c>
      <c r="N16" s="14">
        <f t="shared" si="2"/>
        <v>1</v>
      </c>
    </row>
    <row r="17" spans="2:14" x14ac:dyDescent="0.3">
      <c r="B17" s="14" t="s">
        <v>2156</v>
      </c>
      <c r="C17" s="14">
        <v>50</v>
      </c>
      <c r="D17" s="14" t="str">
        <f t="shared" si="0"/>
        <v>Other fruit</v>
      </c>
      <c r="E17" s="14" t="str">
        <f t="shared" si="1"/>
        <v>Other fruit</v>
      </c>
      <c r="H17" s="14" cm="1">
        <f t="array" ref="H17:J17">COUNTIFS(B2:B23,{"Apples","Banana","Peach"})</f>
        <v>5</v>
      </c>
      <c r="I17" s="14">
        <v>3</v>
      </c>
      <c r="J17" s="14">
        <v>1</v>
      </c>
      <c r="M17" s="14" t="str">
        <v>Cherry</v>
      </c>
      <c r="N17" s="14">
        <f t="shared" si="2"/>
        <v>1</v>
      </c>
    </row>
    <row r="18" spans="2:14" x14ac:dyDescent="0.3">
      <c r="B18" s="14" t="s">
        <v>2157</v>
      </c>
      <c r="C18" s="14">
        <v>200</v>
      </c>
      <c r="D18" s="14" t="str">
        <f t="shared" si="0"/>
        <v>Other fruit</v>
      </c>
      <c r="E18" s="14" t="str">
        <f t="shared" si="1"/>
        <v>Other fruit</v>
      </c>
      <c r="M18" s="14" t="str">
        <v>Watermelon</v>
      </c>
      <c r="N18" s="14">
        <f t="shared" si="2"/>
        <v>1</v>
      </c>
    </row>
    <row r="19" spans="2:14" x14ac:dyDescent="0.3">
      <c r="B19" s="14" t="s">
        <v>2158</v>
      </c>
      <c r="C19" s="14">
        <v>60</v>
      </c>
      <c r="D19" s="14" t="str">
        <f t="shared" si="0"/>
        <v>Other fruit</v>
      </c>
      <c r="E19" s="14" t="str">
        <f t="shared" si="1"/>
        <v>Other fruit</v>
      </c>
      <c r="M19" s="14" t="str">
        <v>Plum</v>
      </c>
      <c r="N19" s="14">
        <f t="shared" si="2"/>
        <v>1</v>
      </c>
    </row>
    <row r="20" spans="2:14" x14ac:dyDescent="0.3">
      <c r="B20" s="14" t="s">
        <v>2159</v>
      </c>
      <c r="C20" s="14">
        <v>300</v>
      </c>
      <c r="D20" s="14" t="str">
        <f t="shared" si="0"/>
        <v>Other fruit</v>
      </c>
      <c r="E20" s="14" t="str">
        <f t="shared" si="1"/>
        <v>Other fruit</v>
      </c>
      <c r="H20" s="14">
        <f>COUNTIF(B2:B23,"Apples") + COUNTIF(B2:B23,"Banana")</f>
        <v>8</v>
      </c>
      <c r="M20" s="14" t="str">
        <v>coconut</v>
      </c>
      <c r="N20" s="14">
        <f t="shared" si="2"/>
        <v>1</v>
      </c>
    </row>
    <row r="21" spans="2:14" x14ac:dyDescent="0.3">
      <c r="B21" s="14" t="s">
        <v>2160</v>
      </c>
      <c r="C21" s="14">
        <v>245</v>
      </c>
      <c r="D21" s="14" t="str">
        <f t="shared" si="0"/>
        <v>Other fruit</v>
      </c>
      <c r="E21" s="14" t="str">
        <f t="shared" si="1"/>
        <v>Other fruit</v>
      </c>
      <c r="H21" s="14">
        <f>SUM(COUNTIF(B2:B14,"Apples"), COUNTIF(B2:B14,"Banana"))</f>
        <v>6</v>
      </c>
      <c r="N21" s="14">
        <f t="shared" si="2"/>
        <v>0</v>
      </c>
    </row>
    <row r="22" spans="2:14" x14ac:dyDescent="0.3">
      <c r="B22" s="14" t="s">
        <v>2133</v>
      </c>
      <c r="C22" s="14">
        <v>134</v>
      </c>
      <c r="D22" s="14" t="str">
        <f t="shared" si="0"/>
        <v>Apple</v>
      </c>
      <c r="E22" s="14" t="str">
        <f t="shared" si="1"/>
        <v>Other fruit</v>
      </c>
    </row>
    <row r="23" spans="2:14" x14ac:dyDescent="0.3">
      <c r="B23" s="14" t="s">
        <v>2133</v>
      </c>
      <c r="C23" s="14">
        <v>300</v>
      </c>
      <c r="D23" s="14" t="str">
        <f t="shared" si="0"/>
        <v>Apple</v>
      </c>
      <c r="E23" s="14" t="str">
        <f t="shared" si="1"/>
        <v>Other fruit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8E98-F4AA-4D5F-BC57-3FEBC1C52F82}">
  <dimension ref="A1:AH1001"/>
  <sheetViews>
    <sheetView topLeftCell="W4" zoomScale="126" zoomScaleNormal="126" workbookViewId="0">
      <selection activeCell="AE13" sqref="AE13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27.6640625" style="7" bestFit="1" customWidth="1"/>
    <col min="15" max="15" width="13" bestFit="1" customWidth="1"/>
    <col min="17" max="17" width="14.44140625" bestFit="1" customWidth="1"/>
    <col min="20" max="20" width="22.109375" bestFit="1" customWidth="1"/>
    <col min="21" max="21" width="21.6640625" customWidth="1"/>
    <col min="22" max="22" width="15.6640625" bestFit="1" customWidth="1"/>
    <col min="23" max="23" width="21.88671875" bestFit="1" customWidth="1"/>
    <col min="26" max="26" width="11.88671875" bestFit="1" customWidth="1"/>
    <col min="31" max="31" width="16.21875" bestFit="1" customWidth="1"/>
    <col min="32" max="32" width="20.109375" customWidth="1"/>
    <col min="33" max="33" width="20.6640625" customWidth="1"/>
  </cols>
  <sheetData>
    <row r="1" spans="1:34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</row>
    <row r="2" spans="1:34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TBL_Employees3[[#This Row],[Annual Salary]]+TBL_Employees3[[#This Row],[Bonus %]]*TBL_Employees3[[#This Row],[Annual Salary]]</f>
        <v>162844.6</v>
      </c>
      <c r="P2" t="str">
        <f>IF(AND(TBL_Employees3[[#This Row],[Department]]="IT",TBL_Employees3[[#This Row],[Gender]]="Female"),"Yes","No")</f>
        <v>Yes</v>
      </c>
      <c r="Q2" t="str">
        <f>IF(AND(TBL_Employees3[[#This Row],[Gender]]="Female",TBL_Employees3[[#This Row],[Ethnicity]]="Black"), "Female_Black", "Others")</f>
        <v>Female_Black</v>
      </c>
    </row>
    <row r="3" spans="1:34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TBL_Employees3[[#This Row],[Annual Salary]]+TBL_Employees3[[#This Row],[Bonus %]]*TBL_Employees3[[#This Row],[Annual Salary]]</f>
        <v>99975</v>
      </c>
      <c r="P3" t="str">
        <f>IF(AND(TBL_Employees3[[#This Row],[Department]]="IT",TBL_Employees3[[#This Row],[Gender]]="Female"),"Yes","No")</f>
        <v>No</v>
      </c>
      <c r="Q3" t="str">
        <f>IF(AND(TBL_Employees3[[#This Row],[Gender]]="Female",TBL_Employees3[[#This Row],[Ethnicity]]="Black"), "Female_Black", "Others")</f>
        <v>Others</v>
      </c>
    </row>
    <row r="4" spans="1:34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TBL_Employees3[[#This Row],[Annual Salary]]+TBL_Employees3[[#This Row],[Bonus %]]*TBL_Employees3[[#This Row],[Annual Salary]]</f>
        <v>195718.8</v>
      </c>
      <c r="P4" t="str">
        <f>IF(AND(TBL_Employees3[[#This Row],[Department]]="IT",TBL_Employees3[[#This Row],[Gender]]="Female"),"Yes","No")</f>
        <v>No</v>
      </c>
      <c r="Q4" t="str">
        <f>IF(AND(TBL_Employees3[[#This Row],[Gender]]="Female",TBL_Employees3[[#This Row],[Ethnicity]]="Black"), "Female_Black", "Others")</f>
        <v>Others</v>
      </c>
    </row>
    <row r="5" spans="1:34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TBL_Employees3[[#This Row],[Annual Salary]]+TBL_Employees3[[#This Row],[Bonus %]]*TBL_Employees3[[#This Row],[Annual Salary]]</f>
        <v>90856.91</v>
      </c>
      <c r="P5" t="str">
        <f>IF(AND(TBL_Employees3[[#This Row],[Department]]="IT",TBL_Employees3[[#This Row],[Gender]]="Female"),"Yes","No")</f>
        <v>Yes</v>
      </c>
      <c r="Q5" t="str">
        <f>IF(AND(TBL_Employees3[[#This Row],[Gender]]="Female",TBL_Employees3[[#This Row],[Ethnicity]]="Black"), "Female_Black", "Others")</f>
        <v>Others</v>
      </c>
    </row>
    <row r="6" spans="1:34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TBL_Employees3[[#This Row],[Annual Salary]]+TBL_Employees3[[#This Row],[Bonus %]]*TBL_Employees3[[#This Row],[Annual Salary]]</f>
        <v>95409</v>
      </c>
      <c r="P6" t="str">
        <f>IF(AND(TBL_Employees3[[#This Row],[Department]]="IT",TBL_Employees3[[#This Row],[Gender]]="Female"),"Yes","No")</f>
        <v>No</v>
      </c>
      <c r="Q6" t="str">
        <f>IF(AND(TBL_Employees3[[#This Row],[Gender]]="Female",TBL_Employees3[[#This Row],[Ethnicity]]="Black"), "Female_Black", "Others")</f>
        <v>Others</v>
      </c>
      <c r="T6" t="str" cm="1">
        <f t="array" ref="T6:T918">_xlfn.UNIQUE(A:A)</f>
        <v>EEID</v>
      </c>
      <c r="U6" t="s">
        <v>2161</v>
      </c>
      <c r="AB6" t="s">
        <v>2162</v>
      </c>
      <c r="AE6" t="s">
        <v>2165</v>
      </c>
      <c r="AG6" t="s">
        <v>2166</v>
      </c>
    </row>
    <row r="7" spans="1:34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TBL_Employees3[[#This Row],[Annual Salary]]+TBL_Employees3[[#This Row],[Bonus %]]*TBL_Employees3[[#This Row],[Annual Salary]]</f>
        <v>50994</v>
      </c>
      <c r="P7" t="str">
        <f>IF(AND(TBL_Employees3[[#This Row],[Department]]="IT",TBL_Employees3[[#This Row],[Gender]]="Female"),"Yes","No")</f>
        <v>No</v>
      </c>
      <c r="Q7" t="str">
        <f>IF(AND(TBL_Employees3[[#This Row],[Gender]]="Female",TBL_Employees3[[#This Row],[Ethnicity]]="Black"), "Female_Black", "Others")</f>
        <v>Others</v>
      </c>
      <c r="T7" t="str">
        <v>E02387</v>
      </c>
      <c r="U7" t="str" cm="1">
        <f t="array" ref="U7:U41">_xlfn.UNIQUE(C:C)</f>
        <v>Job Title</v>
      </c>
      <c r="V7" t="str" cm="1">
        <f t="array" ref="V7:V15">_xlfn.UNIQUE(D:D)</f>
        <v>Department</v>
      </c>
      <c r="W7" t="str" cm="1">
        <f t="array" ref="W7:W12">_xlfn.UNIQUE(E:E)</f>
        <v>Business Unit</v>
      </c>
      <c r="X7" t="str" cm="1">
        <f t="array" ref="X7:X10">_xlfn.UNIQUE(F:F)</f>
        <v>Gender</v>
      </c>
      <c r="Y7" t="str" cm="1">
        <f t="array" ref="Y7:Y12">_xlfn.UNIQUE(G:G)</f>
        <v>Ethnicity</v>
      </c>
      <c r="Z7" t="str" cm="1">
        <f t="array" ref="Z7:Z11">_xlfn.UNIQUE(L:L)</f>
        <v>Country</v>
      </c>
      <c r="AA7" t="str" cm="1">
        <f t="array" ref="AA7:AA21">_xlfn.UNIQUE(M:M)</f>
        <v>City</v>
      </c>
      <c r="AB7" t="s">
        <v>2112</v>
      </c>
      <c r="AC7">
        <f>MAX(J:J)</f>
        <v>258498</v>
      </c>
      <c r="AD7" t="s">
        <v>2170</v>
      </c>
      <c r="AE7" t="s">
        <v>2163</v>
      </c>
      <c r="AF7">
        <f>AVERAGE(J:J)</f>
        <v>113217.36500000001</v>
      </c>
      <c r="AG7" t="s">
        <v>2167</v>
      </c>
      <c r="AH7" cm="1">
        <f t="array" ref="AH7">_xlfn.MODE.MULT(K:K)</f>
        <v>0</v>
      </c>
    </row>
    <row r="8" spans="1:34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TBL_Employees3[[#This Row],[Annual Salary]]+TBL_Employees3[[#This Row],[Bonus %]]*TBL_Employees3[[#This Row],[Annual Salary]]</f>
        <v>131720.6</v>
      </c>
      <c r="P8" t="str">
        <f>IF(AND(TBL_Employees3[[#This Row],[Department]]="IT",TBL_Employees3[[#This Row],[Gender]]="Female"),"Yes","No")</f>
        <v>Yes</v>
      </c>
      <c r="Q8" t="str">
        <f>IF(AND(TBL_Employees3[[#This Row],[Gender]]="Female",TBL_Employees3[[#This Row],[Ethnicity]]="Black"), "Female_Black", "Others")</f>
        <v>Others</v>
      </c>
      <c r="T8" t="str">
        <v>E04105</v>
      </c>
      <c r="U8" t="str">
        <v>Sr. Manger</v>
      </c>
      <c r="V8" t="str">
        <v>IT</v>
      </c>
      <c r="W8" t="str">
        <v>Research &amp; Development</v>
      </c>
      <c r="X8" t="str">
        <v>Female</v>
      </c>
      <c r="Y8" t="str">
        <v>Black</v>
      </c>
      <c r="Z8" t="str">
        <v>United States</v>
      </c>
      <c r="AA8" t="str">
        <v>Seattle</v>
      </c>
      <c r="AB8" t="s">
        <v>2107</v>
      </c>
      <c r="AC8">
        <f>MIN(J:J)</f>
        <v>40063</v>
      </c>
      <c r="AE8" t="s">
        <v>2164</v>
      </c>
      <c r="AF8">
        <f>MEDIAN(J:J)</f>
        <v>96557</v>
      </c>
    </row>
    <row r="9" spans="1:34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TBL_Employees3[[#This Row],[Annual Salary]]+TBL_Employees3[[#This Row],[Bonus %]]*TBL_Employees3[[#This Row],[Annual Salary]]</f>
        <v>41336</v>
      </c>
      <c r="P9" t="str">
        <f>IF(AND(TBL_Employees3[[#This Row],[Department]]="IT",TBL_Employees3[[#This Row],[Gender]]="Female"),"Yes","No")</f>
        <v>No</v>
      </c>
      <c r="Q9" t="str">
        <f>IF(AND(TBL_Employees3[[#This Row],[Gender]]="Female",TBL_Employees3[[#This Row],[Ethnicity]]="Black"), "Female_Black", "Others")</f>
        <v>Others</v>
      </c>
      <c r="T9" t="str">
        <v>E02572</v>
      </c>
      <c r="U9" t="str">
        <v>Technical Architect</v>
      </c>
      <c r="V9" t="str">
        <v>Finance</v>
      </c>
      <c r="W9" t="str">
        <v>Manufacturing</v>
      </c>
      <c r="X9" t="str">
        <v>Male</v>
      </c>
      <c r="Y9" t="str">
        <v>Asian</v>
      </c>
      <c r="Z9" t="str">
        <v>China</v>
      </c>
      <c r="AA9" t="str">
        <v>Chongqing</v>
      </c>
      <c r="AD9" t="s">
        <v>2171</v>
      </c>
      <c r="AE9" t="s">
        <v>2168</v>
      </c>
      <c r="AF9">
        <f>_xlfn.VAR.S(J:J)</f>
        <v>2867172578.5843596</v>
      </c>
      <c r="AG9" t="s">
        <v>2168</v>
      </c>
      <c r="AH9">
        <f>_xlfn.VAR.S(K:K)</f>
        <v>1.3890094494494474E-2</v>
      </c>
    </row>
    <row r="10" spans="1:34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TBL_Employees3[[#This Row],[Annual Salary]]+TBL_Employees3[[#This Row],[Bonus %]]*TBL_Employees3[[#This Row],[Annual Salary]]</f>
        <v>120338.62</v>
      </c>
      <c r="P10" t="str">
        <f>IF(AND(TBL_Employees3[[#This Row],[Department]]="IT",TBL_Employees3[[#This Row],[Gender]]="Female"),"Yes","No")</f>
        <v>No</v>
      </c>
      <c r="Q10" t="str">
        <f>IF(AND(TBL_Employees3[[#This Row],[Gender]]="Female",TBL_Employees3[[#This Row],[Ethnicity]]="Black"), "Female_Black", "Others")</f>
        <v>Others</v>
      </c>
      <c r="T10" t="str">
        <v>E02832</v>
      </c>
      <c r="U10" t="str">
        <v>Director</v>
      </c>
      <c r="V10" t="str">
        <v>Sales</v>
      </c>
      <c r="W10" t="str">
        <v>Speciality Products</v>
      </c>
      <c r="X10">
        <v>0</v>
      </c>
      <c r="Y10" t="str">
        <v>Caucasian</v>
      </c>
      <c r="Z10" t="str">
        <v>Brazil</v>
      </c>
      <c r="AA10" t="str">
        <v>Chicago</v>
      </c>
      <c r="AE10" t="s">
        <v>2169</v>
      </c>
      <c r="AF10">
        <f>_xlfn.STDEV.S(J:J)</f>
        <v>53545.985643971107</v>
      </c>
      <c r="AG10" t="s">
        <v>2169</v>
      </c>
      <c r="AH10">
        <f>_xlfn.STDEV.S(K:K)</f>
        <v>0.11785624503815856</v>
      </c>
    </row>
    <row r="11" spans="1:34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TBL_Employees3[[#This Row],[Annual Salary]]+TBL_Employees3[[#This Row],[Bonus %]]*TBL_Employees3[[#This Row],[Annual Salary]]</f>
        <v>77203</v>
      </c>
      <c r="P11" t="str">
        <f>IF(AND(TBL_Employees3[[#This Row],[Department]]="IT",TBL_Employees3[[#This Row],[Gender]]="Female"),"Yes","No")</f>
        <v>No</v>
      </c>
      <c r="Q11" t="str">
        <f>IF(AND(TBL_Employees3[[#This Row],[Gender]]="Female",TBL_Employees3[[#This Row],[Ethnicity]]="Black"), "Female_Black", "Others")</f>
        <v>Others</v>
      </c>
      <c r="T11" t="str">
        <v>E01639</v>
      </c>
      <c r="U11" t="str">
        <v>Computer Systems Manager</v>
      </c>
      <c r="V11" t="str">
        <v>Accounting</v>
      </c>
      <c r="W11" t="str">
        <v>Corporate</v>
      </c>
      <c r="Y11" t="str">
        <v>Latino</v>
      </c>
      <c r="Z11">
        <v>0</v>
      </c>
      <c r="AA11" t="str">
        <v>Phoenix</v>
      </c>
      <c r="AF11">
        <f>POWER(AF9,0.5)</f>
        <v>53545.985643971107</v>
      </c>
    </row>
    <row r="12" spans="1:34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TBL_Employees3[[#This Row],[Annual Salary]]+TBL_Employees3[[#This Row],[Bonus %]]*TBL_Employees3[[#This Row],[Annual Salary]]</f>
        <v>180932.95</v>
      </c>
      <c r="P12" t="str">
        <f>IF(AND(TBL_Employees3[[#This Row],[Department]]="IT",TBL_Employees3[[#This Row],[Gender]]="Female"),"Yes","No")</f>
        <v>No</v>
      </c>
      <c r="Q12" t="str">
        <f>IF(AND(TBL_Employees3[[#This Row],[Gender]]="Female",TBL_Employees3[[#This Row],[Ethnicity]]="Black"), "Female_Black", "Others")</f>
        <v>Others</v>
      </c>
      <c r="T12" t="str">
        <v>E00644</v>
      </c>
      <c r="U12" t="str">
        <v>Sr. Analyst</v>
      </c>
      <c r="V12" t="str">
        <v>Human Resources</v>
      </c>
      <c r="W12">
        <v>0</v>
      </c>
      <c r="Y12">
        <v>0</v>
      </c>
      <c r="AA12" t="str">
        <v>Miami</v>
      </c>
      <c r="AD12" t="s">
        <v>2172</v>
      </c>
      <c r="AE12" t="s">
        <v>2173</v>
      </c>
      <c r="AF12">
        <f>SKEW(J:J)</f>
        <v>0.88640157119538709</v>
      </c>
    </row>
    <row r="13" spans="1:34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TBL_Employees3[[#This Row],[Annual Salary]]+TBL_Employees3[[#This Row],[Bonus %]]*TBL_Employees3[[#This Row],[Annual Salary]]</f>
        <v>109851</v>
      </c>
      <c r="P13" t="str">
        <f>IF(AND(TBL_Employees3[[#This Row],[Department]]="IT",TBL_Employees3[[#This Row],[Gender]]="Female"),"Yes","No")</f>
        <v>No</v>
      </c>
      <c r="Q13" t="str">
        <f>IF(AND(TBL_Employees3[[#This Row],[Gender]]="Female",TBL_Employees3[[#This Row],[Ethnicity]]="Black"), "Female_Black", "Others")</f>
        <v>Others</v>
      </c>
      <c r="T13" t="str">
        <v>E01550</v>
      </c>
      <c r="U13" t="str">
        <v>Account Representative</v>
      </c>
      <c r="V13" t="str">
        <v>Engineering</v>
      </c>
      <c r="AA13" t="str">
        <v>Austin</v>
      </c>
      <c r="AD13" t="s">
        <v>2179</v>
      </c>
      <c r="AE13" t="s">
        <v>2180</v>
      </c>
      <c r="AF13">
        <f>KURT(J:J)</f>
        <v>-4.3721151777933009E-2</v>
      </c>
    </row>
    <row r="14" spans="1:34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TBL_Employees3[[#This Row],[Annual Salary]]+TBL_Employees3[[#This Row],[Bonus %]]*TBL_Employees3[[#This Row],[Annual Salary]]</f>
        <v>114543.74</v>
      </c>
      <c r="P14" t="str">
        <f>IF(AND(TBL_Employees3[[#This Row],[Department]]="IT",TBL_Employees3[[#This Row],[Gender]]="Female"),"Yes","No")</f>
        <v>No</v>
      </c>
      <c r="Q14" t="str">
        <f>IF(AND(TBL_Employees3[[#This Row],[Gender]]="Female",TBL_Employees3[[#This Row],[Ethnicity]]="Black"), "Female_Black", "Others")</f>
        <v>Others</v>
      </c>
      <c r="T14" t="str">
        <v>E04332</v>
      </c>
      <c r="U14" t="str">
        <v>Manager</v>
      </c>
      <c r="V14" t="str">
        <v>Marketing</v>
      </c>
      <c r="AA14" t="str">
        <v>Shanghai</v>
      </c>
    </row>
    <row r="15" spans="1:34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TBL_Employees3[[#This Row],[Annual Salary]]+TBL_Employees3[[#This Row],[Bonus %]]*TBL_Employees3[[#This Row],[Annual Salary]]</f>
        <v>161416.20000000001</v>
      </c>
      <c r="P15" t="str">
        <f>IF(AND(TBL_Employees3[[#This Row],[Department]]="IT",TBL_Employees3[[#This Row],[Gender]]="Female"),"Yes","No")</f>
        <v>No</v>
      </c>
      <c r="Q15" t="str">
        <f>IF(AND(TBL_Employees3[[#This Row],[Gender]]="Female",TBL_Employees3[[#This Row],[Ethnicity]]="Black"), "Female_Black", "Others")</f>
        <v>Others</v>
      </c>
      <c r="T15" t="str">
        <v>E04533</v>
      </c>
      <c r="U15" t="str">
        <v>Analyst</v>
      </c>
      <c r="V15">
        <v>0</v>
      </c>
      <c r="AA15" t="str">
        <v>Columbus</v>
      </c>
    </row>
    <row r="16" spans="1:34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TBL_Employees3[[#This Row],[Annual Salary]]+TBL_Employees3[[#This Row],[Bonus %]]*TBL_Employees3[[#This Row],[Annual Salary]]</f>
        <v>97078</v>
      </c>
      <c r="P16" t="str">
        <f>IF(AND(TBL_Employees3[[#This Row],[Department]]="IT",TBL_Employees3[[#This Row],[Gender]]="Female"),"Yes","No")</f>
        <v>No</v>
      </c>
      <c r="Q16" t="str">
        <f>IF(AND(TBL_Employees3[[#This Row],[Gender]]="Female",TBL_Employees3[[#This Row],[Ethnicity]]="Black"), "Female_Black", "Others")</f>
        <v>Others</v>
      </c>
      <c r="T16" t="str">
        <v>E03838</v>
      </c>
      <c r="U16" t="str">
        <v>Controls Engineer</v>
      </c>
      <c r="AA16" t="str">
        <v>Manaus</v>
      </c>
    </row>
    <row r="17" spans="1:27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TBL_Employees3[[#This Row],[Annual Salary]]+TBL_Employees3[[#This Row],[Bonus %]]*TBL_Employees3[[#This Row],[Annual Salary]]</f>
        <v>324051</v>
      </c>
      <c r="P17" t="str">
        <f>IF(AND(TBL_Employees3[[#This Row],[Department]]="IT",TBL_Employees3[[#This Row],[Gender]]="Female"),"Yes","No")</f>
        <v>No</v>
      </c>
      <c r="Q17" t="str">
        <f>IF(AND(TBL_Employees3[[#This Row],[Gender]]="Female",TBL_Employees3[[#This Row],[Ethnicity]]="Black"), "Female_Black", "Others")</f>
        <v>Others</v>
      </c>
      <c r="T17" t="str">
        <v>E00591</v>
      </c>
      <c r="U17" t="str">
        <v>Vice President</v>
      </c>
      <c r="AA17" t="str">
        <v>Rio de Janerio</v>
      </c>
    </row>
    <row r="18" spans="1:27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TBL_Employees3[[#This Row],[Annual Salary]]+TBL_Employees3[[#This Row],[Bonus %]]*TBL_Employees3[[#This Row],[Annual Salary]]</f>
        <v>211004.4</v>
      </c>
      <c r="P18" t="str">
        <f>IF(AND(TBL_Employees3[[#This Row],[Department]]="IT",TBL_Employees3[[#This Row],[Gender]]="Female"),"Yes","No")</f>
        <v>No</v>
      </c>
      <c r="Q18" t="str">
        <f>IF(AND(TBL_Employees3[[#This Row],[Gender]]="Female",TBL_Employees3[[#This Row],[Ethnicity]]="Black"), "Female_Black", "Others")</f>
        <v>Female_Black</v>
      </c>
      <c r="T18" t="str">
        <v>E03344</v>
      </c>
      <c r="U18" t="str">
        <v>Quality Engineer</v>
      </c>
      <c r="AA18" t="str">
        <v>Beijing</v>
      </c>
    </row>
    <row r="19" spans="1:27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TBL_Employees3[[#This Row],[Annual Salary]]+TBL_Employees3[[#This Row],[Bonus %]]*TBL_Employees3[[#This Row],[Annual Salary]]</f>
        <v>174955.64</v>
      </c>
      <c r="P19" t="str">
        <f>IF(AND(TBL_Employees3[[#This Row],[Department]]="IT",TBL_Employees3[[#This Row],[Gender]]="Female"),"Yes","No")</f>
        <v>No</v>
      </c>
      <c r="Q19" t="str">
        <f>IF(AND(TBL_Employees3[[#This Row],[Gender]]="Female",TBL_Employees3[[#This Row],[Ethnicity]]="Black"), "Female_Black", "Others")</f>
        <v>Others</v>
      </c>
      <c r="T19" s="7" t="str">
        <v>E00530</v>
      </c>
      <c r="U19" t="str">
        <v>Engineering Manager</v>
      </c>
      <c r="AA19" t="str">
        <v>Chengdu</v>
      </c>
    </row>
    <row r="20" spans="1:27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TBL_Employees3[[#This Row],[Annual Salary]]+TBL_Employees3[[#This Row],[Bonus %]]*TBL_Employees3[[#This Row],[Annual Salary]]</f>
        <v>231263.72</v>
      </c>
      <c r="P20" t="str">
        <f>IF(AND(TBL_Employees3[[#This Row],[Department]]="IT",TBL_Employees3[[#This Row],[Gender]]="Female"),"Yes","No")</f>
        <v>No</v>
      </c>
      <c r="Q20" t="str">
        <f>IF(AND(TBL_Employees3[[#This Row],[Gender]]="Female",TBL_Employees3[[#This Row],[Ethnicity]]="Black"), "Female_Black", "Others")</f>
        <v>Others</v>
      </c>
      <c r="T20" t="str">
        <v>E04239</v>
      </c>
      <c r="U20" t="str">
        <v>IT Coordinator</v>
      </c>
      <c r="AA20" t="str">
        <v>Sao Paulo</v>
      </c>
    </row>
    <row r="21" spans="1:27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TBL_Employees3[[#This Row],[Annual Salary]]+TBL_Employees3[[#This Row],[Bonus %]]*TBL_Employees3[[#This Row],[Annual Salary]]</f>
        <v>196270.58</v>
      </c>
      <c r="P21" t="str">
        <f>IF(AND(TBL_Employees3[[#This Row],[Department]]="IT",TBL_Employees3[[#This Row],[Gender]]="Female"),"Yes","No")</f>
        <v>No</v>
      </c>
      <c r="Q21" t="str">
        <f>IF(AND(TBL_Employees3[[#This Row],[Gender]]="Female",TBL_Employees3[[#This Row],[Ethnicity]]="Black"), "Female_Black", "Others")</f>
        <v>Others</v>
      </c>
      <c r="T21" t="str">
        <v>E03496</v>
      </c>
      <c r="U21" t="str">
        <v>Analyst II</v>
      </c>
      <c r="AA21">
        <v>0</v>
      </c>
    </row>
    <row r="22" spans="1:27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TBL_Employees3[[#This Row],[Annual Salary]]+TBL_Employees3[[#This Row],[Bonus %]]*TBL_Employees3[[#This Row],[Annual Salary]]</f>
        <v>160754</v>
      </c>
      <c r="P22" t="str">
        <f>IF(AND(TBL_Employees3[[#This Row],[Department]]="IT",TBL_Employees3[[#This Row],[Gender]]="Female"),"Yes","No")</f>
        <v>No</v>
      </c>
      <c r="Q22" t="str">
        <f>IF(AND(TBL_Employees3[[#This Row],[Gender]]="Female",TBL_Employees3[[#This Row],[Ethnicity]]="Black"), "Female_Black", "Others")</f>
        <v>Others</v>
      </c>
      <c r="T22" t="str">
        <v>E00549</v>
      </c>
      <c r="U22" t="str">
        <v>Enterprise Architect</v>
      </c>
    </row>
    <row r="23" spans="1:27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TBL_Employees3[[#This Row],[Annual Salary]]+TBL_Employees3[[#This Row],[Bonus %]]*TBL_Employees3[[#This Row],[Annual Salary]]</f>
        <v>183560.63</v>
      </c>
      <c r="P23" t="str">
        <f>IF(AND(TBL_Employees3[[#This Row],[Department]]="IT",TBL_Employees3[[#This Row],[Gender]]="Female"),"Yes","No")</f>
        <v>No</v>
      </c>
      <c r="Q23" t="str">
        <f>IF(AND(TBL_Employees3[[#This Row],[Gender]]="Female",TBL_Employees3[[#This Row],[Ethnicity]]="Black"), "Female_Black", "Others")</f>
        <v>Others</v>
      </c>
      <c r="T23" t="str">
        <v>E00163</v>
      </c>
      <c r="U23" t="str">
        <v>Sr. Business Partner</v>
      </c>
    </row>
    <row r="24" spans="1:27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TBL_Employees3[[#This Row],[Annual Salary]]+TBL_Employees3[[#This Row],[Bonus %]]*TBL_Employees3[[#This Row],[Annual Salary]]</f>
        <v>221167.36000000002</v>
      </c>
      <c r="P24" t="str">
        <f>IF(AND(TBL_Employees3[[#This Row],[Department]]="IT",TBL_Employees3[[#This Row],[Gender]]="Female"),"Yes","No")</f>
        <v>No</v>
      </c>
      <c r="Q24" t="str">
        <f>IF(AND(TBL_Employees3[[#This Row],[Gender]]="Female",TBL_Employees3[[#This Row],[Ethnicity]]="Black"), "Female_Black", "Others")</f>
        <v>Others</v>
      </c>
      <c r="T24" t="str">
        <v>E00884</v>
      </c>
      <c r="U24" t="str">
        <v>HRIS Analyst</v>
      </c>
    </row>
    <row r="25" spans="1:27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TBL_Employees3[[#This Row],[Annual Salary]]+TBL_Employees3[[#This Row],[Bonus %]]*TBL_Employees3[[#This Row],[Annual Salary]]</f>
        <v>49998</v>
      </c>
      <c r="P25" t="str">
        <f>IF(AND(TBL_Employees3[[#This Row],[Department]]="IT",TBL_Employees3[[#This Row],[Gender]]="Female"),"Yes","No")</f>
        <v>No</v>
      </c>
      <c r="Q25" t="str">
        <f>IF(AND(TBL_Employees3[[#This Row],[Gender]]="Female",TBL_Employees3[[#This Row],[Ethnicity]]="Black"), "Female_Black", "Others")</f>
        <v>Others</v>
      </c>
      <c r="T25" t="str">
        <v>E04116</v>
      </c>
      <c r="U25" t="str">
        <v>Field Engineer</v>
      </c>
    </row>
    <row r="26" spans="1:27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TBL_Employees3[[#This Row],[Annual Salary]]+TBL_Employees3[[#This Row],[Bonus %]]*TBL_Employees3[[#This Row],[Annual Salary]]</f>
        <v>271395.32</v>
      </c>
      <c r="P26" t="str">
        <f>IF(AND(TBL_Employees3[[#This Row],[Department]]="IT",TBL_Employees3[[#This Row],[Gender]]="Female"),"Yes","No")</f>
        <v>No</v>
      </c>
      <c r="Q26" t="str">
        <f>IF(AND(TBL_Employees3[[#This Row],[Gender]]="Female",TBL_Employees3[[#This Row],[Ethnicity]]="Black"), "Female_Black", "Others")</f>
        <v>Others</v>
      </c>
      <c r="T26" t="str">
        <v>E04625</v>
      </c>
      <c r="U26" t="str">
        <v>Automation Engineer</v>
      </c>
    </row>
    <row r="27" spans="1:27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60</v>
      </c>
      <c r="N27" s="7" t="s">
        <v>21</v>
      </c>
      <c r="O27" s="1">
        <f>TBL_Employees3[[#This Row],[Annual Salary]]+TBL_Employees3[[#This Row],[Bonus %]]*TBL_Employees3[[#This Row],[Annual Salary]]</f>
        <v>187253.97</v>
      </c>
      <c r="P27" t="str">
        <f>IF(AND(TBL_Employees3[[#This Row],[Department]]="IT",TBL_Employees3[[#This Row],[Gender]]="Female"),"Yes","No")</f>
        <v>No</v>
      </c>
      <c r="Q27" t="str">
        <f>IF(AND(TBL_Employees3[[#This Row],[Gender]]="Female",TBL_Employees3[[#This Row],[Ethnicity]]="Black"), "Female_Black", "Others")</f>
        <v>Others</v>
      </c>
      <c r="T27" t="str">
        <v>E03680</v>
      </c>
      <c r="U27" t="str">
        <v>Operations Engineer</v>
      </c>
    </row>
    <row r="28" spans="1:27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TBL_Employees3[[#This Row],[Annual Salary]]+TBL_Employees3[[#This Row],[Bonus %]]*TBL_Employees3[[#This Row],[Annual Salary]]</f>
        <v>98581</v>
      </c>
      <c r="P28" t="str">
        <f>IF(AND(TBL_Employees3[[#This Row],[Department]]="IT",TBL_Employees3[[#This Row],[Gender]]="Female"),"Yes","No")</f>
        <v>No</v>
      </c>
      <c r="Q28" t="str">
        <f>IF(AND(TBL_Employees3[[#This Row],[Gender]]="Female",TBL_Employees3[[#This Row],[Ethnicity]]="Black"), "Female_Black", "Others")</f>
        <v>Others</v>
      </c>
      <c r="T28" t="str">
        <v>E04732</v>
      </c>
      <c r="U28" t="str">
        <v>Business Partner</v>
      </c>
    </row>
    <row r="29" spans="1:27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TBL_Employees3[[#This Row],[Annual Salary]]+TBL_Employees3[[#This Row],[Bonus %]]*TBL_Employees3[[#This Row],[Annual Salary]]</f>
        <v>322562.61</v>
      </c>
      <c r="P29" t="str">
        <f>IF(AND(TBL_Employees3[[#This Row],[Department]]="IT",TBL_Employees3[[#This Row],[Gender]]="Female"),"Yes","No")</f>
        <v>No</v>
      </c>
      <c r="Q29" t="str">
        <f>IF(AND(TBL_Employees3[[#This Row],[Gender]]="Female",TBL_Employees3[[#This Row],[Ethnicity]]="Black"), "Female_Black", "Others")</f>
        <v>Others</v>
      </c>
      <c r="T29" t="str">
        <v>E03484</v>
      </c>
      <c r="U29" t="str">
        <v>Cloud Infrastructure Architect</v>
      </c>
    </row>
    <row r="30" spans="1:27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TBL_Employees3[[#This Row],[Annual Salary]]+TBL_Employees3[[#This Row],[Bonus %]]*TBL_Employees3[[#This Row],[Annual Salary]]</f>
        <v>111276.48</v>
      </c>
      <c r="P30" t="str">
        <f>IF(AND(TBL_Employees3[[#This Row],[Department]]="IT",TBL_Employees3[[#This Row],[Gender]]="Female"),"Yes","No")</f>
        <v>No</v>
      </c>
      <c r="Q30" t="str">
        <f>IF(AND(TBL_Employees3[[#This Row],[Gender]]="Female",TBL_Employees3[[#This Row],[Ethnicity]]="Black"), "Female_Black", "Others")</f>
        <v>Others</v>
      </c>
      <c r="T30" t="str">
        <v>E00671</v>
      </c>
      <c r="U30" t="str">
        <v>Test Engineer</v>
      </c>
    </row>
    <row r="31" spans="1:27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TBL_Employees3[[#This Row],[Annual Salary]]+TBL_Employees3[[#This Row],[Bonus %]]*TBL_Employees3[[#This Row],[Annual Salary]]</f>
        <v>309728.94</v>
      </c>
      <c r="P31" t="str">
        <f>IF(AND(TBL_Employees3[[#This Row],[Department]]="IT",TBL_Employees3[[#This Row],[Gender]]="Female"),"Yes","No")</f>
        <v>No</v>
      </c>
      <c r="Q31" t="str">
        <f>IF(AND(TBL_Employees3[[#This Row],[Gender]]="Female",TBL_Employees3[[#This Row],[Ethnicity]]="Black"), "Female_Black", "Others")</f>
        <v>Others</v>
      </c>
      <c r="T31" t="str">
        <v>E02071</v>
      </c>
      <c r="U31" t="str">
        <v>Network Architect</v>
      </c>
    </row>
    <row r="32" spans="1:27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TBL_Employees3[[#This Row],[Annual Salary]]+TBL_Employees3[[#This Row],[Bonus %]]*TBL_Employees3[[#This Row],[Annual Salary]]</f>
        <v>54775</v>
      </c>
      <c r="P32" t="str">
        <f>IF(AND(TBL_Employees3[[#This Row],[Department]]="IT",TBL_Employees3[[#This Row],[Gender]]="Female"),"Yes","No")</f>
        <v>No</v>
      </c>
      <c r="Q32" t="str">
        <f>IF(AND(TBL_Employees3[[#This Row],[Gender]]="Female",TBL_Employees3[[#This Row],[Ethnicity]]="Black"), "Female_Black", "Others")</f>
        <v>Others</v>
      </c>
      <c r="T32" t="str">
        <v>E02206</v>
      </c>
      <c r="U32" t="str">
        <v>Network Engineer</v>
      </c>
    </row>
    <row r="33" spans="1:21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TBL_Employees3[[#This Row],[Annual Salary]]+TBL_Employees3[[#This Row],[Bonus %]]*TBL_Employees3[[#This Row],[Annual Salary]]</f>
        <v>55499</v>
      </c>
      <c r="P33" t="str">
        <f>IF(AND(TBL_Employees3[[#This Row],[Department]]="IT",TBL_Employees3[[#This Row],[Gender]]="Female"),"Yes","No")</f>
        <v>No</v>
      </c>
      <c r="Q33" t="str">
        <f>IF(AND(TBL_Employees3[[#This Row],[Gender]]="Female",TBL_Employees3[[#This Row],[Ethnicity]]="Black"), "Female_Black", "Others")</f>
        <v>Others</v>
      </c>
      <c r="T33" t="str">
        <v>E04545</v>
      </c>
      <c r="U33" t="str">
        <v>Development Engineer</v>
      </c>
    </row>
    <row r="34" spans="1:21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TBL_Employees3[[#This Row],[Annual Salary]]+TBL_Employees3[[#This Row],[Bonus %]]*TBL_Employees3[[#This Row],[Annual Salary]]</f>
        <v>66521</v>
      </c>
      <c r="P34" t="str">
        <f>IF(AND(TBL_Employees3[[#This Row],[Department]]="IT",TBL_Employees3[[#This Row],[Gender]]="Female"),"Yes","No")</f>
        <v>No</v>
      </c>
      <c r="Q34" t="str">
        <f>IF(AND(TBL_Employees3[[#This Row],[Gender]]="Female",TBL_Employees3[[#This Row],[Ethnicity]]="Black"), "Female_Black", "Others")</f>
        <v>Others</v>
      </c>
      <c r="T34" t="str">
        <v>E00154</v>
      </c>
      <c r="U34" t="str">
        <v>Sr. Account Representative</v>
      </c>
    </row>
    <row r="35" spans="1:21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TBL_Employees3[[#This Row],[Annual Salary]]+TBL_Employees3[[#This Row],[Bonus %]]*TBL_Employees3[[#This Row],[Annual Salary]]</f>
        <v>59100</v>
      </c>
      <c r="P35" t="str">
        <f>IF(AND(TBL_Employees3[[#This Row],[Department]]="IT",TBL_Employees3[[#This Row],[Gender]]="Female"),"Yes","No")</f>
        <v>No</v>
      </c>
      <c r="Q35" t="str">
        <f>IF(AND(TBL_Employees3[[#This Row],[Gender]]="Female",TBL_Employees3[[#This Row],[Ethnicity]]="Black"), "Female_Black", "Others")</f>
        <v>Others</v>
      </c>
      <c r="T35" t="str">
        <v>E03343</v>
      </c>
      <c r="U35" t="str">
        <v>System Administrator </v>
      </c>
    </row>
    <row r="36" spans="1:21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TBL_Employees3[[#This Row],[Annual Salary]]+TBL_Employees3[[#This Row],[Bonus %]]*TBL_Employees3[[#This Row],[Annual Salary]]</f>
        <v>49011</v>
      </c>
      <c r="P36" t="str">
        <f>IF(AND(TBL_Employees3[[#This Row],[Department]]="IT",TBL_Employees3[[#This Row],[Gender]]="Female"),"Yes","No")</f>
        <v>No</v>
      </c>
      <c r="Q36" t="str">
        <f>IF(AND(TBL_Employees3[[#This Row],[Gender]]="Female",TBL_Employees3[[#This Row],[Ethnicity]]="Black"), "Female_Black", "Others")</f>
        <v>Others</v>
      </c>
      <c r="T36" t="str">
        <v>E00304</v>
      </c>
      <c r="U36" t="str">
        <v>Systems Analyst</v>
      </c>
    </row>
    <row r="37" spans="1:21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TBL_Employees3[[#This Row],[Annual Salary]]+TBL_Employees3[[#This Row],[Bonus %]]*TBL_Employees3[[#This Row],[Annual Salary]]</f>
        <v>99575</v>
      </c>
      <c r="P37" t="str">
        <f>IF(AND(TBL_Employees3[[#This Row],[Department]]="IT",TBL_Employees3[[#This Row],[Gender]]="Female"),"Yes","No")</f>
        <v>Yes</v>
      </c>
      <c r="Q37" t="str">
        <f>IF(AND(TBL_Employees3[[#This Row],[Gender]]="Female",TBL_Employees3[[#This Row],[Ethnicity]]="Black"), "Female_Black", "Others")</f>
        <v>Others</v>
      </c>
      <c r="T37" t="str">
        <v>E02594</v>
      </c>
      <c r="U37" t="str">
        <v>Solutions Architect</v>
      </c>
    </row>
    <row r="38" spans="1:21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TBL_Employees3[[#This Row],[Annual Salary]]+TBL_Employees3[[#This Row],[Bonus %]]*TBL_Employees3[[#This Row],[Annual Salary]]</f>
        <v>99989</v>
      </c>
      <c r="P38" t="str">
        <f>IF(AND(TBL_Employees3[[#This Row],[Department]]="IT",TBL_Employees3[[#This Row],[Gender]]="Female"),"Yes","No")</f>
        <v>No</v>
      </c>
      <c r="Q38" t="str">
        <f>IF(AND(TBL_Employees3[[#This Row],[Gender]]="Female",TBL_Employees3[[#This Row],[Ethnicity]]="Black"), "Female_Black", "Others")</f>
        <v>Others</v>
      </c>
      <c r="T38" t="str">
        <v>E00402</v>
      </c>
      <c r="U38" t="str">
        <v>IT Systems Architect</v>
      </c>
    </row>
    <row r="39" spans="1:21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TBL_Employees3[[#This Row],[Annual Salary]]+TBL_Employees3[[#This Row],[Bonus %]]*TBL_Employees3[[#This Row],[Annual Salary]]</f>
        <v>333346</v>
      </c>
      <c r="P39" t="str">
        <f>IF(AND(TBL_Employees3[[#This Row],[Department]]="IT",TBL_Employees3[[#This Row],[Gender]]="Female"),"Yes","No")</f>
        <v>No</v>
      </c>
      <c r="Q39" t="str">
        <f>IF(AND(TBL_Employees3[[#This Row],[Gender]]="Female",TBL_Employees3[[#This Row],[Ethnicity]]="Black"), "Female_Black", "Others")</f>
        <v>Others</v>
      </c>
      <c r="T39" t="str">
        <v>E01994</v>
      </c>
      <c r="U39" t="str">
        <v>Service Desk Analyst</v>
      </c>
    </row>
    <row r="40" spans="1:21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TBL_Employees3[[#This Row],[Annual Salary]]+TBL_Employees3[[#This Row],[Bonus %]]*TBL_Employees3[[#This Row],[Annual Salary]]</f>
        <v>78940</v>
      </c>
      <c r="P40" t="str">
        <f>IF(AND(TBL_Employees3[[#This Row],[Department]]="IT",TBL_Employees3[[#This Row],[Gender]]="Female"),"Yes","No")</f>
        <v>Yes</v>
      </c>
      <c r="Q40" t="str">
        <f>IF(AND(TBL_Employees3[[#This Row],[Gender]]="Female",TBL_Employees3[[#This Row],[Ethnicity]]="Black"), "Female_Black", "Others")</f>
        <v>Others</v>
      </c>
      <c r="T40" t="str">
        <v>E03549</v>
      </c>
      <c r="U40" t="str">
        <v>Network Administrator</v>
      </c>
    </row>
    <row r="41" spans="1:21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TBL_Employees3[[#This Row],[Annual Salary]]+TBL_Employees3[[#This Row],[Bonus %]]*TBL_Employees3[[#This Row],[Annual Salary]]</f>
        <v>82872</v>
      </c>
      <c r="P41" t="str">
        <f>IF(AND(TBL_Employees3[[#This Row],[Department]]="IT",TBL_Employees3[[#This Row],[Gender]]="Female"),"Yes","No")</f>
        <v>Yes</v>
      </c>
      <c r="Q41" t="str">
        <f>IF(AND(TBL_Employees3[[#This Row],[Gender]]="Female",TBL_Employees3[[#This Row],[Ethnicity]]="Black"), "Female_Black", "Others")</f>
        <v>Others</v>
      </c>
      <c r="T41" t="str">
        <v>E03247</v>
      </c>
      <c r="U41">
        <v>0</v>
      </c>
    </row>
    <row r="42" spans="1:21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TBL_Employees3[[#This Row],[Annual Salary]]+TBL_Employees3[[#This Row],[Bonus %]]*TBL_Employees3[[#This Row],[Annual Salary]]</f>
        <v>86317</v>
      </c>
      <c r="P42" t="str">
        <f>IF(AND(TBL_Employees3[[#This Row],[Department]]="IT",TBL_Employees3[[#This Row],[Gender]]="Female"),"Yes","No")</f>
        <v>No</v>
      </c>
      <c r="Q42" t="str">
        <f>IF(AND(TBL_Employees3[[#This Row],[Gender]]="Female",TBL_Employees3[[#This Row],[Ethnicity]]="Black"), "Female_Black", "Others")</f>
        <v>Others</v>
      </c>
      <c r="T42" t="str">
        <v>E02074</v>
      </c>
    </row>
    <row r="43" spans="1:21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TBL_Employees3[[#This Row],[Annual Salary]]+TBL_Employees3[[#This Row],[Bonus %]]*TBL_Employees3[[#This Row],[Annual Salary]]</f>
        <v>118791.75</v>
      </c>
      <c r="P43" t="str">
        <f>IF(AND(TBL_Employees3[[#This Row],[Department]]="IT",TBL_Employees3[[#This Row],[Gender]]="Female"),"Yes","No")</f>
        <v>No</v>
      </c>
      <c r="Q43" t="str">
        <f>IF(AND(TBL_Employees3[[#This Row],[Gender]]="Female",TBL_Employees3[[#This Row],[Ethnicity]]="Black"), "Female_Black", "Others")</f>
        <v>Others</v>
      </c>
      <c r="T43" t="str">
        <v>E04152</v>
      </c>
    </row>
    <row r="44" spans="1:21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TBL_Employees3[[#This Row],[Annual Salary]]+TBL_Employees3[[#This Row],[Bonus %]]*TBL_Employees3[[#This Row],[Annual Salary]]</f>
        <v>263746.56</v>
      </c>
      <c r="P44" t="str">
        <f>IF(AND(TBL_Employees3[[#This Row],[Department]]="IT",TBL_Employees3[[#This Row],[Gender]]="Female"),"Yes","No")</f>
        <v>No</v>
      </c>
      <c r="Q44" t="str">
        <f>IF(AND(TBL_Employees3[[#This Row],[Gender]]="Female",TBL_Employees3[[#This Row],[Ethnicity]]="Black"), "Female_Black", "Others")</f>
        <v>Others</v>
      </c>
      <c r="T44" t="str">
        <v>E01628</v>
      </c>
    </row>
    <row r="45" spans="1:21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TBL_Employees3[[#This Row],[Annual Salary]]+TBL_Employees3[[#This Row],[Bonus %]]*TBL_Employees3[[#This Row],[Annual Salary]]</f>
        <v>56037</v>
      </c>
      <c r="P45" t="str">
        <f>IF(AND(TBL_Employees3[[#This Row],[Department]]="IT",TBL_Employees3[[#This Row],[Gender]]="Female"),"Yes","No")</f>
        <v>No</v>
      </c>
      <c r="Q45" t="str">
        <f>IF(AND(TBL_Employees3[[#This Row],[Gender]]="Female",TBL_Employees3[[#This Row],[Ethnicity]]="Black"), "Female_Black", "Others")</f>
        <v>Others</v>
      </c>
      <c r="T45" t="str">
        <v>E04285</v>
      </c>
    </row>
    <row r="46" spans="1:21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TBL_Employees3[[#This Row],[Annual Salary]]+TBL_Employees3[[#This Row],[Bonus %]]*TBL_Employees3[[#This Row],[Annual Salary]]</f>
        <v>137032</v>
      </c>
      <c r="P46" t="str">
        <f>IF(AND(TBL_Employees3[[#This Row],[Department]]="IT",TBL_Employees3[[#This Row],[Gender]]="Female"),"Yes","No")</f>
        <v>No</v>
      </c>
      <c r="Q46" t="str">
        <f>IF(AND(TBL_Employees3[[#This Row],[Gender]]="Female",TBL_Employees3[[#This Row],[Ethnicity]]="Black"), "Female_Black", "Others")</f>
        <v>Others</v>
      </c>
      <c r="T46" t="str">
        <v>E01417</v>
      </c>
    </row>
    <row r="47" spans="1:21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TBL_Employees3[[#This Row],[Annual Salary]]+TBL_Employees3[[#This Row],[Bonus %]]*TBL_Employees3[[#This Row],[Annual Salary]]</f>
        <v>92952</v>
      </c>
      <c r="P47" t="str">
        <f>IF(AND(TBL_Employees3[[#This Row],[Department]]="IT",TBL_Employees3[[#This Row],[Gender]]="Female"),"Yes","No")</f>
        <v>No</v>
      </c>
      <c r="Q47" t="str">
        <f>IF(AND(TBL_Employees3[[#This Row],[Gender]]="Female",TBL_Employees3[[#This Row],[Ethnicity]]="Black"), "Female_Black", "Others")</f>
        <v>Others</v>
      </c>
      <c r="T47" t="str">
        <v>E01754</v>
      </c>
    </row>
    <row r="48" spans="1:21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TBL_Employees3[[#This Row],[Annual Salary]]+TBL_Employees3[[#This Row],[Bonus %]]*TBL_Employees3[[#This Row],[Annual Salary]]</f>
        <v>83917.05</v>
      </c>
      <c r="P48" t="str">
        <f>IF(AND(TBL_Employees3[[#This Row],[Department]]="IT",TBL_Employees3[[#This Row],[Gender]]="Female"),"Yes","No")</f>
        <v>No</v>
      </c>
      <c r="Q48" t="str">
        <f>IF(AND(TBL_Employees3[[#This Row],[Gender]]="Female",TBL_Employees3[[#This Row],[Ethnicity]]="Black"), "Female_Black", "Others")</f>
        <v>Others</v>
      </c>
      <c r="T48" t="str">
        <v>E03749</v>
      </c>
    </row>
    <row r="49" spans="1:20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TBL_Employees3[[#This Row],[Annual Salary]]+TBL_Employees3[[#This Row],[Bonus %]]*TBL_Employees3[[#This Row],[Annual Salary]]</f>
        <v>200638.8</v>
      </c>
      <c r="P49" t="str">
        <f>IF(AND(TBL_Employees3[[#This Row],[Department]]="IT",TBL_Employees3[[#This Row],[Gender]]="Female"),"Yes","No")</f>
        <v>Yes</v>
      </c>
      <c r="Q49" t="str">
        <f>IF(AND(TBL_Employees3[[#This Row],[Gender]]="Female",TBL_Employees3[[#This Row],[Ethnicity]]="Black"), "Female_Black", "Others")</f>
        <v>Female_Black</v>
      </c>
      <c r="T49" t="str">
        <v>E03574</v>
      </c>
    </row>
    <row r="50" spans="1:20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TBL_Employees3[[#This Row],[Annual Salary]]+TBL_Employees3[[#This Row],[Bonus %]]*TBL_Employees3[[#This Row],[Annual Salary]]</f>
        <v>71476</v>
      </c>
      <c r="P50" t="str">
        <f>IF(AND(TBL_Employees3[[#This Row],[Department]]="IT",TBL_Employees3[[#This Row],[Gender]]="Female"),"Yes","No")</f>
        <v>No</v>
      </c>
      <c r="Q50" t="str">
        <f>IF(AND(TBL_Employees3[[#This Row],[Gender]]="Female",TBL_Employees3[[#This Row],[Ethnicity]]="Black"), "Female_Black", "Others")</f>
        <v>Others</v>
      </c>
      <c r="T50" t="str">
        <v>E04600</v>
      </c>
    </row>
    <row r="51" spans="1:20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TBL_Employees3[[#This Row],[Annual Salary]]+TBL_Employees3[[#This Row],[Bonus %]]*TBL_Employees3[[#This Row],[Annual Salary]]</f>
        <v>227304</v>
      </c>
      <c r="P51" t="str">
        <f>IF(AND(TBL_Employees3[[#This Row],[Department]]="IT",TBL_Employees3[[#This Row],[Gender]]="Female"),"Yes","No")</f>
        <v>No</v>
      </c>
      <c r="Q51" t="str">
        <f>IF(AND(TBL_Employees3[[#This Row],[Gender]]="Female",TBL_Employees3[[#This Row],[Ethnicity]]="Black"), "Female_Black", "Others")</f>
        <v>Others</v>
      </c>
      <c r="T51" t="str">
        <v>E00586</v>
      </c>
    </row>
    <row r="52" spans="1:20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TBL_Employees3[[#This Row],[Annual Salary]]+TBL_Employees3[[#This Row],[Bonus %]]*TBL_Employees3[[#This Row],[Annual Salary]]</f>
        <v>64057</v>
      </c>
      <c r="P52" t="str">
        <f>IF(AND(TBL_Employees3[[#This Row],[Department]]="IT",TBL_Employees3[[#This Row],[Gender]]="Female"),"Yes","No")</f>
        <v>No</v>
      </c>
      <c r="Q52" t="str">
        <f>IF(AND(TBL_Employees3[[#This Row],[Gender]]="Female",TBL_Employees3[[#This Row],[Ethnicity]]="Black"), "Female_Black", "Others")</f>
        <v>Others</v>
      </c>
      <c r="T52" t="str">
        <v>E03538</v>
      </c>
    </row>
    <row r="53" spans="1:20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TBL_Employees3[[#This Row],[Annual Salary]]+TBL_Employees3[[#This Row],[Bonus %]]*TBL_Employees3[[#This Row],[Annual Salary]]</f>
        <v>68728</v>
      </c>
      <c r="P53" t="str">
        <f>IF(AND(TBL_Employees3[[#This Row],[Department]]="IT",TBL_Employees3[[#This Row],[Gender]]="Female"),"Yes","No")</f>
        <v>No</v>
      </c>
      <c r="Q53" t="str">
        <f>IF(AND(TBL_Employees3[[#This Row],[Gender]]="Female",TBL_Employees3[[#This Row],[Ethnicity]]="Black"), "Female_Black", "Others")</f>
        <v>Female_Black</v>
      </c>
      <c r="T53" t="str">
        <v>E02185</v>
      </c>
    </row>
    <row r="54" spans="1:20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TBL_Employees3[[#This Row],[Annual Salary]]+TBL_Employees3[[#This Row],[Bonus %]]*TBL_Employees3[[#This Row],[Annual Salary]]</f>
        <v>139452.63</v>
      </c>
      <c r="P54" t="str">
        <f>IF(AND(TBL_Employees3[[#This Row],[Department]]="IT",TBL_Employees3[[#This Row],[Gender]]="Female"),"Yes","No")</f>
        <v>Yes</v>
      </c>
      <c r="Q54" t="str">
        <f>IF(AND(TBL_Employees3[[#This Row],[Gender]]="Female",TBL_Employees3[[#This Row],[Ethnicity]]="Black"), "Female_Black", "Others")</f>
        <v>Others</v>
      </c>
      <c r="T54" t="str">
        <v>E03830</v>
      </c>
    </row>
    <row r="55" spans="1:20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TBL_Employees3[[#This Row],[Annual Salary]]+TBL_Employees3[[#This Row],[Bonus %]]*TBL_Employees3[[#This Row],[Annual Salary]]</f>
        <v>66889</v>
      </c>
      <c r="P55" t="str">
        <f>IF(AND(TBL_Employees3[[#This Row],[Department]]="IT",TBL_Employees3[[#This Row],[Gender]]="Female"),"Yes","No")</f>
        <v>No</v>
      </c>
      <c r="Q55" t="str">
        <f>IF(AND(TBL_Employees3[[#This Row],[Gender]]="Female",TBL_Employees3[[#This Row],[Ethnicity]]="Black"), "Female_Black", "Others")</f>
        <v>Others</v>
      </c>
      <c r="T55" t="str">
        <v>E03720</v>
      </c>
    </row>
    <row r="56" spans="1:20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TBL_Employees3[[#This Row],[Annual Salary]]+TBL_Employees3[[#This Row],[Bonus %]]*TBL_Employees3[[#This Row],[Annual Salary]]</f>
        <v>230523</v>
      </c>
      <c r="P56" t="str">
        <f>IF(AND(TBL_Employees3[[#This Row],[Department]]="IT",TBL_Employees3[[#This Row],[Gender]]="Female"),"Yes","No")</f>
        <v>No</v>
      </c>
      <c r="Q56" t="str">
        <f>IF(AND(TBL_Employees3[[#This Row],[Gender]]="Female",TBL_Employees3[[#This Row],[Ethnicity]]="Black"), "Female_Black", "Others")</f>
        <v>Others</v>
      </c>
      <c r="T56" t="str">
        <v>E03025</v>
      </c>
    </row>
    <row r="57" spans="1:20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TBL_Employees3[[#This Row],[Annual Salary]]+TBL_Employees3[[#This Row],[Bonus %]]*TBL_Employees3[[#This Row],[Annual Salary]]</f>
        <v>83990</v>
      </c>
      <c r="P57" t="str">
        <f>IF(AND(TBL_Employees3[[#This Row],[Department]]="IT",TBL_Employees3[[#This Row],[Gender]]="Female"),"Yes","No")</f>
        <v>No</v>
      </c>
      <c r="Q57" t="str">
        <f>IF(AND(TBL_Employees3[[#This Row],[Gender]]="Female",TBL_Employees3[[#This Row],[Ethnicity]]="Black"), "Female_Black", "Others")</f>
        <v>Others</v>
      </c>
      <c r="T57" t="str">
        <v>E04917</v>
      </c>
    </row>
    <row r="58" spans="1:20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TBL_Employees3[[#This Row],[Annual Salary]]+TBL_Employees3[[#This Row],[Bonus %]]*TBL_Employees3[[#This Row],[Annual Salary]]</f>
        <v>102043</v>
      </c>
      <c r="P58" t="str">
        <f>IF(AND(TBL_Employees3[[#This Row],[Department]]="IT",TBL_Employees3[[#This Row],[Gender]]="Female"),"Yes","No")</f>
        <v>No</v>
      </c>
      <c r="Q58" t="str">
        <f>IF(AND(TBL_Employees3[[#This Row],[Gender]]="Female",TBL_Employees3[[#This Row],[Ethnicity]]="Black"), "Female_Black", "Others")</f>
        <v>Others</v>
      </c>
      <c r="T58" t="str">
        <v>E00415</v>
      </c>
    </row>
    <row r="59" spans="1:20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TBL_Employees3[[#This Row],[Annual Salary]]+TBL_Employees3[[#This Row],[Bonus %]]*TBL_Employees3[[#This Row],[Annual Salary]]</f>
        <v>90678</v>
      </c>
      <c r="P59" t="str">
        <f>IF(AND(TBL_Employees3[[#This Row],[Department]]="IT",TBL_Employees3[[#This Row],[Gender]]="Female"),"Yes","No")</f>
        <v>No</v>
      </c>
      <c r="Q59" t="str">
        <f>IF(AND(TBL_Employees3[[#This Row],[Gender]]="Female",TBL_Employees3[[#This Row],[Ethnicity]]="Black"), "Female_Black", "Others")</f>
        <v>Others</v>
      </c>
      <c r="T59" t="str">
        <v>E02862</v>
      </c>
    </row>
    <row r="60" spans="1:20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TBL_Employees3[[#This Row],[Annual Salary]]+TBL_Employees3[[#This Row],[Bonus %]]*TBL_Employees3[[#This Row],[Annual Salary]]</f>
        <v>59067</v>
      </c>
      <c r="P60" t="str">
        <f>IF(AND(TBL_Employees3[[#This Row],[Department]]="IT",TBL_Employees3[[#This Row],[Gender]]="Female"),"Yes","No")</f>
        <v>No</v>
      </c>
      <c r="Q60" t="str">
        <f>IF(AND(TBL_Employees3[[#This Row],[Gender]]="Female",TBL_Employees3[[#This Row],[Ethnicity]]="Black"), "Female_Black", "Others")</f>
        <v>Female_Black</v>
      </c>
      <c r="T60" t="str">
        <v>E04207</v>
      </c>
    </row>
    <row r="61" spans="1:20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TBL_Employees3[[#This Row],[Annual Salary]]+TBL_Employees3[[#This Row],[Bonus %]]*TBL_Employees3[[#This Row],[Annual Salary]]</f>
        <v>155321.29999999999</v>
      </c>
      <c r="P61" t="str">
        <f>IF(AND(TBL_Employees3[[#This Row],[Department]]="IT",TBL_Employees3[[#This Row],[Gender]]="Female"),"Yes","No")</f>
        <v>No</v>
      </c>
      <c r="Q61" t="str">
        <f>IF(AND(TBL_Employees3[[#This Row],[Gender]]="Female",TBL_Employees3[[#This Row],[Ethnicity]]="Black"), "Female_Black", "Others")</f>
        <v>Others</v>
      </c>
      <c r="T61" t="str">
        <v>E02139</v>
      </c>
    </row>
    <row r="62" spans="1:20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TBL_Employees3[[#This Row],[Annual Salary]]+TBL_Employees3[[#This Row],[Bonus %]]*TBL_Employees3[[#This Row],[Annual Salary]]</f>
        <v>174948.4</v>
      </c>
      <c r="P62" t="str">
        <f>IF(AND(TBL_Employees3[[#This Row],[Department]]="IT",TBL_Employees3[[#This Row],[Gender]]="Female"),"Yes","No")</f>
        <v>Yes</v>
      </c>
      <c r="Q62" t="str">
        <f>IF(AND(TBL_Employees3[[#This Row],[Gender]]="Female",TBL_Employees3[[#This Row],[Ethnicity]]="Black"), "Female_Black", "Others")</f>
        <v>Others</v>
      </c>
      <c r="T62" t="str">
        <v>E01797</v>
      </c>
    </row>
    <row r="63" spans="1:20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TBL_Employees3[[#This Row],[Annual Salary]]+TBL_Employees3[[#This Row],[Bonus %]]*TBL_Employees3[[#This Row],[Annual Salary]]</f>
        <v>74691</v>
      </c>
      <c r="P63" t="str">
        <f>IF(AND(TBL_Employees3[[#This Row],[Department]]="IT",TBL_Employees3[[#This Row],[Gender]]="Female"),"Yes","No")</f>
        <v>No</v>
      </c>
      <c r="Q63" t="str">
        <f>IF(AND(TBL_Employees3[[#This Row],[Gender]]="Female",TBL_Employees3[[#This Row],[Ethnicity]]="Black"), "Female_Black", "Others")</f>
        <v>Others</v>
      </c>
      <c r="T63" t="str">
        <v>E01839</v>
      </c>
    </row>
    <row r="64" spans="1:20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TBL_Employees3[[#This Row],[Annual Salary]]+TBL_Employees3[[#This Row],[Bonus %]]*TBL_Employees3[[#This Row],[Annual Salary]]</f>
        <v>104810.89</v>
      </c>
      <c r="P64" t="str">
        <f>IF(AND(TBL_Employees3[[#This Row],[Department]]="IT",TBL_Employees3[[#This Row],[Gender]]="Female"),"Yes","No")</f>
        <v>No</v>
      </c>
      <c r="Q64" t="str">
        <f>IF(AND(TBL_Employees3[[#This Row],[Gender]]="Female",TBL_Employees3[[#This Row],[Ethnicity]]="Black"), "Female_Black", "Others")</f>
        <v>Others</v>
      </c>
      <c r="T64" t="str">
        <v>E01633</v>
      </c>
    </row>
    <row r="65" spans="1:20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TBL_Employees3[[#This Row],[Annual Salary]]+TBL_Employees3[[#This Row],[Bonus %]]*TBL_Employees3[[#This Row],[Annual Salary]]</f>
        <v>324616.02</v>
      </c>
      <c r="P65" t="str">
        <f>IF(AND(TBL_Employees3[[#This Row],[Department]]="IT",TBL_Employees3[[#This Row],[Gender]]="Female"),"Yes","No")</f>
        <v>No</v>
      </c>
      <c r="Q65" t="str">
        <f>IF(AND(TBL_Employees3[[#This Row],[Gender]]="Female",TBL_Employees3[[#This Row],[Ethnicity]]="Black"), "Female_Black", "Others")</f>
        <v>Others</v>
      </c>
      <c r="T65" t="str">
        <v>E01848</v>
      </c>
    </row>
    <row r="66" spans="1:20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TBL_Employees3[[#This Row],[Annual Salary]]+TBL_Employees3[[#This Row],[Bonus %]]*TBL_Employees3[[#This Row],[Annual Salary]]</f>
        <v>48906</v>
      </c>
      <c r="P66" t="str">
        <f>IF(AND(TBL_Employees3[[#This Row],[Department]]="IT",TBL_Employees3[[#This Row],[Gender]]="Female"),"Yes","No")</f>
        <v>No</v>
      </c>
      <c r="Q66" t="str">
        <f>IF(AND(TBL_Employees3[[#This Row],[Gender]]="Female",TBL_Employees3[[#This Row],[Ethnicity]]="Black"), "Female_Black", "Others")</f>
        <v>Female_Black</v>
      </c>
      <c r="T66" t="str">
        <v>E00716</v>
      </c>
    </row>
    <row r="67" spans="1:20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TBL_Employees3[[#This Row],[Annual Salary]]+TBL_Employees3[[#This Row],[Bonus %]]*TBL_Employees3[[#This Row],[Annual Salary]]</f>
        <v>80024</v>
      </c>
      <c r="P67" t="str">
        <f>IF(AND(TBL_Employees3[[#This Row],[Department]]="IT",TBL_Employees3[[#This Row],[Gender]]="Female"),"Yes","No")</f>
        <v>No</v>
      </c>
      <c r="Q67" t="str">
        <f>IF(AND(TBL_Employees3[[#This Row],[Gender]]="Female",TBL_Employees3[[#This Row],[Ethnicity]]="Black"), "Female_Black", "Others")</f>
        <v>Others</v>
      </c>
      <c r="T67" t="str">
        <v>E00699</v>
      </c>
    </row>
    <row r="68" spans="1:20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TBL_Employees3[[#This Row],[Annual Salary]]+TBL_Employees3[[#This Row],[Bonus %]]*TBL_Employees3[[#This Row],[Annual Salary]]</f>
        <v>54415</v>
      </c>
      <c r="P68" t="str">
        <f>IF(AND(TBL_Employees3[[#This Row],[Department]]="IT",TBL_Employees3[[#This Row],[Gender]]="Female"),"Yes","No")</f>
        <v>No</v>
      </c>
      <c r="Q68" t="str">
        <f>IF(AND(TBL_Employees3[[#This Row],[Gender]]="Female",TBL_Employees3[[#This Row],[Ethnicity]]="Black"), "Female_Black", "Others")</f>
        <v>Others</v>
      </c>
      <c r="T68" t="str">
        <v>E00502</v>
      </c>
    </row>
    <row r="69" spans="1:20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TBL_Employees3[[#This Row],[Annual Salary]]+TBL_Employees3[[#This Row],[Bonus %]]*TBL_Employees3[[#This Row],[Annual Salary]]</f>
        <v>128764.87</v>
      </c>
      <c r="P69" t="str">
        <f>IF(AND(TBL_Employees3[[#This Row],[Department]]="IT",TBL_Employees3[[#This Row],[Gender]]="Female"),"Yes","No")</f>
        <v>No</v>
      </c>
      <c r="Q69" t="str">
        <f>IF(AND(TBL_Employees3[[#This Row],[Gender]]="Female",TBL_Employees3[[#This Row],[Ethnicity]]="Black"), "Female_Black", "Others")</f>
        <v>Others</v>
      </c>
      <c r="T69" t="str">
        <v>E04000</v>
      </c>
    </row>
    <row r="70" spans="1:20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TBL_Employees3[[#This Row],[Annual Salary]]+TBL_Employees3[[#This Row],[Bonus %]]*TBL_Employees3[[#This Row],[Annual Salary]]</f>
        <v>281360.25</v>
      </c>
      <c r="P70" t="str">
        <f>IF(AND(TBL_Employees3[[#This Row],[Department]]="IT",TBL_Employees3[[#This Row],[Gender]]="Female"),"Yes","No")</f>
        <v>Yes</v>
      </c>
      <c r="Q70" t="str">
        <f>IF(AND(TBL_Employees3[[#This Row],[Gender]]="Female",TBL_Employees3[[#This Row],[Ethnicity]]="Black"), "Female_Black", "Others")</f>
        <v>Others</v>
      </c>
      <c r="T70" t="str">
        <v>E02112</v>
      </c>
    </row>
    <row r="71" spans="1:20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TBL_Employees3[[#This Row],[Annual Salary]]+TBL_Employees3[[#This Row],[Bonus %]]*TBL_Employees3[[#This Row],[Annual Salary]]</f>
        <v>78844</v>
      </c>
      <c r="P71" t="str">
        <f>IF(AND(TBL_Employees3[[#This Row],[Department]]="IT",TBL_Employees3[[#This Row],[Gender]]="Female"),"Yes","No")</f>
        <v>Yes</v>
      </c>
      <c r="Q71" t="str">
        <f>IF(AND(TBL_Employees3[[#This Row],[Gender]]="Female",TBL_Employees3[[#This Row],[Ethnicity]]="Black"), "Female_Black", "Others")</f>
        <v>Others</v>
      </c>
      <c r="T71" t="str">
        <v>E03824</v>
      </c>
    </row>
    <row r="72" spans="1:20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TBL_Employees3[[#This Row],[Annual Salary]]+TBL_Employees3[[#This Row],[Bonus %]]*TBL_Employees3[[#This Row],[Annual Salary]]</f>
        <v>76354</v>
      </c>
      <c r="P72" t="str">
        <f>IF(AND(TBL_Employees3[[#This Row],[Department]]="IT",TBL_Employees3[[#This Row],[Gender]]="Female"),"Yes","No")</f>
        <v>No</v>
      </c>
      <c r="Q72" t="str">
        <f>IF(AND(TBL_Employees3[[#This Row],[Gender]]="Female",TBL_Employees3[[#This Row],[Ethnicity]]="Black"), "Female_Black", "Others")</f>
        <v>Others</v>
      </c>
      <c r="T72" t="str">
        <v>E03906</v>
      </c>
    </row>
    <row r="73" spans="1:20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TBL_Employees3[[#This Row],[Annual Salary]]+TBL_Employees3[[#This Row],[Bonus %]]*TBL_Employees3[[#This Row],[Annual Salary]]</f>
        <v>199112.4</v>
      </c>
      <c r="P73" t="str">
        <f>IF(AND(TBL_Employees3[[#This Row],[Department]]="IT",TBL_Employees3[[#This Row],[Gender]]="Female"),"Yes","No")</f>
        <v>No</v>
      </c>
      <c r="Q73" t="str">
        <f>IF(AND(TBL_Employees3[[#This Row],[Gender]]="Female",TBL_Employees3[[#This Row],[Ethnicity]]="Black"), "Female_Black", "Others")</f>
        <v>Others</v>
      </c>
      <c r="T73" t="str">
        <v>E00436</v>
      </c>
    </row>
    <row r="74" spans="1:20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TBL_Employees3[[#This Row],[Annual Salary]]+TBL_Employees3[[#This Row],[Bonus %]]*TBL_Employees3[[#This Row],[Annual Salary]]</f>
        <v>119695.08</v>
      </c>
      <c r="P74" t="str">
        <f>IF(AND(TBL_Employees3[[#This Row],[Department]]="IT",TBL_Employees3[[#This Row],[Gender]]="Female"),"Yes","No")</f>
        <v>No</v>
      </c>
      <c r="Q74" t="str">
        <f>IF(AND(TBL_Employees3[[#This Row],[Gender]]="Female",TBL_Employees3[[#This Row],[Ethnicity]]="Black"), "Female_Black", "Others")</f>
        <v>Others</v>
      </c>
      <c r="T74" t="str">
        <v>E04798</v>
      </c>
    </row>
    <row r="75" spans="1:20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TBL_Employees3[[#This Row],[Annual Salary]]+TBL_Employees3[[#This Row],[Bonus %]]*TBL_Employees3[[#This Row],[Annual Salary]]</f>
        <v>86299</v>
      </c>
      <c r="P75" t="str">
        <f>IF(AND(TBL_Employees3[[#This Row],[Department]]="IT",TBL_Employees3[[#This Row],[Gender]]="Female"),"Yes","No")</f>
        <v>No</v>
      </c>
      <c r="Q75" t="str">
        <f>IF(AND(TBL_Employees3[[#This Row],[Gender]]="Female",TBL_Employees3[[#This Row],[Ethnicity]]="Black"), "Female_Black", "Others")</f>
        <v>Others</v>
      </c>
      <c r="T75" t="str">
        <v>E01249</v>
      </c>
    </row>
    <row r="76" spans="1:20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TBL_Employees3[[#This Row],[Annual Salary]]+TBL_Employees3[[#This Row],[Bonus %]]*TBL_Employees3[[#This Row],[Annual Salary]]</f>
        <v>289273.59999999998</v>
      </c>
      <c r="P76" t="str">
        <f>IF(AND(TBL_Employees3[[#This Row],[Department]]="IT",TBL_Employees3[[#This Row],[Gender]]="Female"),"Yes","No")</f>
        <v>No</v>
      </c>
      <c r="Q76" t="str">
        <f>IF(AND(TBL_Employees3[[#This Row],[Gender]]="Female",TBL_Employees3[[#This Row],[Ethnicity]]="Black"), "Female_Black", "Others")</f>
        <v>Others</v>
      </c>
      <c r="T76" t="str">
        <v>E03349</v>
      </c>
    </row>
    <row r="77" spans="1:20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TBL_Employees3[[#This Row],[Annual Salary]]+TBL_Employees3[[#This Row],[Bonus %]]*TBL_Employees3[[#This Row],[Annual Salary]]</f>
        <v>53215</v>
      </c>
      <c r="P77" t="str">
        <f>IF(AND(TBL_Employees3[[#This Row],[Department]]="IT",TBL_Employees3[[#This Row],[Gender]]="Female"),"Yes","No")</f>
        <v>No</v>
      </c>
      <c r="Q77" t="str">
        <f>IF(AND(TBL_Employees3[[#This Row],[Gender]]="Female",TBL_Employees3[[#This Row],[Ethnicity]]="Black"), "Female_Black", "Others")</f>
        <v>Others</v>
      </c>
      <c r="T77" t="str">
        <v>E02966</v>
      </c>
    </row>
    <row r="78" spans="1:20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TBL_Employees3[[#This Row],[Annual Salary]]+TBL_Employees3[[#This Row],[Bonus %]]*TBL_Employees3[[#This Row],[Annual Salary]]</f>
        <v>86858</v>
      </c>
      <c r="P78" t="str">
        <f>IF(AND(TBL_Employees3[[#This Row],[Department]]="IT",TBL_Employees3[[#This Row],[Gender]]="Female"),"Yes","No")</f>
        <v>No</v>
      </c>
      <c r="Q78" t="str">
        <f>IF(AND(TBL_Employees3[[#This Row],[Gender]]="Female",TBL_Employees3[[#This Row],[Ethnicity]]="Black"), "Female_Black", "Others")</f>
        <v>Others</v>
      </c>
      <c r="T78" t="str">
        <v>E01499</v>
      </c>
    </row>
    <row r="79" spans="1:20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TBL_Employees3[[#This Row],[Annual Salary]]+TBL_Employees3[[#This Row],[Bonus %]]*TBL_Employees3[[#This Row],[Annual Salary]]</f>
        <v>101488.68</v>
      </c>
      <c r="P79" t="str">
        <f>IF(AND(TBL_Employees3[[#This Row],[Department]]="IT",TBL_Employees3[[#This Row],[Gender]]="Female"),"Yes","No")</f>
        <v>No</v>
      </c>
      <c r="Q79" t="str">
        <f>IF(AND(TBL_Employees3[[#This Row],[Gender]]="Female",TBL_Employees3[[#This Row],[Ethnicity]]="Black"), "Female_Black", "Others")</f>
        <v>Others</v>
      </c>
      <c r="T79" t="str">
        <v>E00105</v>
      </c>
    </row>
    <row r="80" spans="1:20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TBL_Employees3[[#This Row],[Annual Salary]]+TBL_Employees3[[#This Row],[Bonus %]]*TBL_Employees3[[#This Row],[Annual Salary]]</f>
        <v>57008</v>
      </c>
      <c r="P80" t="str">
        <f>IF(AND(TBL_Employees3[[#This Row],[Department]]="IT",TBL_Employees3[[#This Row],[Gender]]="Female"),"Yes","No")</f>
        <v>No</v>
      </c>
      <c r="Q80" t="str">
        <f>IF(AND(TBL_Employees3[[#This Row],[Gender]]="Female",TBL_Employees3[[#This Row],[Ethnicity]]="Black"), "Female_Black", "Others")</f>
        <v>Others</v>
      </c>
      <c r="T80" t="str">
        <v>E00665</v>
      </c>
    </row>
    <row r="81" spans="1:20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TBL_Employees3[[#This Row],[Annual Salary]]+TBL_Employees3[[#This Row],[Bonus %]]*TBL_Employees3[[#This Row],[Annual Salary]]</f>
        <v>163183.85</v>
      </c>
      <c r="P81" t="str">
        <f>IF(AND(TBL_Employees3[[#This Row],[Department]]="IT",TBL_Employees3[[#This Row],[Gender]]="Female"),"Yes","No")</f>
        <v>No</v>
      </c>
      <c r="Q81" t="str">
        <f>IF(AND(TBL_Employees3[[#This Row],[Gender]]="Female",TBL_Employees3[[#This Row],[Ethnicity]]="Black"), "Female_Black", "Others")</f>
        <v>Others</v>
      </c>
      <c r="T81" t="str">
        <v>E00791</v>
      </c>
    </row>
    <row r="82" spans="1:20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TBL_Employees3[[#This Row],[Annual Salary]]+TBL_Employees3[[#This Row],[Bonus %]]*TBL_Employees3[[#This Row],[Annual Salary]]</f>
        <v>64847</v>
      </c>
      <c r="P82" t="str">
        <f>IF(AND(TBL_Employees3[[#This Row],[Department]]="IT",TBL_Employees3[[#This Row],[Gender]]="Female"),"Yes","No")</f>
        <v>No</v>
      </c>
      <c r="Q82" t="str">
        <f>IF(AND(TBL_Employees3[[#This Row],[Gender]]="Female",TBL_Employees3[[#This Row],[Ethnicity]]="Black"), "Female_Black", "Others")</f>
        <v>Others</v>
      </c>
      <c r="T82" t="str">
        <v>E01540</v>
      </c>
    </row>
    <row r="83" spans="1:20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TBL_Employees3[[#This Row],[Annual Salary]]+TBL_Employees3[[#This Row],[Bonus %]]*TBL_Employees3[[#This Row],[Annual Salary]]</f>
        <v>129734.58</v>
      </c>
      <c r="P83" t="str">
        <f>IF(AND(TBL_Employees3[[#This Row],[Department]]="IT",TBL_Employees3[[#This Row],[Gender]]="Female"),"Yes","No")</f>
        <v>No</v>
      </c>
      <c r="Q83" t="str">
        <f>IF(AND(TBL_Employees3[[#This Row],[Gender]]="Female",TBL_Employees3[[#This Row],[Ethnicity]]="Black"), "Female_Black", "Others")</f>
        <v>Others</v>
      </c>
      <c r="T83" t="str">
        <v>E04474</v>
      </c>
    </row>
    <row r="84" spans="1:20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TBL_Employees3[[#This Row],[Annual Salary]]+TBL_Employees3[[#This Row],[Bonus %]]*TBL_Employees3[[#This Row],[Annual Salary]]</f>
        <v>70505</v>
      </c>
      <c r="P84" t="str">
        <f>IF(AND(TBL_Employees3[[#This Row],[Department]]="IT",TBL_Employees3[[#This Row],[Gender]]="Female"),"Yes","No")</f>
        <v>No</v>
      </c>
      <c r="Q84" t="str">
        <f>IF(AND(TBL_Employees3[[#This Row],[Gender]]="Female",TBL_Employees3[[#This Row],[Ethnicity]]="Black"), "Female_Black", "Others")</f>
        <v>Others</v>
      </c>
      <c r="T84" t="str">
        <v>E03417</v>
      </c>
    </row>
    <row r="85" spans="1:20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TBL_Employees3[[#This Row],[Annual Salary]]+TBL_Employees3[[#This Row],[Bonus %]]*TBL_Employees3[[#This Row],[Annual Salary]]</f>
        <v>242818.56</v>
      </c>
      <c r="P85" t="str">
        <f>IF(AND(TBL_Employees3[[#This Row],[Department]]="IT",TBL_Employees3[[#This Row],[Gender]]="Female"),"Yes","No")</f>
        <v>No</v>
      </c>
      <c r="Q85" t="str">
        <f>IF(AND(TBL_Employees3[[#This Row],[Gender]]="Female",TBL_Employees3[[#This Row],[Ethnicity]]="Black"), "Female_Black", "Others")</f>
        <v>Others</v>
      </c>
      <c r="T85" t="str">
        <v>E00254</v>
      </c>
    </row>
    <row r="86" spans="1:20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TBL_Employees3[[#This Row],[Annual Salary]]+TBL_Employees3[[#This Row],[Bonus %]]*TBL_Employees3[[#This Row],[Annual Salary]]</f>
        <v>229443.28</v>
      </c>
      <c r="P86" t="str">
        <f>IF(AND(TBL_Employees3[[#This Row],[Department]]="IT",TBL_Employees3[[#This Row],[Gender]]="Female"),"Yes","No")</f>
        <v>No</v>
      </c>
      <c r="Q86" t="str">
        <f>IF(AND(TBL_Employees3[[#This Row],[Gender]]="Female",TBL_Employees3[[#This Row],[Ethnicity]]="Black"), "Female_Black", "Others")</f>
        <v>Others</v>
      </c>
      <c r="T86" t="str">
        <v>E02166</v>
      </c>
    </row>
    <row r="87" spans="1:20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TBL_Employees3[[#This Row],[Annual Salary]]+TBL_Employees3[[#This Row],[Bonus %]]*TBL_Employees3[[#This Row],[Annual Salary]]</f>
        <v>48345</v>
      </c>
      <c r="P87" t="str">
        <f>IF(AND(TBL_Employees3[[#This Row],[Department]]="IT",TBL_Employees3[[#This Row],[Gender]]="Female"),"Yes","No")</f>
        <v>No</v>
      </c>
      <c r="Q87" t="str">
        <f>IF(AND(TBL_Employees3[[#This Row],[Gender]]="Female",TBL_Employees3[[#This Row],[Ethnicity]]="Black"), "Female_Black", "Others")</f>
        <v>Others</v>
      </c>
      <c r="T87" t="str">
        <v>E00935</v>
      </c>
    </row>
    <row r="88" spans="1:20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TBL_Employees3[[#This Row],[Annual Salary]]+TBL_Employees3[[#This Row],[Bonus %]]*TBL_Employees3[[#This Row],[Annual Salary]]</f>
        <v>197878.2</v>
      </c>
      <c r="P88" t="str">
        <f>IF(AND(TBL_Employees3[[#This Row],[Department]]="IT",TBL_Employees3[[#This Row],[Gender]]="Female"),"Yes","No")</f>
        <v>No</v>
      </c>
      <c r="Q88" t="str">
        <f>IF(AND(TBL_Employees3[[#This Row],[Gender]]="Female",TBL_Employees3[[#This Row],[Ethnicity]]="Black"), "Female_Black", "Others")</f>
        <v>Others</v>
      </c>
      <c r="T88" t="str">
        <v>E01525</v>
      </c>
    </row>
    <row r="89" spans="1:20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TBL_Employees3[[#This Row],[Annual Salary]]+TBL_Employees3[[#This Row],[Bonus %]]*TBL_Employees3[[#This Row],[Annual Salary]]</f>
        <v>69803</v>
      </c>
      <c r="P89" t="str">
        <f>IF(AND(TBL_Employees3[[#This Row],[Department]]="IT",TBL_Employees3[[#This Row],[Gender]]="Female"),"Yes","No")</f>
        <v>Yes</v>
      </c>
      <c r="Q89" t="str">
        <f>IF(AND(TBL_Employees3[[#This Row],[Gender]]="Female",TBL_Employees3[[#This Row],[Ethnicity]]="Black"), "Female_Black", "Others")</f>
        <v>Others</v>
      </c>
      <c r="T89" t="str">
        <v>E00386</v>
      </c>
    </row>
    <row r="90" spans="1:20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TBL_Employees3[[#This Row],[Annual Salary]]+TBL_Employees3[[#This Row],[Bonus %]]*TBL_Employees3[[#This Row],[Annual Salary]]</f>
        <v>76588</v>
      </c>
      <c r="P90" t="str">
        <f>IF(AND(TBL_Employees3[[#This Row],[Department]]="IT",TBL_Employees3[[#This Row],[Gender]]="Female"),"Yes","No")</f>
        <v>Yes</v>
      </c>
      <c r="Q90" t="str">
        <f>IF(AND(TBL_Employees3[[#This Row],[Gender]]="Female",TBL_Employees3[[#This Row],[Ethnicity]]="Black"), "Female_Black", "Others")</f>
        <v>Others</v>
      </c>
      <c r="T90" t="str">
        <v>E00416</v>
      </c>
    </row>
    <row r="91" spans="1:20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TBL_Employees3[[#This Row],[Annual Salary]]+TBL_Employees3[[#This Row],[Bonus %]]*TBL_Employees3[[#This Row],[Annual Salary]]</f>
        <v>84596</v>
      </c>
      <c r="P91" t="str">
        <f>IF(AND(TBL_Employees3[[#This Row],[Department]]="IT",TBL_Employees3[[#This Row],[Gender]]="Female"),"Yes","No")</f>
        <v>No</v>
      </c>
      <c r="Q91" t="str">
        <f>IF(AND(TBL_Employees3[[#This Row],[Gender]]="Female",TBL_Employees3[[#This Row],[Ethnicity]]="Black"), "Female_Black", "Others")</f>
        <v>Others</v>
      </c>
      <c r="T91" t="str">
        <v>E03383</v>
      </c>
    </row>
    <row r="92" spans="1:20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TBL_Employees3[[#This Row],[Annual Salary]]+TBL_Employees3[[#This Row],[Bonus %]]*TBL_Employees3[[#This Row],[Annual Salary]]</f>
        <v>125885.1</v>
      </c>
      <c r="P92" t="str">
        <f>IF(AND(TBL_Employees3[[#This Row],[Department]]="IT",TBL_Employees3[[#This Row],[Gender]]="Female"),"Yes","No")</f>
        <v>No</v>
      </c>
      <c r="Q92" t="str">
        <f>IF(AND(TBL_Employees3[[#This Row],[Gender]]="Female",TBL_Employees3[[#This Row],[Ethnicity]]="Black"), "Female_Black", "Others")</f>
        <v>Others</v>
      </c>
      <c r="T92" t="str">
        <v>E01516</v>
      </c>
    </row>
    <row r="93" spans="1:20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TBL_Employees3[[#This Row],[Annual Salary]]+TBL_Employees3[[#This Row],[Bonus %]]*TBL_Employees3[[#This Row],[Annual Salary]]</f>
        <v>161462.29999999999</v>
      </c>
      <c r="P93" t="str">
        <f>IF(AND(TBL_Employees3[[#This Row],[Department]]="IT",TBL_Employees3[[#This Row],[Gender]]="Female"),"Yes","No")</f>
        <v>No</v>
      </c>
      <c r="Q93" t="str">
        <f>IF(AND(TBL_Employees3[[#This Row],[Gender]]="Female",TBL_Employees3[[#This Row],[Ethnicity]]="Black"), "Female_Black", "Others")</f>
        <v>Others</v>
      </c>
      <c r="T93" t="str">
        <v>E01234</v>
      </c>
    </row>
    <row r="94" spans="1:20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TBL_Employees3[[#This Row],[Annual Salary]]+TBL_Employees3[[#This Row],[Bonus %]]*TBL_Employees3[[#This Row],[Annual Salary]]</f>
        <v>59817</v>
      </c>
      <c r="P94" t="str">
        <f>IF(AND(TBL_Employees3[[#This Row],[Department]]="IT",TBL_Employees3[[#This Row],[Gender]]="Female"),"Yes","No")</f>
        <v>No</v>
      </c>
      <c r="Q94" t="str">
        <f>IF(AND(TBL_Employees3[[#This Row],[Gender]]="Female",TBL_Employees3[[#This Row],[Ethnicity]]="Black"), "Female_Black", "Others")</f>
        <v>Others</v>
      </c>
      <c r="T94" t="str">
        <v>E03440</v>
      </c>
    </row>
    <row r="95" spans="1:20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TBL_Employees3[[#This Row],[Annual Salary]]+TBL_Employees3[[#This Row],[Bonus %]]*TBL_Employees3[[#This Row],[Annual Salary]]</f>
        <v>55854</v>
      </c>
      <c r="P95" t="str">
        <f>IF(AND(TBL_Employees3[[#This Row],[Department]]="IT",TBL_Employees3[[#This Row],[Gender]]="Female"),"Yes","No")</f>
        <v>No</v>
      </c>
      <c r="Q95" t="str">
        <f>IF(AND(TBL_Employees3[[#This Row],[Gender]]="Female",TBL_Employees3[[#This Row],[Ethnicity]]="Black"), "Female_Black", "Others")</f>
        <v>Others</v>
      </c>
      <c r="T95" t="str">
        <v>E00431</v>
      </c>
    </row>
    <row r="96" spans="1:20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TBL_Employees3[[#This Row],[Annual Salary]]+TBL_Employees3[[#This Row],[Bonus %]]*TBL_Employees3[[#This Row],[Annual Salary]]</f>
        <v>95998</v>
      </c>
      <c r="P96" t="str">
        <f>IF(AND(TBL_Employees3[[#This Row],[Department]]="IT",TBL_Employees3[[#This Row],[Gender]]="Female"),"Yes","No")</f>
        <v>No</v>
      </c>
      <c r="Q96" t="str">
        <f>IF(AND(TBL_Employees3[[#This Row],[Gender]]="Female",TBL_Employees3[[#This Row],[Ethnicity]]="Black"), "Female_Black", "Others")</f>
        <v>Others</v>
      </c>
      <c r="T96" t="str">
        <v>E01258</v>
      </c>
    </row>
    <row r="97" spans="1:20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TBL_Employees3[[#This Row],[Annual Salary]]+TBL_Employees3[[#This Row],[Bonus %]]*TBL_Employees3[[#This Row],[Annual Salary]]</f>
        <v>175083.33000000002</v>
      </c>
      <c r="P97" t="str">
        <f>IF(AND(TBL_Employees3[[#This Row],[Department]]="IT",TBL_Employees3[[#This Row],[Gender]]="Female"),"Yes","No")</f>
        <v>No</v>
      </c>
      <c r="Q97" t="str">
        <f>IF(AND(TBL_Employees3[[#This Row],[Gender]]="Female",TBL_Employees3[[#This Row],[Ethnicity]]="Black"), "Female_Black", "Others")</f>
        <v>Others</v>
      </c>
      <c r="T97" t="str">
        <v>E00440</v>
      </c>
    </row>
    <row r="98" spans="1:20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TBL_Employees3[[#This Row],[Annual Salary]]+TBL_Employees3[[#This Row],[Bonus %]]*TBL_Employees3[[#This Row],[Annual Salary]]</f>
        <v>321128.59999999998</v>
      </c>
      <c r="P98" t="str">
        <f>IF(AND(TBL_Employees3[[#This Row],[Department]]="IT",TBL_Employees3[[#This Row],[Gender]]="Female"),"Yes","No")</f>
        <v>No</v>
      </c>
      <c r="Q98" t="str">
        <f>IF(AND(TBL_Employees3[[#This Row],[Gender]]="Female",TBL_Employees3[[#This Row],[Ethnicity]]="Black"), "Female_Black", "Others")</f>
        <v>Others</v>
      </c>
      <c r="T98" t="str">
        <v>E00595</v>
      </c>
    </row>
    <row r="99" spans="1:20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TBL_Employees3[[#This Row],[Annual Salary]]+TBL_Employees3[[#This Row],[Bonus %]]*TBL_Employees3[[#This Row],[Annual Salary]]</f>
        <v>88072</v>
      </c>
      <c r="P99" t="str">
        <f>IF(AND(TBL_Employees3[[#This Row],[Department]]="IT",TBL_Employees3[[#This Row],[Gender]]="Female"),"Yes","No")</f>
        <v>Yes</v>
      </c>
      <c r="Q99" t="str">
        <f>IF(AND(TBL_Employees3[[#This Row],[Gender]]="Female",TBL_Employees3[[#This Row],[Ethnicity]]="Black"), "Female_Black", "Others")</f>
        <v>Others</v>
      </c>
      <c r="T99" t="str">
        <v>E00972</v>
      </c>
    </row>
    <row r="100" spans="1:20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TBL_Employees3[[#This Row],[Annual Salary]]+TBL_Employees3[[#This Row],[Bonus %]]*TBL_Employees3[[#This Row],[Annual Salary]]</f>
        <v>73359</v>
      </c>
      <c r="P100" t="str">
        <f>IF(AND(TBL_Employees3[[#This Row],[Department]]="IT",TBL_Employees3[[#This Row],[Gender]]="Female"),"Yes","No")</f>
        <v>No</v>
      </c>
      <c r="Q100" t="str">
        <f>IF(AND(TBL_Employees3[[#This Row],[Gender]]="Female",TBL_Employees3[[#This Row],[Ethnicity]]="Black"), "Female_Black", "Others")</f>
        <v>Others</v>
      </c>
      <c r="T100" t="str">
        <v>E04562</v>
      </c>
    </row>
    <row r="101" spans="1:20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TBL_Employees3[[#This Row],[Annual Salary]]+TBL_Employees3[[#This Row],[Bonus %]]*TBL_Employees3[[#This Row],[Annual Salary]]</f>
        <v>285600.90000000002</v>
      </c>
      <c r="P101" t="str">
        <f>IF(AND(TBL_Employees3[[#This Row],[Department]]="IT",TBL_Employees3[[#This Row],[Gender]]="Female"),"Yes","No")</f>
        <v>No</v>
      </c>
      <c r="Q101" t="str">
        <f>IF(AND(TBL_Employees3[[#This Row],[Gender]]="Female",TBL_Employees3[[#This Row],[Ethnicity]]="Black"), "Female_Black", "Others")</f>
        <v>Others</v>
      </c>
      <c r="T101" t="str">
        <v>E02802</v>
      </c>
    </row>
    <row r="102" spans="1:20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TBL_Employees3[[#This Row],[Annual Salary]]+TBL_Employees3[[#This Row],[Bonus %]]*TBL_Employees3[[#This Row],[Annual Salary]]</f>
        <v>61773</v>
      </c>
      <c r="P102" t="str">
        <f>IF(AND(TBL_Employees3[[#This Row],[Department]]="IT",TBL_Employees3[[#This Row],[Gender]]="Female"),"Yes","No")</f>
        <v>No</v>
      </c>
      <c r="Q102" t="str">
        <f>IF(AND(TBL_Employees3[[#This Row],[Gender]]="Female",TBL_Employees3[[#This Row],[Ethnicity]]="Black"), "Female_Black", "Others")</f>
        <v>Others</v>
      </c>
      <c r="T102" t="str">
        <v>E01427</v>
      </c>
    </row>
    <row r="103" spans="1:20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TBL_Employees3[[#This Row],[Annual Salary]]+TBL_Employees3[[#This Row],[Bonus %]]*TBL_Employees3[[#This Row],[Annual Salary]]</f>
        <v>81255.14</v>
      </c>
      <c r="P103" t="str">
        <f>IF(AND(TBL_Employees3[[#This Row],[Department]]="IT",TBL_Employees3[[#This Row],[Gender]]="Female"),"Yes","No")</f>
        <v>Yes</v>
      </c>
      <c r="Q103" t="str">
        <f>IF(AND(TBL_Employees3[[#This Row],[Gender]]="Female",TBL_Employees3[[#This Row],[Ethnicity]]="Black"), "Female_Black", "Others")</f>
        <v>Others</v>
      </c>
      <c r="T103" t="str">
        <v>E04568</v>
      </c>
    </row>
    <row r="104" spans="1:20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TBL_Employees3[[#This Row],[Annual Salary]]+TBL_Employees3[[#This Row],[Bonus %]]*TBL_Employees3[[#This Row],[Annual Salary]]</f>
        <v>62575</v>
      </c>
      <c r="P104" t="str">
        <f>IF(AND(TBL_Employees3[[#This Row],[Department]]="IT",TBL_Employees3[[#This Row],[Gender]]="Female"),"Yes","No")</f>
        <v>No</v>
      </c>
      <c r="Q104" t="str">
        <f>IF(AND(TBL_Employees3[[#This Row],[Gender]]="Female",TBL_Employees3[[#This Row],[Ethnicity]]="Black"), "Female_Black", "Others")</f>
        <v>Others</v>
      </c>
      <c r="T104" t="str">
        <v>E04931</v>
      </c>
    </row>
    <row r="105" spans="1:20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TBL_Employees3[[#This Row],[Annual Salary]]+TBL_Employees3[[#This Row],[Bonus %]]*TBL_Employees3[[#This Row],[Annual Salary]]</f>
        <v>230887.56</v>
      </c>
      <c r="P105" t="str">
        <f>IF(AND(TBL_Employees3[[#This Row],[Department]]="IT",TBL_Employees3[[#This Row],[Gender]]="Female"),"Yes","No")</f>
        <v>No</v>
      </c>
      <c r="Q105" t="str">
        <f>IF(AND(TBL_Employees3[[#This Row],[Gender]]="Female",TBL_Employees3[[#This Row],[Ethnicity]]="Black"), "Female_Black", "Others")</f>
        <v>Others</v>
      </c>
      <c r="T105" t="str">
        <v>E00443</v>
      </c>
    </row>
    <row r="106" spans="1:20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TBL_Employees3[[#This Row],[Annual Salary]]+TBL_Employees3[[#This Row],[Bonus %]]*TBL_Employees3[[#This Row],[Annual Salary]]</f>
        <v>52310</v>
      </c>
      <c r="P106" t="str">
        <f>IF(AND(TBL_Employees3[[#This Row],[Department]]="IT",TBL_Employees3[[#This Row],[Gender]]="Female"),"Yes","No")</f>
        <v>No</v>
      </c>
      <c r="Q106" t="str">
        <f>IF(AND(TBL_Employees3[[#This Row],[Gender]]="Female",TBL_Employees3[[#This Row],[Ethnicity]]="Black"), "Female_Black", "Others")</f>
        <v>Others</v>
      </c>
      <c r="T106" t="str">
        <v>E03890</v>
      </c>
    </row>
    <row r="107" spans="1:20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TBL_Employees3[[#This Row],[Annual Salary]]+TBL_Employees3[[#This Row],[Bonus %]]*TBL_Employees3[[#This Row],[Annual Salary]]</f>
        <v>175528.1</v>
      </c>
      <c r="P107" t="str">
        <f>IF(AND(TBL_Employees3[[#This Row],[Department]]="IT",TBL_Employees3[[#This Row],[Gender]]="Female"),"Yes","No")</f>
        <v>No</v>
      </c>
      <c r="Q107" t="str">
        <f>IF(AND(TBL_Employees3[[#This Row],[Gender]]="Female",TBL_Employees3[[#This Row],[Ethnicity]]="Black"), "Female_Black", "Others")</f>
        <v>Others</v>
      </c>
      <c r="T107" t="str">
        <v>E01194</v>
      </c>
    </row>
    <row r="108" spans="1:20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TBL_Employees3[[#This Row],[Annual Salary]]+TBL_Employees3[[#This Row],[Bonus %]]*TBL_Employees3[[#This Row],[Annual Salary]]</f>
        <v>91763</v>
      </c>
      <c r="P108" t="str">
        <f>IF(AND(TBL_Employees3[[#This Row],[Department]]="IT",TBL_Employees3[[#This Row],[Gender]]="Female"),"Yes","No")</f>
        <v>No</v>
      </c>
      <c r="Q108" t="str">
        <f>IF(AND(TBL_Employees3[[#This Row],[Gender]]="Female",TBL_Employees3[[#This Row],[Ethnicity]]="Black"), "Female_Black", "Others")</f>
        <v>Others</v>
      </c>
      <c r="T108" t="str">
        <v>E02875</v>
      </c>
    </row>
    <row r="109" spans="1:20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TBL_Employees3[[#This Row],[Annual Salary]]+TBL_Employees3[[#This Row],[Bonus %]]*TBL_Employees3[[#This Row],[Annual Salary]]</f>
        <v>96475</v>
      </c>
      <c r="P109" t="str">
        <f>IF(AND(TBL_Employees3[[#This Row],[Department]]="IT",TBL_Employees3[[#This Row],[Gender]]="Female"),"Yes","No")</f>
        <v>No</v>
      </c>
      <c r="Q109" t="str">
        <f>IF(AND(TBL_Employees3[[#This Row],[Gender]]="Female",TBL_Employees3[[#This Row],[Ethnicity]]="Black"), "Female_Black", "Others")</f>
        <v>Others</v>
      </c>
      <c r="T109" t="str">
        <v>E04959</v>
      </c>
    </row>
    <row r="110" spans="1:20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TBL_Employees3[[#This Row],[Annual Salary]]+TBL_Employees3[[#This Row],[Bonus %]]*TBL_Employees3[[#This Row],[Annual Salary]]</f>
        <v>113781</v>
      </c>
      <c r="P110" t="str">
        <f>IF(AND(TBL_Employees3[[#This Row],[Department]]="IT",TBL_Employees3[[#This Row],[Gender]]="Female"),"Yes","No")</f>
        <v>No</v>
      </c>
      <c r="Q110" t="str">
        <f>IF(AND(TBL_Employees3[[#This Row],[Gender]]="Female",TBL_Employees3[[#This Row],[Ethnicity]]="Black"), "Female_Black", "Others")</f>
        <v>Others</v>
      </c>
      <c r="T110" t="str">
        <v>E03816</v>
      </c>
    </row>
    <row r="111" spans="1:20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TBL_Employees3[[#This Row],[Annual Salary]]+TBL_Employees3[[#This Row],[Bonus %]]*TBL_Employees3[[#This Row],[Annual Salary]]</f>
        <v>209914.74</v>
      </c>
      <c r="P111" t="str">
        <f>IF(AND(TBL_Employees3[[#This Row],[Department]]="IT",TBL_Employees3[[#This Row],[Gender]]="Female"),"Yes","No")</f>
        <v>No</v>
      </c>
      <c r="Q111" t="str">
        <f>IF(AND(TBL_Employees3[[#This Row],[Gender]]="Female",TBL_Employees3[[#This Row],[Ethnicity]]="Black"), "Female_Black", "Others")</f>
        <v>Others</v>
      </c>
      <c r="T111" t="str">
        <v>E01261</v>
      </c>
    </row>
    <row r="112" spans="1:20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TBL_Employees3[[#This Row],[Annual Salary]]+TBL_Employees3[[#This Row],[Bonus %]]*TBL_Employees3[[#This Row],[Annual Salary]]</f>
        <v>95372</v>
      </c>
      <c r="P112" t="str">
        <f>IF(AND(TBL_Employees3[[#This Row],[Department]]="IT",TBL_Employees3[[#This Row],[Gender]]="Female"),"Yes","No")</f>
        <v>No</v>
      </c>
      <c r="Q112" t="str">
        <f>IF(AND(TBL_Employees3[[#This Row],[Gender]]="Female",TBL_Employees3[[#This Row],[Ethnicity]]="Black"), "Female_Black", "Others")</f>
        <v>Others</v>
      </c>
      <c r="T112" t="str">
        <v>E03612</v>
      </c>
    </row>
    <row r="113" spans="1:20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TBL_Employees3[[#This Row],[Annual Salary]]+TBL_Employees3[[#This Row],[Bonus %]]*TBL_Employees3[[#This Row],[Annual Salary]]</f>
        <v>185383.45</v>
      </c>
      <c r="P113" t="str">
        <f>IF(AND(TBL_Employees3[[#This Row],[Department]]="IT",TBL_Employees3[[#This Row],[Gender]]="Female"),"Yes","No")</f>
        <v>Yes</v>
      </c>
      <c r="Q113" t="str">
        <f>IF(AND(TBL_Employees3[[#This Row],[Gender]]="Female",TBL_Employees3[[#This Row],[Ethnicity]]="Black"), "Female_Black", "Others")</f>
        <v>Others</v>
      </c>
      <c r="T113" t="str">
        <v>E01388</v>
      </c>
    </row>
    <row r="114" spans="1:20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TBL_Employees3[[#This Row],[Annual Salary]]+TBL_Employees3[[#This Row],[Bonus %]]*TBL_Employees3[[#This Row],[Annual Salary]]</f>
        <v>74738</v>
      </c>
      <c r="P114" t="str">
        <f>IF(AND(TBL_Employees3[[#This Row],[Department]]="IT",TBL_Employees3[[#This Row],[Gender]]="Female"),"Yes","No")</f>
        <v>Yes</v>
      </c>
      <c r="Q114" t="str">
        <f>IF(AND(TBL_Employees3[[#This Row],[Gender]]="Female",TBL_Employees3[[#This Row],[Ethnicity]]="Black"), "Female_Black", "Others")</f>
        <v>Others</v>
      </c>
      <c r="T114" t="str">
        <v>E03875</v>
      </c>
    </row>
    <row r="115" spans="1:20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TBL_Employees3[[#This Row],[Annual Salary]]+TBL_Employees3[[#This Row],[Bonus %]]*TBL_Employees3[[#This Row],[Annual Salary]]</f>
        <v>207119.33000000002</v>
      </c>
      <c r="P115" t="str">
        <f>IF(AND(TBL_Employees3[[#This Row],[Department]]="IT",TBL_Employees3[[#This Row],[Gender]]="Female"),"Yes","No")</f>
        <v>No</v>
      </c>
      <c r="Q115" t="str">
        <f>IF(AND(TBL_Employees3[[#This Row],[Gender]]="Female",TBL_Employees3[[#This Row],[Ethnicity]]="Black"), "Female_Black", "Others")</f>
        <v>Others</v>
      </c>
      <c r="T115" t="str">
        <v>E04413</v>
      </c>
    </row>
    <row r="116" spans="1:20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TBL_Employees3[[#This Row],[Annual Salary]]+TBL_Employees3[[#This Row],[Bonus %]]*TBL_Employees3[[#This Row],[Annual Salary]]</f>
        <v>276005.68</v>
      </c>
      <c r="P116" t="str">
        <f>IF(AND(TBL_Employees3[[#This Row],[Department]]="IT",TBL_Employees3[[#This Row],[Gender]]="Female"),"Yes","No")</f>
        <v>No</v>
      </c>
      <c r="Q116" t="str">
        <f>IF(AND(TBL_Employees3[[#This Row],[Gender]]="Female",TBL_Employees3[[#This Row],[Ethnicity]]="Black"), "Female_Black", "Others")</f>
        <v>Others</v>
      </c>
      <c r="T116" t="str">
        <v>E00691</v>
      </c>
    </row>
    <row r="117" spans="1:20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TBL_Employees3[[#This Row],[Annual Salary]]+TBL_Employees3[[#This Row],[Bonus %]]*TBL_Employees3[[#This Row],[Annual Salary]]</f>
        <v>201129.25</v>
      </c>
      <c r="P117" t="str">
        <f>IF(AND(TBL_Employees3[[#This Row],[Department]]="IT",TBL_Employees3[[#This Row],[Gender]]="Female"),"Yes","No")</f>
        <v>No</v>
      </c>
      <c r="Q117" t="str">
        <f>IF(AND(TBL_Employees3[[#This Row],[Gender]]="Female",TBL_Employees3[[#This Row],[Ethnicity]]="Black"), "Female_Black", "Others")</f>
        <v>Others</v>
      </c>
      <c r="T117" t="str">
        <v>E03047</v>
      </c>
    </row>
    <row r="118" spans="1:20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TBL_Employees3[[#This Row],[Annual Salary]]+TBL_Employees3[[#This Row],[Bonus %]]*TBL_Employees3[[#This Row],[Annual Salary]]</f>
        <v>153314.04</v>
      </c>
      <c r="P118" t="str">
        <f>IF(AND(TBL_Employees3[[#This Row],[Department]]="IT",TBL_Employees3[[#This Row],[Gender]]="Female"),"Yes","No")</f>
        <v>Yes</v>
      </c>
      <c r="Q118" t="str">
        <f>IF(AND(TBL_Employees3[[#This Row],[Gender]]="Female",TBL_Employees3[[#This Row],[Ethnicity]]="Black"), "Female_Black", "Others")</f>
        <v>Others</v>
      </c>
      <c r="T118" t="str">
        <v>E04903</v>
      </c>
    </row>
    <row r="119" spans="1:20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TBL_Employees3[[#This Row],[Annual Salary]]+TBL_Employees3[[#This Row],[Bonus %]]*TBL_Employees3[[#This Row],[Annual Salary]]</f>
        <v>71699</v>
      </c>
      <c r="P119" t="str">
        <f>IF(AND(TBL_Employees3[[#This Row],[Department]]="IT",TBL_Employees3[[#This Row],[Gender]]="Female"),"Yes","No")</f>
        <v>No</v>
      </c>
      <c r="Q119" t="str">
        <f>IF(AND(TBL_Employees3[[#This Row],[Gender]]="Female",TBL_Employees3[[#This Row],[Ethnicity]]="Black"), "Female_Black", "Others")</f>
        <v>Others</v>
      </c>
      <c r="T119" t="str">
        <v>E04735</v>
      </c>
    </row>
    <row r="120" spans="1:20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TBL_Employees3[[#This Row],[Annual Salary]]+TBL_Employees3[[#This Row],[Bonus %]]*TBL_Employees3[[#This Row],[Annual Salary]]</f>
        <v>94430</v>
      </c>
      <c r="P120" t="str">
        <f>IF(AND(TBL_Employees3[[#This Row],[Department]]="IT",TBL_Employees3[[#This Row],[Gender]]="Female"),"Yes","No")</f>
        <v>No</v>
      </c>
      <c r="Q120" t="str">
        <f>IF(AND(TBL_Employees3[[#This Row],[Gender]]="Female",TBL_Employees3[[#This Row],[Ethnicity]]="Black"), "Female_Black", "Others")</f>
        <v>Others</v>
      </c>
      <c r="T120" t="str">
        <v>E02850</v>
      </c>
    </row>
    <row r="121" spans="1:20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TBL_Employees3[[#This Row],[Annual Salary]]+TBL_Employees3[[#This Row],[Bonus %]]*TBL_Employees3[[#This Row],[Annual Salary]]</f>
        <v>110749.28</v>
      </c>
      <c r="P121" t="str">
        <f>IF(AND(TBL_Employees3[[#This Row],[Department]]="IT",TBL_Employees3[[#This Row],[Gender]]="Female"),"Yes","No")</f>
        <v>No</v>
      </c>
      <c r="Q121" t="str">
        <f>IF(AND(TBL_Employees3[[#This Row],[Gender]]="Female",TBL_Employees3[[#This Row],[Ethnicity]]="Black"), "Female_Black", "Others")</f>
        <v>Others</v>
      </c>
      <c r="T121" t="str">
        <v>E03583</v>
      </c>
    </row>
    <row r="122" spans="1:20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TBL_Employees3[[#This Row],[Annual Salary]]+TBL_Employees3[[#This Row],[Bonus %]]*TBL_Employees3[[#This Row],[Annual Salary]]</f>
        <v>92771</v>
      </c>
      <c r="P122" t="str">
        <f>IF(AND(TBL_Employees3[[#This Row],[Department]]="IT",TBL_Employees3[[#This Row],[Gender]]="Female"),"Yes","No")</f>
        <v>Yes</v>
      </c>
      <c r="Q122" t="str">
        <f>IF(AND(TBL_Employees3[[#This Row],[Gender]]="Female",TBL_Employees3[[#This Row],[Ethnicity]]="Black"), "Female_Black", "Others")</f>
        <v>Others</v>
      </c>
      <c r="T122" t="str">
        <v>E02017</v>
      </c>
    </row>
    <row r="123" spans="1:20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TBL_Employees3[[#This Row],[Annual Salary]]+TBL_Employees3[[#This Row],[Bonus %]]*TBL_Employees3[[#This Row],[Annual Salary]]</f>
        <v>71531</v>
      </c>
      <c r="P123" t="str">
        <f>IF(AND(TBL_Employees3[[#This Row],[Department]]="IT",TBL_Employees3[[#This Row],[Gender]]="Female"),"Yes","No")</f>
        <v>No</v>
      </c>
      <c r="Q123" t="str">
        <f>IF(AND(TBL_Employees3[[#This Row],[Gender]]="Female",TBL_Employees3[[#This Row],[Ethnicity]]="Black"), "Female_Black", "Others")</f>
        <v>Others</v>
      </c>
      <c r="T123" t="str">
        <v>E01642</v>
      </c>
    </row>
    <row r="124" spans="1:20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TBL_Employees3[[#This Row],[Annual Salary]]+TBL_Employees3[[#This Row],[Bonus %]]*TBL_Employees3[[#This Row],[Annual Salary]]</f>
        <v>90304</v>
      </c>
      <c r="P124" t="str">
        <f>IF(AND(TBL_Employees3[[#This Row],[Department]]="IT",TBL_Employees3[[#This Row],[Gender]]="Female"),"Yes","No")</f>
        <v>No</v>
      </c>
      <c r="Q124" t="str">
        <f>IF(AND(TBL_Employees3[[#This Row],[Gender]]="Female",TBL_Employees3[[#This Row],[Ethnicity]]="Black"), "Female_Black", "Others")</f>
        <v>Others</v>
      </c>
      <c r="T124" t="str">
        <v>E04379</v>
      </c>
    </row>
    <row r="125" spans="1:20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TBL_Employees3[[#This Row],[Annual Salary]]+TBL_Employees3[[#This Row],[Bonus %]]*TBL_Employees3[[#This Row],[Annual Salary]]</f>
        <v>115393.3</v>
      </c>
      <c r="P125" t="str">
        <f>IF(AND(TBL_Employees3[[#This Row],[Department]]="IT",TBL_Employees3[[#This Row],[Gender]]="Female"),"Yes","No")</f>
        <v>No</v>
      </c>
      <c r="Q125" t="str">
        <f>IF(AND(TBL_Employees3[[#This Row],[Gender]]="Female",TBL_Employees3[[#This Row],[Ethnicity]]="Black"), "Female_Black", "Others")</f>
        <v>Others</v>
      </c>
      <c r="T125" t="str">
        <v>E04131</v>
      </c>
    </row>
    <row r="126" spans="1:20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TBL_Employees3[[#This Row],[Annual Salary]]+TBL_Employees3[[#This Row],[Bonus %]]*TBL_Employees3[[#This Row],[Annual Salary]]</f>
        <v>55859</v>
      </c>
      <c r="P126" t="str">
        <f>IF(AND(TBL_Employees3[[#This Row],[Department]]="IT",TBL_Employees3[[#This Row],[Gender]]="Female"),"Yes","No")</f>
        <v>No</v>
      </c>
      <c r="Q126" t="str">
        <f>IF(AND(TBL_Employees3[[#This Row],[Gender]]="Female",TBL_Employees3[[#This Row],[Ethnicity]]="Black"), "Female_Black", "Others")</f>
        <v>Others</v>
      </c>
      <c r="T126" t="str">
        <v>E02872</v>
      </c>
    </row>
    <row r="127" spans="1:20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TBL_Employees3[[#This Row],[Annual Salary]]+TBL_Employees3[[#This Row],[Bonus %]]*TBL_Employees3[[#This Row],[Annual Salary]]</f>
        <v>79785</v>
      </c>
      <c r="P127" t="str">
        <f>IF(AND(TBL_Employees3[[#This Row],[Department]]="IT",TBL_Employees3[[#This Row],[Gender]]="Female"),"Yes","No")</f>
        <v>No</v>
      </c>
      <c r="Q127" t="str">
        <f>IF(AND(TBL_Employees3[[#This Row],[Gender]]="Female",TBL_Employees3[[#This Row],[Ethnicity]]="Black"), "Female_Black", "Others")</f>
        <v>Others</v>
      </c>
      <c r="T127" t="str">
        <v>E02331</v>
      </c>
    </row>
    <row r="128" spans="1:20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TBL_Employees3[[#This Row],[Annual Salary]]+TBL_Employees3[[#This Row],[Bonus %]]*TBL_Employees3[[#This Row],[Annual Salary]]</f>
        <v>99017</v>
      </c>
      <c r="P128" t="str">
        <f>IF(AND(TBL_Employees3[[#This Row],[Department]]="IT",TBL_Employees3[[#This Row],[Gender]]="Female"),"Yes","No")</f>
        <v>No</v>
      </c>
      <c r="Q128" t="str">
        <f>IF(AND(TBL_Employees3[[#This Row],[Gender]]="Female",TBL_Employees3[[#This Row],[Ethnicity]]="Black"), "Female_Black", "Others")</f>
        <v>Others</v>
      </c>
      <c r="T128" t="str">
        <v>E00417</v>
      </c>
    </row>
    <row r="129" spans="1:20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TBL_Employees3[[#This Row],[Annual Salary]]+TBL_Employees3[[#This Row],[Bonus %]]*TBL_Employees3[[#This Row],[Annual Salary]]</f>
        <v>53809</v>
      </c>
      <c r="P129" t="str">
        <f>IF(AND(TBL_Employees3[[#This Row],[Department]]="IT",TBL_Employees3[[#This Row],[Gender]]="Female"),"Yes","No")</f>
        <v>Yes</v>
      </c>
      <c r="Q129" t="str">
        <f>IF(AND(TBL_Employees3[[#This Row],[Gender]]="Female",TBL_Employees3[[#This Row],[Ethnicity]]="Black"), "Female_Black", "Others")</f>
        <v>Others</v>
      </c>
      <c r="T129" t="str">
        <v>E04267</v>
      </c>
    </row>
    <row r="130" spans="1:20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TBL_Employees3[[#This Row],[Annual Salary]]+TBL_Employees3[[#This Row],[Bonus %]]*TBL_Employees3[[#This Row],[Annual Salary]]</f>
        <v>71864</v>
      </c>
      <c r="P130" t="str">
        <f>IF(AND(TBL_Employees3[[#This Row],[Department]]="IT",TBL_Employees3[[#This Row],[Gender]]="Female"),"Yes","No")</f>
        <v>No</v>
      </c>
      <c r="Q130" t="str">
        <f>IF(AND(TBL_Employees3[[#This Row],[Gender]]="Female",TBL_Employees3[[#This Row],[Ethnicity]]="Black"), "Female_Black", "Others")</f>
        <v>Others</v>
      </c>
      <c r="T130" t="str">
        <v>E03061</v>
      </c>
    </row>
    <row r="131" spans="1:20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TBL_Employees3[[#This Row],[Annual Salary]]+TBL_Employees3[[#This Row],[Bonus %]]*TBL_Employees3[[#This Row],[Annual Salary]]</f>
        <v>299992.14</v>
      </c>
      <c r="P131" t="str">
        <f>IF(AND(TBL_Employees3[[#This Row],[Department]]="IT",TBL_Employees3[[#This Row],[Gender]]="Female"),"Yes","No")</f>
        <v>No</v>
      </c>
      <c r="Q131" t="str">
        <f>IF(AND(TBL_Employees3[[#This Row],[Gender]]="Female",TBL_Employees3[[#This Row],[Ethnicity]]="Black"), "Female_Black", "Others")</f>
        <v>Others</v>
      </c>
      <c r="T131" t="str">
        <v>E00013</v>
      </c>
    </row>
    <row r="132" spans="1:20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TBL_Employees3[[#This Row],[Annual Salary]]+TBL_Employees3[[#This Row],[Bonus %]]*TBL_Employees3[[#This Row],[Annual Salary]]</f>
        <v>144462.07999999999</v>
      </c>
      <c r="P132" t="str">
        <f>IF(AND(TBL_Employees3[[#This Row],[Department]]="IT",TBL_Employees3[[#This Row],[Gender]]="Female"),"Yes","No")</f>
        <v>No</v>
      </c>
      <c r="Q132" t="str">
        <f>IF(AND(TBL_Employees3[[#This Row],[Gender]]="Female",TBL_Employees3[[#This Row],[Ethnicity]]="Black"), "Female_Black", "Others")</f>
        <v>Others</v>
      </c>
      <c r="T132" t="str">
        <v>E04265</v>
      </c>
    </row>
    <row r="133" spans="1:20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TBL_Employees3[[#This Row],[Annual Salary]]+TBL_Employees3[[#This Row],[Bonus %]]*TBL_Employees3[[#This Row],[Annual Salary]]</f>
        <v>96997</v>
      </c>
      <c r="P133" t="str">
        <f>IF(AND(TBL_Employees3[[#This Row],[Department]]="IT",TBL_Employees3[[#This Row],[Gender]]="Female"),"Yes","No")</f>
        <v>No</v>
      </c>
      <c r="Q133" t="str">
        <f>IF(AND(TBL_Employees3[[#This Row],[Gender]]="Female",TBL_Employees3[[#This Row],[Ethnicity]]="Black"), "Female_Black", "Others")</f>
        <v>Others</v>
      </c>
      <c r="T133" t="str">
        <v>E04769</v>
      </c>
    </row>
    <row r="134" spans="1:20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TBL_Employees3[[#This Row],[Annual Salary]]+TBL_Employees3[[#This Row],[Bonus %]]*TBL_Employees3[[#This Row],[Annual Salary]]</f>
        <v>225656.32000000001</v>
      </c>
      <c r="P134" t="str">
        <f>IF(AND(TBL_Employees3[[#This Row],[Department]]="IT",TBL_Employees3[[#This Row],[Gender]]="Female"),"Yes","No")</f>
        <v>No</v>
      </c>
      <c r="Q134" t="str">
        <f>IF(AND(TBL_Employees3[[#This Row],[Gender]]="Female",TBL_Employees3[[#This Row],[Ethnicity]]="Black"), "Female_Black", "Others")</f>
        <v>Others</v>
      </c>
      <c r="T134" t="str">
        <v>E03042</v>
      </c>
    </row>
    <row r="135" spans="1:20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TBL_Employees3[[#This Row],[Annual Salary]]+TBL_Employees3[[#This Row],[Bonus %]]*TBL_Employees3[[#This Row],[Annual Salary]]</f>
        <v>48340</v>
      </c>
      <c r="P135" t="str">
        <f>IF(AND(TBL_Employees3[[#This Row],[Department]]="IT",TBL_Employees3[[#This Row],[Gender]]="Female"),"Yes","No")</f>
        <v>No</v>
      </c>
      <c r="Q135" t="str">
        <f>IF(AND(TBL_Employees3[[#This Row],[Gender]]="Female",TBL_Employees3[[#This Row],[Ethnicity]]="Black"), "Female_Black", "Others")</f>
        <v>Others</v>
      </c>
      <c r="T135" t="str">
        <v>E00527</v>
      </c>
    </row>
    <row r="136" spans="1:20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TBL_Employees3[[#This Row],[Annual Salary]]+TBL_Employees3[[#This Row],[Bonus %]]*TBL_Employees3[[#This Row],[Annual Salary]]</f>
        <v>336683.2</v>
      </c>
      <c r="P136" t="str">
        <f>IF(AND(TBL_Employees3[[#This Row],[Department]]="IT",TBL_Employees3[[#This Row],[Gender]]="Female"),"Yes","No")</f>
        <v>No</v>
      </c>
      <c r="Q136" t="str">
        <f>IF(AND(TBL_Employees3[[#This Row],[Gender]]="Female",TBL_Employees3[[#This Row],[Ethnicity]]="Black"), "Female_Black", "Others")</f>
        <v>Others</v>
      </c>
      <c r="T136" t="str">
        <v>E01095</v>
      </c>
    </row>
    <row r="137" spans="1:20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TBL_Employees3[[#This Row],[Annual Salary]]+TBL_Employees3[[#This Row],[Bonus %]]*TBL_Employees3[[#This Row],[Annual Salary]]</f>
        <v>97339</v>
      </c>
      <c r="P137" t="str">
        <f>IF(AND(TBL_Employees3[[#This Row],[Department]]="IT",TBL_Employees3[[#This Row],[Gender]]="Female"),"Yes","No")</f>
        <v>No</v>
      </c>
      <c r="Q137" t="str">
        <f>IF(AND(TBL_Employees3[[#This Row],[Gender]]="Female",TBL_Employees3[[#This Row],[Ethnicity]]="Black"), "Female_Black", "Others")</f>
        <v>Others</v>
      </c>
      <c r="T137" t="str">
        <v>E03131</v>
      </c>
    </row>
    <row r="138" spans="1:20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TBL_Employees3[[#This Row],[Annual Salary]]+TBL_Employees3[[#This Row],[Bonus %]]*TBL_Employees3[[#This Row],[Annual Salary]]</f>
        <v>289468.67</v>
      </c>
      <c r="P138" t="str">
        <f>IF(AND(TBL_Employees3[[#This Row],[Department]]="IT",TBL_Employees3[[#This Row],[Gender]]="Female"),"Yes","No")</f>
        <v>No</v>
      </c>
      <c r="Q138" t="str">
        <f>IF(AND(TBL_Employees3[[#This Row],[Gender]]="Female",TBL_Employees3[[#This Row],[Ethnicity]]="Black"), "Female_Black", "Others")</f>
        <v>Others</v>
      </c>
      <c r="T138" t="str">
        <v>E01713</v>
      </c>
    </row>
    <row r="139" spans="1:20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TBL_Employees3[[#This Row],[Annual Salary]]+TBL_Employees3[[#This Row],[Bonus %]]*TBL_Employees3[[#This Row],[Annual Salary]]</f>
        <v>324357.8</v>
      </c>
      <c r="P139" t="str">
        <f>IF(AND(TBL_Employees3[[#This Row],[Department]]="IT",TBL_Employees3[[#This Row],[Gender]]="Female"),"Yes","No")</f>
        <v>No</v>
      </c>
      <c r="Q139" t="str">
        <f>IF(AND(TBL_Employees3[[#This Row],[Gender]]="Female",TBL_Employees3[[#This Row],[Ethnicity]]="Black"), "Female_Black", "Others")</f>
        <v>Others</v>
      </c>
      <c r="T139" t="str">
        <v>E00128</v>
      </c>
    </row>
    <row r="140" spans="1:20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TBL_Employees3[[#This Row],[Annual Salary]]+TBL_Employees3[[#This Row],[Bonus %]]*TBL_Employees3[[#This Row],[Annual Salary]]</f>
        <v>80950</v>
      </c>
      <c r="P140" t="str">
        <f>IF(AND(TBL_Employees3[[#This Row],[Department]]="IT",TBL_Employees3[[#This Row],[Gender]]="Female"),"Yes","No")</f>
        <v>No</v>
      </c>
      <c r="Q140" t="str">
        <f>IF(AND(TBL_Employees3[[#This Row],[Gender]]="Female",TBL_Employees3[[#This Row],[Ethnicity]]="Black"), "Female_Black", "Others")</f>
        <v>Others</v>
      </c>
      <c r="T140" t="str">
        <v>E03849</v>
      </c>
    </row>
    <row r="141" spans="1:20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TBL_Employees3[[#This Row],[Annual Salary]]+TBL_Employees3[[#This Row],[Bonus %]]*TBL_Employees3[[#This Row],[Annual Salary]]</f>
        <v>86538</v>
      </c>
      <c r="P141" t="str">
        <f>IF(AND(TBL_Employees3[[#This Row],[Department]]="IT",TBL_Employees3[[#This Row],[Gender]]="Female"),"Yes","No")</f>
        <v>No</v>
      </c>
      <c r="Q141" t="str">
        <f>IF(AND(TBL_Employees3[[#This Row],[Gender]]="Female",TBL_Employees3[[#This Row],[Ethnicity]]="Black"), "Female_Black", "Others")</f>
        <v>Others</v>
      </c>
      <c r="T141" t="str">
        <v>E02464</v>
      </c>
    </row>
    <row r="142" spans="1:20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TBL_Employees3[[#This Row],[Annual Salary]]+TBL_Employees3[[#This Row],[Bonus %]]*TBL_Employees3[[#This Row],[Annual Salary]]</f>
        <v>70992</v>
      </c>
      <c r="P142" t="str">
        <f>IF(AND(TBL_Employees3[[#This Row],[Department]]="IT",TBL_Employees3[[#This Row],[Gender]]="Female"),"Yes","No")</f>
        <v>No</v>
      </c>
      <c r="Q142" t="str">
        <f>IF(AND(TBL_Employees3[[#This Row],[Gender]]="Female",TBL_Employees3[[#This Row],[Ethnicity]]="Black"), "Female_Black", "Others")</f>
        <v>Others</v>
      </c>
      <c r="T142" t="str">
        <v>E00306</v>
      </c>
    </row>
    <row r="143" spans="1:20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TBL_Employees3[[#This Row],[Annual Salary]]+TBL_Employees3[[#This Row],[Bonus %]]*TBL_Employees3[[#This Row],[Annual Salary]]</f>
        <v>266908.2</v>
      </c>
      <c r="P143" t="str">
        <f>IF(AND(TBL_Employees3[[#This Row],[Department]]="IT",TBL_Employees3[[#This Row],[Gender]]="Female"),"Yes","No")</f>
        <v>No</v>
      </c>
      <c r="Q143" t="str">
        <f>IF(AND(TBL_Employees3[[#This Row],[Gender]]="Female",TBL_Employees3[[#This Row],[Ethnicity]]="Black"), "Female_Black", "Others")</f>
        <v>Others</v>
      </c>
      <c r="T143" t="str">
        <v>E03737</v>
      </c>
    </row>
    <row r="144" spans="1:20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TBL_Employees3[[#This Row],[Annual Salary]]+TBL_Employees3[[#This Row],[Bonus %]]*TBL_Employees3[[#This Row],[Annual Salary]]</f>
        <v>261944.83000000002</v>
      </c>
      <c r="P144" t="str">
        <f>IF(AND(TBL_Employees3[[#This Row],[Department]]="IT",TBL_Employees3[[#This Row],[Gender]]="Female"),"Yes","No")</f>
        <v>No</v>
      </c>
      <c r="Q144" t="str">
        <f>IF(AND(TBL_Employees3[[#This Row],[Gender]]="Female",TBL_Employees3[[#This Row],[Ethnicity]]="Black"), "Female_Black", "Others")</f>
        <v>Others</v>
      </c>
      <c r="T144" t="str">
        <v>E02783</v>
      </c>
    </row>
    <row r="145" spans="1:20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TBL_Employees3[[#This Row],[Annual Salary]]+TBL_Employees3[[#This Row],[Bonus %]]*TBL_Employees3[[#This Row],[Annual Salary]]</f>
        <v>67686</v>
      </c>
      <c r="P145" t="str">
        <f>IF(AND(TBL_Employees3[[#This Row],[Department]]="IT",TBL_Employees3[[#This Row],[Gender]]="Female"),"Yes","No")</f>
        <v>No</v>
      </c>
      <c r="Q145" t="str">
        <f>IF(AND(TBL_Employees3[[#This Row],[Gender]]="Female",TBL_Employees3[[#This Row],[Ethnicity]]="Black"), "Female_Black", "Others")</f>
        <v>Others</v>
      </c>
      <c r="T145" t="str">
        <v>E02939</v>
      </c>
    </row>
    <row r="146" spans="1:20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TBL_Employees3[[#This Row],[Annual Salary]]+TBL_Employees3[[#This Row],[Bonus %]]*TBL_Employees3[[#This Row],[Annual Salary]]</f>
        <v>86431</v>
      </c>
      <c r="P146" t="str">
        <f>IF(AND(TBL_Employees3[[#This Row],[Department]]="IT",TBL_Employees3[[#This Row],[Gender]]="Female"),"Yes","No")</f>
        <v>No</v>
      </c>
      <c r="Q146" t="str">
        <f>IF(AND(TBL_Employees3[[#This Row],[Gender]]="Female",TBL_Employees3[[#This Row],[Ethnicity]]="Black"), "Female_Black", "Others")</f>
        <v>Others</v>
      </c>
      <c r="T146" t="str">
        <v>E02706</v>
      </c>
    </row>
    <row r="147" spans="1:20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TBL_Employees3[[#This Row],[Annual Salary]]+TBL_Employees3[[#This Row],[Bonus %]]*TBL_Employees3[[#This Row],[Annual Salary]]</f>
        <v>136010.88</v>
      </c>
      <c r="P147" t="str">
        <f>IF(AND(TBL_Employees3[[#This Row],[Department]]="IT",TBL_Employees3[[#This Row],[Gender]]="Female"),"Yes","No")</f>
        <v>No</v>
      </c>
      <c r="Q147" t="str">
        <f>IF(AND(TBL_Employees3[[#This Row],[Gender]]="Female",TBL_Employees3[[#This Row],[Ethnicity]]="Black"), "Female_Black", "Others")</f>
        <v>Others</v>
      </c>
      <c r="T147" t="str">
        <v>E00170</v>
      </c>
    </row>
    <row r="148" spans="1:20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TBL_Employees3[[#This Row],[Annual Salary]]+TBL_Employees3[[#This Row],[Bonus %]]*TBL_Employees3[[#This Row],[Annual Salary]]</f>
        <v>170671.68</v>
      </c>
      <c r="P148" t="str">
        <f>IF(AND(TBL_Employees3[[#This Row],[Department]]="IT",TBL_Employees3[[#This Row],[Gender]]="Female"),"Yes","No")</f>
        <v>No</v>
      </c>
      <c r="Q148" t="str">
        <f>IF(AND(TBL_Employees3[[#This Row],[Gender]]="Female",TBL_Employees3[[#This Row],[Ethnicity]]="Black"), "Female_Black", "Others")</f>
        <v>Others</v>
      </c>
      <c r="T148" t="str">
        <v>E01425</v>
      </c>
    </row>
    <row r="149" spans="1:20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TBL_Employees3[[#This Row],[Annual Salary]]+TBL_Employees3[[#This Row],[Bonus %]]*TBL_Employees3[[#This Row],[Annual Salary]]</f>
        <v>88758</v>
      </c>
      <c r="P149" t="str">
        <f>IF(AND(TBL_Employees3[[#This Row],[Department]]="IT",TBL_Employees3[[#This Row],[Gender]]="Female"),"Yes","No")</f>
        <v>No</v>
      </c>
      <c r="Q149" t="str">
        <f>IF(AND(TBL_Employees3[[#This Row],[Gender]]="Female",TBL_Employees3[[#This Row],[Ethnicity]]="Black"), "Female_Black", "Others")</f>
        <v>Others</v>
      </c>
      <c r="T149" t="str">
        <v>E00130</v>
      </c>
    </row>
    <row r="150" spans="1:20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TBL_Employees3[[#This Row],[Annual Salary]]+TBL_Employees3[[#This Row],[Bonus %]]*TBL_Employees3[[#This Row],[Annual Salary]]</f>
        <v>83639</v>
      </c>
      <c r="P150" t="str">
        <f>IF(AND(TBL_Employees3[[#This Row],[Department]]="IT",TBL_Employees3[[#This Row],[Gender]]="Female"),"Yes","No")</f>
        <v>No</v>
      </c>
      <c r="Q150" t="str">
        <f>IF(AND(TBL_Employees3[[#This Row],[Gender]]="Female",TBL_Employees3[[#This Row],[Ethnicity]]="Black"), "Female_Black", "Others")</f>
        <v>Others</v>
      </c>
      <c r="T150" t="str">
        <v>E02094</v>
      </c>
    </row>
    <row r="151" spans="1:20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TBL_Employees3[[#This Row],[Annual Salary]]+TBL_Employees3[[#This Row],[Bonus %]]*TBL_Employees3[[#This Row],[Annual Salary]]</f>
        <v>68268</v>
      </c>
      <c r="P151" t="str">
        <f>IF(AND(TBL_Employees3[[#This Row],[Department]]="IT",TBL_Employees3[[#This Row],[Gender]]="Female"),"Yes","No")</f>
        <v>Yes</v>
      </c>
      <c r="Q151" t="str">
        <f>IF(AND(TBL_Employees3[[#This Row],[Gender]]="Female",TBL_Employees3[[#This Row],[Ethnicity]]="Black"), "Female_Black", "Others")</f>
        <v>Others</v>
      </c>
      <c r="T151" t="str">
        <v>E03567</v>
      </c>
    </row>
    <row r="152" spans="1:20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TBL_Employees3[[#This Row],[Annual Salary]]+TBL_Employees3[[#This Row],[Bonus %]]*TBL_Employees3[[#This Row],[Annual Salary]]</f>
        <v>75819</v>
      </c>
      <c r="P152" t="str">
        <f>IF(AND(TBL_Employees3[[#This Row],[Department]]="IT",TBL_Employees3[[#This Row],[Gender]]="Female"),"Yes","No")</f>
        <v>No</v>
      </c>
      <c r="Q152" t="str">
        <f>IF(AND(TBL_Employees3[[#This Row],[Gender]]="Female",TBL_Employees3[[#This Row],[Ethnicity]]="Black"), "Female_Black", "Others")</f>
        <v>Others</v>
      </c>
      <c r="T152" t="str">
        <v>E04682</v>
      </c>
    </row>
    <row r="153" spans="1:20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TBL_Employees3[[#This Row],[Annual Salary]]+TBL_Employees3[[#This Row],[Bonus %]]*TBL_Employees3[[#This Row],[Annual Salary]]</f>
        <v>86658</v>
      </c>
      <c r="P153" t="str">
        <f>IF(AND(TBL_Employees3[[#This Row],[Department]]="IT",TBL_Employees3[[#This Row],[Gender]]="Female"),"Yes","No")</f>
        <v>No</v>
      </c>
      <c r="Q153" t="str">
        <f>IF(AND(TBL_Employees3[[#This Row],[Gender]]="Female",TBL_Employees3[[#This Row],[Ethnicity]]="Black"), "Female_Black", "Others")</f>
        <v>Others</v>
      </c>
      <c r="T153" t="str">
        <v>E00957</v>
      </c>
    </row>
    <row r="154" spans="1:20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TBL_Employees3[[#This Row],[Annual Salary]]+TBL_Employees3[[#This Row],[Bonus %]]*TBL_Employees3[[#This Row],[Annual Salary]]</f>
        <v>74552</v>
      </c>
      <c r="P154" t="str">
        <f>IF(AND(TBL_Employees3[[#This Row],[Department]]="IT",TBL_Employees3[[#This Row],[Gender]]="Female"),"Yes","No")</f>
        <v>No</v>
      </c>
      <c r="Q154" t="str">
        <f>IF(AND(TBL_Employees3[[#This Row],[Gender]]="Female",TBL_Employees3[[#This Row],[Ethnicity]]="Black"), "Female_Black", "Others")</f>
        <v>Others</v>
      </c>
      <c r="T154" t="str">
        <v>E04458</v>
      </c>
    </row>
    <row r="155" spans="1:20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TBL_Employees3[[#This Row],[Annual Salary]]+TBL_Employees3[[#This Row],[Bonus %]]*TBL_Employees3[[#This Row],[Annual Salary]]</f>
        <v>82839</v>
      </c>
      <c r="P155" t="str">
        <f>IF(AND(TBL_Employees3[[#This Row],[Department]]="IT",TBL_Employees3[[#This Row],[Gender]]="Female"),"Yes","No")</f>
        <v>Yes</v>
      </c>
      <c r="Q155" t="str">
        <f>IF(AND(TBL_Employees3[[#This Row],[Gender]]="Female",TBL_Employees3[[#This Row],[Ethnicity]]="Black"), "Female_Black", "Others")</f>
        <v>Others</v>
      </c>
      <c r="T155" t="str">
        <v>E00521</v>
      </c>
    </row>
    <row r="156" spans="1:20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TBL_Employees3[[#This Row],[Annual Salary]]+TBL_Employees3[[#This Row],[Bonus %]]*TBL_Employees3[[#This Row],[Annual Salary]]</f>
        <v>64475</v>
      </c>
      <c r="P156" t="str">
        <f>IF(AND(TBL_Employees3[[#This Row],[Department]]="IT",TBL_Employees3[[#This Row],[Gender]]="Female"),"Yes","No")</f>
        <v>Yes</v>
      </c>
      <c r="Q156" t="str">
        <f>IF(AND(TBL_Employees3[[#This Row],[Gender]]="Female",TBL_Employees3[[#This Row],[Ethnicity]]="Black"), "Female_Black", "Others")</f>
        <v>Others</v>
      </c>
      <c r="T156" t="str">
        <v>E03717</v>
      </c>
    </row>
    <row r="157" spans="1:20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TBL_Employees3[[#This Row],[Annual Salary]]+TBL_Employees3[[#This Row],[Bonus %]]*TBL_Employees3[[#This Row],[Annual Salary]]</f>
        <v>69453</v>
      </c>
      <c r="P157" t="str">
        <f>IF(AND(TBL_Employees3[[#This Row],[Department]]="IT",TBL_Employees3[[#This Row],[Gender]]="Female"),"Yes","No")</f>
        <v>No</v>
      </c>
      <c r="Q157" t="str">
        <f>IF(AND(TBL_Employees3[[#This Row],[Gender]]="Female",TBL_Employees3[[#This Row],[Ethnicity]]="Black"), "Female_Black", "Others")</f>
        <v>Others</v>
      </c>
      <c r="T157" t="str">
        <v>E01533</v>
      </c>
    </row>
    <row r="158" spans="1:20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TBL_Employees3[[#This Row],[Annual Salary]]+TBL_Employees3[[#This Row],[Bonus %]]*TBL_Employees3[[#This Row],[Annual Salary]]</f>
        <v>139862.79999999999</v>
      </c>
      <c r="P158" t="str">
        <f>IF(AND(TBL_Employees3[[#This Row],[Department]]="IT",TBL_Employees3[[#This Row],[Gender]]="Female"),"Yes","No")</f>
        <v>No</v>
      </c>
      <c r="Q158" t="str">
        <f>IF(AND(TBL_Employees3[[#This Row],[Gender]]="Female",TBL_Employees3[[#This Row],[Ethnicity]]="Black"), "Female_Black", "Others")</f>
        <v>Others</v>
      </c>
      <c r="T158" t="str">
        <v>E04449</v>
      </c>
    </row>
    <row r="159" spans="1:20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TBL_Employees3[[#This Row],[Annual Salary]]+TBL_Employees3[[#This Row],[Bonus %]]*TBL_Employees3[[#This Row],[Annual Salary]]</f>
        <v>253036.49</v>
      </c>
      <c r="P159" t="str">
        <f>IF(AND(TBL_Employees3[[#This Row],[Department]]="IT",TBL_Employees3[[#This Row],[Gender]]="Female"),"Yes","No")</f>
        <v>No</v>
      </c>
      <c r="Q159" t="str">
        <f>IF(AND(TBL_Employees3[[#This Row],[Gender]]="Female",TBL_Employees3[[#This Row],[Ethnicity]]="Black"), "Female_Black", "Others")</f>
        <v>Others</v>
      </c>
      <c r="T159" t="str">
        <v>E02855</v>
      </c>
    </row>
    <row r="160" spans="1:20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TBL_Employees3[[#This Row],[Annual Salary]]+TBL_Employees3[[#This Row],[Bonus %]]*TBL_Employees3[[#This Row],[Annual Salary]]</f>
        <v>121587.9</v>
      </c>
      <c r="P160" t="str">
        <f>IF(AND(TBL_Employees3[[#This Row],[Department]]="IT",TBL_Employees3[[#This Row],[Gender]]="Female"),"Yes","No")</f>
        <v>No</v>
      </c>
      <c r="Q160" t="str">
        <f>IF(AND(TBL_Employees3[[#This Row],[Gender]]="Female",TBL_Employees3[[#This Row],[Ethnicity]]="Black"), "Female_Black", "Others")</f>
        <v>Others</v>
      </c>
      <c r="T160" t="str">
        <v>E00816</v>
      </c>
    </row>
    <row r="161" spans="1:20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TBL_Employees3[[#This Row],[Annual Salary]]+TBL_Employees3[[#This Row],[Bonus %]]*TBL_Employees3[[#This Row],[Annual Salary]]</f>
        <v>93102</v>
      </c>
      <c r="P161" t="str">
        <f>IF(AND(TBL_Employees3[[#This Row],[Department]]="IT",TBL_Employees3[[#This Row],[Gender]]="Female"),"Yes","No")</f>
        <v>No</v>
      </c>
      <c r="Q161" t="str">
        <f>IF(AND(TBL_Employees3[[#This Row],[Gender]]="Female",TBL_Employees3[[#This Row],[Ethnicity]]="Black"), "Female_Black", "Others")</f>
        <v>Others</v>
      </c>
      <c r="T161" t="str">
        <v>E02283</v>
      </c>
    </row>
    <row r="162" spans="1:20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TBL_Employees3[[#This Row],[Annual Salary]]+TBL_Employees3[[#This Row],[Bonus %]]*TBL_Employees3[[#This Row],[Annual Salary]]</f>
        <v>126562.1</v>
      </c>
      <c r="P162" t="str">
        <f>IF(AND(TBL_Employees3[[#This Row],[Department]]="IT",TBL_Employees3[[#This Row],[Gender]]="Female"),"Yes","No")</f>
        <v>No</v>
      </c>
      <c r="Q162" t="str">
        <f>IF(AND(TBL_Employees3[[#This Row],[Gender]]="Female",TBL_Employees3[[#This Row],[Ethnicity]]="Black"), "Female_Black", "Others")</f>
        <v>Others</v>
      </c>
      <c r="T162" t="str">
        <v>E04888</v>
      </c>
    </row>
    <row r="163" spans="1:20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TBL_Employees3[[#This Row],[Annual Salary]]+TBL_Employees3[[#This Row],[Bonus %]]*TBL_Employees3[[#This Row],[Annual Salary]]</f>
        <v>95786</v>
      </c>
      <c r="P163" t="str">
        <f>IF(AND(TBL_Employees3[[#This Row],[Department]]="IT",TBL_Employees3[[#This Row],[Gender]]="Female"),"Yes","No")</f>
        <v>No</v>
      </c>
      <c r="Q163" t="str">
        <f>IF(AND(TBL_Employees3[[#This Row],[Gender]]="Female",TBL_Employees3[[#This Row],[Ethnicity]]="Black"), "Female_Black", "Others")</f>
        <v>Female_Black</v>
      </c>
      <c r="T163" t="str">
        <v>E03907</v>
      </c>
    </row>
    <row r="164" spans="1:20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TBL_Employees3[[#This Row],[Annual Salary]]+TBL_Employees3[[#This Row],[Bonus %]]*TBL_Employees3[[#This Row],[Annual Salary]]</f>
        <v>90855</v>
      </c>
      <c r="P164" t="str">
        <f>IF(AND(TBL_Employees3[[#This Row],[Department]]="IT",TBL_Employees3[[#This Row],[Gender]]="Female"),"Yes","No")</f>
        <v>No</v>
      </c>
      <c r="Q164" t="str">
        <f>IF(AND(TBL_Employees3[[#This Row],[Gender]]="Female",TBL_Employees3[[#This Row],[Ethnicity]]="Black"), "Female_Black", "Others")</f>
        <v>Others</v>
      </c>
      <c r="T164" t="str">
        <v>E01501</v>
      </c>
    </row>
    <row r="165" spans="1:20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TBL_Employees3[[#This Row],[Annual Salary]]+TBL_Employees3[[#This Row],[Bonus %]]*TBL_Employees3[[#This Row],[Annual Salary]]</f>
        <v>92897</v>
      </c>
      <c r="P165" t="str">
        <f>IF(AND(TBL_Employees3[[#This Row],[Department]]="IT",TBL_Employees3[[#This Row],[Gender]]="Female"),"Yes","No")</f>
        <v>No</v>
      </c>
      <c r="Q165" t="str">
        <f>IF(AND(TBL_Employees3[[#This Row],[Gender]]="Female",TBL_Employees3[[#This Row],[Ethnicity]]="Black"), "Female_Black", "Others")</f>
        <v>Others</v>
      </c>
      <c r="T165" t="str">
        <v>E01141</v>
      </c>
    </row>
    <row r="166" spans="1:20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TBL_Employees3[[#This Row],[Annual Salary]]+TBL_Employees3[[#This Row],[Bonus %]]*TBL_Employees3[[#This Row],[Annual Salary]]</f>
        <v>318223.89</v>
      </c>
      <c r="P166" t="str">
        <f>IF(AND(TBL_Employees3[[#This Row],[Department]]="IT",TBL_Employees3[[#This Row],[Gender]]="Female"),"Yes","No")</f>
        <v>No</v>
      </c>
      <c r="Q166" t="str">
        <f>IF(AND(TBL_Employees3[[#This Row],[Gender]]="Female",TBL_Employees3[[#This Row],[Ethnicity]]="Black"), "Female_Black", "Others")</f>
        <v>Others</v>
      </c>
      <c r="T166" t="str">
        <v>E02254</v>
      </c>
    </row>
    <row r="167" spans="1:20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TBL_Employees3[[#This Row],[Annual Salary]]+TBL_Employees3[[#This Row],[Bonus %]]*TBL_Employees3[[#This Row],[Annual Salary]]</f>
        <v>237834.72</v>
      </c>
      <c r="P167" t="str">
        <f>IF(AND(TBL_Employees3[[#This Row],[Department]]="IT",TBL_Employees3[[#This Row],[Gender]]="Female"),"Yes","No")</f>
        <v>No</v>
      </c>
      <c r="Q167" t="str">
        <f>IF(AND(TBL_Employees3[[#This Row],[Gender]]="Female",TBL_Employees3[[#This Row],[Ethnicity]]="Black"), "Female_Black", "Others")</f>
        <v>Others</v>
      </c>
      <c r="T167" t="str">
        <v>E04504</v>
      </c>
    </row>
    <row r="168" spans="1:20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TBL_Employees3[[#This Row],[Annual Salary]]+TBL_Employees3[[#This Row],[Bonus %]]*TBL_Employees3[[#This Row],[Annual Salary]]</f>
        <v>166467.1</v>
      </c>
      <c r="P168" t="str">
        <f>IF(AND(TBL_Employees3[[#This Row],[Department]]="IT",TBL_Employees3[[#This Row],[Gender]]="Female"),"Yes","No")</f>
        <v>No</v>
      </c>
      <c r="Q168" t="str">
        <f>IF(AND(TBL_Employees3[[#This Row],[Gender]]="Female",TBL_Employees3[[#This Row],[Ethnicity]]="Black"), "Female_Black", "Others")</f>
        <v>Others</v>
      </c>
      <c r="T168" t="str">
        <v>E03394</v>
      </c>
    </row>
    <row r="169" spans="1:20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TBL_Employees3[[#This Row],[Annual Salary]]+TBL_Employees3[[#This Row],[Bonus %]]*TBL_Employees3[[#This Row],[Annual Salary]]</f>
        <v>89458</v>
      </c>
      <c r="P169" t="str">
        <f>IF(AND(TBL_Employees3[[#This Row],[Department]]="IT",TBL_Employees3[[#This Row],[Gender]]="Female"),"Yes","No")</f>
        <v>No</v>
      </c>
      <c r="Q169" t="str">
        <f>IF(AND(TBL_Employees3[[#This Row],[Gender]]="Female",TBL_Employees3[[#This Row],[Ethnicity]]="Black"), "Female_Black", "Others")</f>
        <v>Others</v>
      </c>
      <c r="T169" t="str">
        <v>E02942</v>
      </c>
    </row>
    <row r="170" spans="1:20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TBL_Employees3[[#This Row],[Annual Salary]]+TBL_Employees3[[#This Row],[Bonus %]]*TBL_Employees3[[#This Row],[Annual Salary]]</f>
        <v>267141</v>
      </c>
      <c r="P170" t="str">
        <f>IF(AND(TBL_Employees3[[#This Row],[Department]]="IT",TBL_Employees3[[#This Row],[Gender]]="Female"),"Yes","No")</f>
        <v>No</v>
      </c>
      <c r="Q170" t="str">
        <f>IF(AND(TBL_Employees3[[#This Row],[Gender]]="Female",TBL_Employees3[[#This Row],[Ethnicity]]="Black"), "Female_Black", "Others")</f>
        <v>Others</v>
      </c>
      <c r="T170" t="str">
        <v>E04130</v>
      </c>
    </row>
    <row r="171" spans="1:20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TBL_Employees3[[#This Row],[Annual Salary]]+TBL_Employees3[[#This Row],[Bonus %]]*TBL_Employees3[[#This Row],[Annual Salary]]</f>
        <v>157314.29999999999</v>
      </c>
      <c r="P171" t="str">
        <f>IF(AND(TBL_Employees3[[#This Row],[Department]]="IT",TBL_Employees3[[#This Row],[Gender]]="Female"),"Yes","No")</f>
        <v>No</v>
      </c>
      <c r="Q171" t="str">
        <f>IF(AND(TBL_Employees3[[#This Row],[Gender]]="Female",TBL_Employees3[[#This Row],[Ethnicity]]="Black"), "Female_Black", "Others")</f>
        <v>Others</v>
      </c>
      <c r="T171" t="str">
        <v>E02848</v>
      </c>
    </row>
    <row r="172" spans="1:20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TBL_Employees3[[#This Row],[Annual Salary]]+TBL_Employees3[[#This Row],[Bonus %]]*TBL_Employees3[[#This Row],[Annual Salary]]</f>
        <v>93840</v>
      </c>
      <c r="P172" t="str">
        <f>IF(AND(TBL_Employees3[[#This Row],[Department]]="IT",TBL_Employees3[[#This Row],[Gender]]="Female"),"Yes","No")</f>
        <v>No</v>
      </c>
      <c r="Q172" t="str">
        <f>IF(AND(TBL_Employees3[[#This Row],[Gender]]="Female",TBL_Employees3[[#This Row],[Ethnicity]]="Black"), "Female_Black", "Others")</f>
        <v>Others</v>
      </c>
      <c r="T172" t="str">
        <v>E00085</v>
      </c>
    </row>
    <row r="173" spans="1:20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TBL_Employees3[[#This Row],[Annual Salary]]+TBL_Employees3[[#This Row],[Bonus %]]*TBL_Employees3[[#This Row],[Annual Salary]]</f>
        <v>94790</v>
      </c>
      <c r="P173" t="str">
        <f>IF(AND(TBL_Employees3[[#This Row],[Department]]="IT",TBL_Employees3[[#This Row],[Gender]]="Female"),"Yes","No")</f>
        <v>No</v>
      </c>
      <c r="Q173" t="str">
        <f>IF(AND(TBL_Employees3[[#This Row],[Gender]]="Female",TBL_Employees3[[#This Row],[Ethnicity]]="Black"), "Female_Black", "Others")</f>
        <v>Others</v>
      </c>
      <c r="T173" t="str">
        <v>E03956</v>
      </c>
    </row>
    <row r="174" spans="1:20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TBL_Employees3[[#This Row],[Annual Salary]]+TBL_Employees3[[#This Row],[Bonus %]]*TBL_Employees3[[#This Row],[Annual Salary]]</f>
        <v>274340.13</v>
      </c>
      <c r="P174" t="str">
        <f>IF(AND(TBL_Employees3[[#This Row],[Department]]="IT",TBL_Employees3[[#This Row],[Gender]]="Female"),"Yes","No")</f>
        <v>No</v>
      </c>
      <c r="Q174" t="str">
        <f>IF(AND(TBL_Employees3[[#This Row],[Gender]]="Female",TBL_Employees3[[#This Row],[Ethnicity]]="Black"), "Female_Black", "Others")</f>
        <v>Others</v>
      </c>
      <c r="T174" t="str">
        <v>E00672</v>
      </c>
    </row>
    <row r="175" spans="1:20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TBL_Employees3[[#This Row],[Annual Salary]]+TBL_Employees3[[#This Row],[Bonus %]]*TBL_Employees3[[#This Row],[Annual Salary]]</f>
        <v>210657.37</v>
      </c>
      <c r="P175" t="str">
        <f>IF(AND(TBL_Employees3[[#This Row],[Department]]="IT",TBL_Employees3[[#This Row],[Gender]]="Female"),"Yes","No")</f>
        <v>No</v>
      </c>
      <c r="Q175" t="str">
        <f>IF(AND(TBL_Employees3[[#This Row],[Gender]]="Female",TBL_Employees3[[#This Row],[Ethnicity]]="Black"), "Female_Black", "Others")</f>
        <v>Others</v>
      </c>
      <c r="T175" t="str">
        <v>E04618</v>
      </c>
    </row>
    <row r="176" spans="1:20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TBL_Employees3[[#This Row],[Annual Salary]]+TBL_Employees3[[#This Row],[Bonus %]]*TBL_Employees3[[#This Row],[Annual Salary]]</f>
        <v>132140.79999999999</v>
      </c>
      <c r="P176" t="str">
        <f>IF(AND(TBL_Employees3[[#This Row],[Department]]="IT",TBL_Employees3[[#This Row],[Gender]]="Female"),"Yes","No")</f>
        <v>No</v>
      </c>
      <c r="Q176" t="str">
        <f>IF(AND(TBL_Employees3[[#This Row],[Gender]]="Female",TBL_Employees3[[#This Row],[Ethnicity]]="Black"), "Female_Black", "Others")</f>
        <v>Others</v>
      </c>
      <c r="T176" t="str">
        <v>E03506</v>
      </c>
    </row>
    <row r="177" spans="1:20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TBL_Employees3[[#This Row],[Annual Salary]]+TBL_Employees3[[#This Row],[Bonus %]]*TBL_Employees3[[#This Row],[Annual Salary]]</f>
        <v>136193.4</v>
      </c>
      <c r="P177" t="str">
        <f>IF(AND(TBL_Employees3[[#This Row],[Department]]="IT",TBL_Employees3[[#This Row],[Gender]]="Female"),"Yes","No")</f>
        <v>No</v>
      </c>
      <c r="Q177" t="str">
        <f>IF(AND(TBL_Employees3[[#This Row],[Gender]]="Female",TBL_Employees3[[#This Row],[Ethnicity]]="Black"), "Female_Black", "Others")</f>
        <v>Others</v>
      </c>
      <c r="T177" t="str">
        <v>E00568</v>
      </c>
    </row>
    <row r="178" spans="1:20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TBL_Employees3[[#This Row],[Annual Salary]]+TBL_Employees3[[#This Row],[Bonus %]]*TBL_Employees3[[#This Row],[Annual Salary]]</f>
        <v>112497</v>
      </c>
      <c r="P178" t="str">
        <f>IF(AND(TBL_Employees3[[#This Row],[Department]]="IT",TBL_Employees3[[#This Row],[Gender]]="Female"),"Yes","No")</f>
        <v>No</v>
      </c>
      <c r="Q178" t="str">
        <f>IF(AND(TBL_Employees3[[#This Row],[Gender]]="Female",TBL_Employees3[[#This Row],[Ethnicity]]="Black"), "Female_Black", "Others")</f>
        <v>Others</v>
      </c>
      <c r="T178" t="str">
        <v>E00535</v>
      </c>
    </row>
    <row r="179" spans="1:20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TBL_Employees3[[#This Row],[Annual Salary]]+TBL_Employees3[[#This Row],[Bonus %]]*TBL_Employees3[[#This Row],[Annual Salary]]</f>
        <v>327088.66000000003</v>
      </c>
      <c r="P179" t="str">
        <f>IF(AND(TBL_Employees3[[#This Row],[Department]]="IT",TBL_Employees3[[#This Row],[Gender]]="Female"),"Yes","No")</f>
        <v>No</v>
      </c>
      <c r="Q179" t="str">
        <f>IF(AND(TBL_Employees3[[#This Row],[Gender]]="Female",TBL_Employees3[[#This Row],[Ethnicity]]="Black"), "Female_Black", "Others")</f>
        <v>Others</v>
      </c>
      <c r="T179" t="str">
        <v>E04630</v>
      </c>
    </row>
    <row r="180" spans="1:20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TBL_Employees3[[#This Row],[Annual Salary]]+TBL_Employees3[[#This Row],[Bonus %]]*TBL_Employees3[[#This Row],[Annual Salary]]</f>
        <v>50475</v>
      </c>
      <c r="P180" t="str">
        <f>IF(AND(TBL_Employees3[[#This Row],[Department]]="IT",TBL_Employees3[[#This Row],[Gender]]="Female"),"Yes","No")</f>
        <v>No</v>
      </c>
      <c r="Q180" t="str">
        <f>IF(AND(TBL_Employees3[[#This Row],[Gender]]="Female",TBL_Employees3[[#This Row],[Ethnicity]]="Black"), "Female_Black", "Others")</f>
        <v>Others</v>
      </c>
      <c r="T180" t="str">
        <v>E00874</v>
      </c>
    </row>
    <row r="181" spans="1:20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TBL_Employees3[[#This Row],[Annual Salary]]+TBL_Employees3[[#This Row],[Bonus %]]*TBL_Employees3[[#This Row],[Annual Salary]]</f>
        <v>108106.92</v>
      </c>
      <c r="P181" t="str">
        <f>IF(AND(TBL_Employees3[[#This Row],[Department]]="IT",TBL_Employees3[[#This Row],[Gender]]="Female"),"Yes","No")</f>
        <v>No</v>
      </c>
      <c r="Q181" t="str">
        <f>IF(AND(TBL_Employees3[[#This Row],[Gender]]="Female",TBL_Employees3[[#This Row],[Ethnicity]]="Black"), "Female_Black", "Others")</f>
        <v>Others</v>
      </c>
      <c r="T181" t="str">
        <v>E01546</v>
      </c>
    </row>
    <row r="182" spans="1:20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TBL_Employees3[[#This Row],[Annual Salary]]+TBL_Employees3[[#This Row],[Bonus %]]*TBL_Employees3[[#This Row],[Annual Salary]]</f>
        <v>41673</v>
      </c>
      <c r="P182" t="str">
        <f>IF(AND(TBL_Employees3[[#This Row],[Department]]="IT",TBL_Employees3[[#This Row],[Gender]]="Female"),"Yes","No")</f>
        <v>Yes</v>
      </c>
      <c r="Q182" t="str">
        <f>IF(AND(TBL_Employees3[[#This Row],[Gender]]="Female",TBL_Employees3[[#This Row],[Ethnicity]]="Black"), "Female_Black", "Others")</f>
        <v>Others</v>
      </c>
      <c r="T182" t="str">
        <v>E00941</v>
      </c>
    </row>
    <row r="183" spans="1:20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TBL_Employees3[[#This Row],[Annual Salary]]+TBL_Employees3[[#This Row],[Bonus %]]*TBL_Employees3[[#This Row],[Annual Salary]]</f>
        <v>70996</v>
      </c>
      <c r="P183" t="str">
        <f>IF(AND(TBL_Employees3[[#This Row],[Department]]="IT",TBL_Employees3[[#This Row],[Gender]]="Female"),"Yes","No")</f>
        <v>No</v>
      </c>
      <c r="Q183" t="str">
        <f>IF(AND(TBL_Employees3[[#This Row],[Gender]]="Female",TBL_Employees3[[#This Row],[Ethnicity]]="Black"), "Female_Black", "Others")</f>
        <v>Others</v>
      </c>
      <c r="T183" t="str">
        <v>E03446</v>
      </c>
    </row>
    <row r="184" spans="1:20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TBL_Employees3[[#This Row],[Annual Salary]]+TBL_Employees3[[#This Row],[Bonus %]]*TBL_Employees3[[#This Row],[Annual Salary]]</f>
        <v>40752</v>
      </c>
      <c r="P184" t="str">
        <f>IF(AND(TBL_Employees3[[#This Row],[Department]]="IT",TBL_Employees3[[#This Row],[Gender]]="Female"),"Yes","No")</f>
        <v>No</v>
      </c>
      <c r="Q184" t="str">
        <f>IF(AND(TBL_Employees3[[#This Row],[Gender]]="Female",TBL_Employees3[[#This Row],[Ethnicity]]="Black"), "Female_Black", "Others")</f>
        <v>Others</v>
      </c>
      <c r="T184" t="str">
        <v>E01361</v>
      </c>
    </row>
    <row r="185" spans="1:20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TBL_Employees3[[#This Row],[Annual Salary]]+TBL_Employees3[[#This Row],[Bonus %]]*TBL_Employees3[[#This Row],[Annual Salary]]</f>
        <v>97537</v>
      </c>
      <c r="P185" t="str">
        <f>IF(AND(TBL_Employees3[[#This Row],[Department]]="IT",TBL_Employees3[[#This Row],[Gender]]="Female"),"Yes","No")</f>
        <v>Yes</v>
      </c>
      <c r="Q185" t="str">
        <f>IF(AND(TBL_Employees3[[#This Row],[Gender]]="Female",TBL_Employees3[[#This Row],[Ethnicity]]="Black"), "Female_Black", "Others")</f>
        <v>Others</v>
      </c>
      <c r="T185" t="str">
        <v>E01631</v>
      </c>
    </row>
    <row r="186" spans="1:20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TBL_Employees3[[#This Row],[Annual Salary]]+TBL_Employees3[[#This Row],[Bonus %]]*TBL_Employees3[[#This Row],[Annual Salary]]</f>
        <v>96567</v>
      </c>
      <c r="P186" t="str">
        <f>IF(AND(TBL_Employees3[[#This Row],[Department]]="IT",TBL_Employees3[[#This Row],[Gender]]="Female"),"Yes","No")</f>
        <v>No</v>
      </c>
      <c r="Q186" t="str">
        <f>IF(AND(TBL_Employees3[[#This Row],[Gender]]="Female",TBL_Employees3[[#This Row],[Ethnicity]]="Black"), "Female_Black", "Others")</f>
        <v>Others</v>
      </c>
      <c r="T186" t="str">
        <v>E03719</v>
      </c>
    </row>
    <row r="187" spans="1:20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TBL_Employees3[[#This Row],[Annual Salary]]+TBL_Employees3[[#This Row],[Bonus %]]*TBL_Employees3[[#This Row],[Annual Salary]]</f>
        <v>49404</v>
      </c>
      <c r="P187" t="str">
        <f>IF(AND(TBL_Employees3[[#This Row],[Department]]="IT",TBL_Employees3[[#This Row],[Gender]]="Female"),"Yes","No")</f>
        <v>No</v>
      </c>
      <c r="Q187" t="str">
        <f>IF(AND(TBL_Employees3[[#This Row],[Gender]]="Female",TBL_Employees3[[#This Row],[Ethnicity]]="Black"), "Female_Black", "Others")</f>
        <v>Others</v>
      </c>
      <c r="T187" t="str">
        <v>E03269</v>
      </c>
    </row>
    <row r="188" spans="1:20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TBL_Employees3[[#This Row],[Annual Salary]]+TBL_Employees3[[#This Row],[Bonus %]]*TBL_Employees3[[#This Row],[Annual Salary]]</f>
        <v>66819</v>
      </c>
      <c r="P188" t="str">
        <f>IF(AND(TBL_Employees3[[#This Row],[Department]]="IT",TBL_Employees3[[#This Row],[Gender]]="Female"),"Yes","No")</f>
        <v>No</v>
      </c>
      <c r="Q188" t="str">
        <f>IF(AND(TBL_Employees3[[#This Row],[Gender]]="Female",TBL_Employees3[[#This Row],[Ethnicity]]="Black"), "Female_Black", "Others")</f>
        <v>Others</v>
      </c>
      <c r="T188" t="str">
        <v>E01037</v>
      </c>
    </row>
    <row r="189" spans="1:20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TBL_Employees3[[#This Row],[Annual Salary]]+TBL_Employees3[[#This Row],[Bonus %]]*TBL_Employees3[[#This Row],[Annual Salary]]</f>
        <v>50784</v>
      </c>
      <c r="P189" t="str">
        <f>IF(AND(TBL_Employees3[[#This Row],[Department]]="IT",TBL_Employees3[[#This Row],[Gender]]="Female"),"Yes","No")</f>
        <v>No</v>
      </c>
      <c r="Q189" t="str">
        <f>IF(AND(TBL_Employees3[[#This Row],[Gender]]="Female",TBL_Employees3[[#This Row],[Ethnicity]]="Black"), "Female_Black", "Others")</f>
        <v>Others</v>
      </c>
      <c r="T189" t="str">
        <v>E02216</v>
      </c>
    </row>
    <row r="190" spans="1:20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TBL_Employees3[[#This Row],[Annual Salary]]+TBL_Employees3[[#This Row],[Bonus %]]*TBL_Employees3[[#This Row],[Annual Salary]]</f>
        <v>144702.20000000001</v>
      </c>
      <c r="P190" t="str">
        <f>IF(AND(TBL_Employees3[[#This Row],[Department]]="IT",TBL_Employees3[[#This Row],[Gender]]="Female"),"Yes","No")</f>
        <v>No</v>
      </c>
      <c r="Q190" t="str">
        <f>IF(AND(TBL_Employees3[[#This Row],[Gender]]="Female",TBL_Employees3[[#This Row],[Ethnicity]]="Black"), "Female_Black", "Others")</f>
        <v>Others</v>
      </c>
      <c r="T190" t="str">
        <v>E02803</v>
      </c>
    </row>
    <row r="191" spans="1:20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TBL_Employees3[[#This Row],[Annual Salary]]+TBL_Employees3[[#This Row],[Bonus %]]*TBL_Employees3[[#This Row],[Annual Salary]]</f>
        <v>92610</v>
      </c>
      <c r="P191" t="str">
        <f>IF(AND(TBL_Employees3[[#This Row],[Department]]="IT",TBL_Employees3[[#This Row],[Gender]]="Female"),"Yes","No")</f>
        <v>No</v>
      </c>
      <c r="Q191" t="str">
        <f>IF(AND(TBL_Employees3[[#This Row],[Gender]]="Female",TBL_Employees3[[#This Row],[Ethnicity]]="Black"), "Female_Black", "Others")</f>
        <v>Others</v>
      </c>
      <c r="T191" t="str">
        <v>E01584</v>
      </c>
    </row>
    <row r="192" spans="1:20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TBL_Employees3[[#This Row],[Annual Salary]]+TBL_Employees3[[#This Row],[Bonus %]]*TBL_Employees3[[#This Row],[Annual Salary]]</f>
        <v>139447.65</v>
      </c>
      <c r="P192" t="str">
        <f>IF(AND(TBL_Employees3[[#This Row],[Department]]="IT",TBL_Employees3[[#This Row],[Gender]]="Female"),"Yes","No")</f>
        <v>No</v>
      </c>
      <c r="Q192" t="str">
        <f>IF(AND(TBL_Employees3[[#This Row],[Gender]]="Female",TBL_Employees3[[#This Row],[Ethnicity]]="Black"), "Female_Black", "Others")</f>
        <v>Others</v>
      </c>
      <c r="T192" t="str">
        <v>E02489</v>
      </c>
    </row>
    <row r="193" spans="1:20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TBL_Employees3[[#This Row],[Annual Salary]]+TBL_Employees3[[#This Row],[Bonus %]]*TBL_Employees3[[#This Row],[Annual Salary]]</f>
        <v>73004</v>
      </c>
      <c r="P193" t="str">
        <f>IF(AND(TBL_Employees3[[#This Row],[Department]]="IT",TBL_Employees3[[#This Row],[Gender]]="Female"),"Yes","No")</f>
        <v>No</v>
      </c>
      <c r="Q193" t="str">
        <f>IF(AND(TBL_Employees3[[#This Row],[Gender]]="Female",TBL_Employees3[[#This Row],[Ethnicity]]="Black"), "Female_Black", "Others")</f>
        <v>Others</v>
      </c>
      <c r="T193" t="str">
        <v>E03189</v>
      </c>
    </row>
    <row r="194" spans="1:20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TBL_Employees3[[#This Row],[Annual Salary]]+TBL_Employees3[[#This Row],[Bonus %]]*TBL_Employees3[[#This Row],[Annual Salary]]</f>
        <v>104567.1</v>
      </c>
      <c r="P194" t="str">
        <f>IF(AND(TBL_Employees3[[#This Row],[Department]]="IT",TBL_Employees3[[#This Row],[Gender]]="Female"),"Yes","No")</f>
        <v>No</v>
      </c>
      <c r="Q194" t="str">
        <f>IF(AND(TBL_Employees3[[#This Row],[Gender]]="Female",TBL_Employees3[[#This Row],[Ethnicity]]="Black"), "Female_Black", "Others")</f>
        <v>Others</v>
      </c>
      <c r="T194" t="str">
        <v>E03560</v>
      </c>
    </row>
    <row r="195" spans="1:20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TBL_Employees3[[#This Row],[Annual Salary]]+TBL_Employees3[[#This Row],[Bonus %]]*TBL_Employees3[[#This Row],[Annual Salary]]</f>
        <v>209081.60000000001</v>
      </c>
      <c r="P195" t="str">
        <f>IF(AND(TBL_Employees3[[#This Row],[Department]]="IT",TBL_Employees3[[#This Row],[Gender]]="Female"),"Yes","No")</f>
        <v>No</v>
      </c>
      <c r="Q195" t="str">
        <f>IF(AND(TBL_Employees3[[#This Row],[Gender]]="Female",TBL_Employees3[[#This Row],[Ethnicity]]="Black"), "Female_Black", "Others")</f>
        <v>Others</v>
      </c>
      <c r="T195" t="str">
        <v>E00769</v>
      </c>
    </row>
    <row r="196" spans="1:20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TBL_Employees3[[#This Row],[Annual Salary]]+TBL_Employees3[[#This Row],[Bonus %]]*TBL_Employees3[[#This Row],[Annual Salary]]</f>
        <v>64417</v>
      </c>
      <c r="P196" t="str">
        <f>IF(AND(TBL_Employees3[[#This Row],[Department]]="IT",TBL_Employees3[[#This Row],[Gender]]="Female"),"Yes","No")</f>
        <v>No</v>
      </c>
      <c r="Q196" t="str">
        <f>IF(AND(TBL_Employees3[[#This Row],[Gender]]="Female",TBL_Employees3[[#This Row],[Ethnicity]]="Black"), "Female_Black", "Others")</f>
        <v>Others</v>
      </c>
      <c r="T196" t="str">
        <v>E02791</v>
      </c>
    </row>
    <row r="197" spans="1:20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TBL_Employees3[[#This Row],[Annual Salary]]+TBL_Employees3[[#This Row],[Bonus %]]*TBL_Employees3[[#This Row],[Annual Salary]]</f>
        <v>135195.57999999999</v>
      </c>
      <c r="P197" t="str">
        <f>IF(AND(TBL_Employees3[[#This Row],[Department]]="IT",TBL_Employees3[[#This Row],[Gender]]="Female"),"Yes","No")</f>
        <v>No</v>
      </c>
      <c r="Q197" t="str">
        <f>IF(AND(TBL_Employees3[[#This Row],[Gender]]="Female",TBL_Employees3[[#This Row],[Ethnicity]]="Black"), "Female_Black", "Others")</f>
        <v>Others</v>
      </c>
      <c r="T197" t="str">
        <v>E02333</v>
      </c>
    </row>
    <row r="198" spans="1:20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TBL_Employees3[[#This Row],[Annual Salary]]+TBL_Employees3[[#This Row],[Bonus %]]*TBL_Employees3[[#This Row],[Annual Salary]]</f>
        <v>56154</v>
      </c>
      <c r="P198" t="str">
        <f>IF(AND(TBL_Employees3[[#This Row],[Department]]="IT",TBL_Employees3[[#This Row],[Gender]]="Female"),"Yes","No")</f>
        <v>No</v>
      </c>
      <c r="Q198" t="str">
        <f>IF(AND(TBL_Employees3[[#This Row],[Gender]]="Female",TBL_Employees3[[#This Row],[Ethnicity]]="Black"), "Female_Black", "Others")</f>
        <v>Others</v>
      </c>
      <c r="T198" t="str">
        <v>E01002</v>
      </c>
    </row>
    <row r="199" spans="1:20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TBL_Employees3[[#This Row],[Annual Salary]]+TBL_Employees3[[#This Row],[Bonus %]]*TBL_Employees3[[#This Row],[Annual Salary]]</f>
        <v>284089</v>
      </c>
      <c r="P199" t="str">
        <f>IF(AND(TBL_Employees3[[#This Row],[Department]]="IT",TBL_Employees3[[#This Row],[Gender]]="Female"),"Yes","No")</f>
        <v>No</v>
      </c>
      <c r="Q199" t="str">
        <f>IF(AND(TBL_Employees3[[#This Row],[Gender]]="Female",TBL_Employees3[[#This Row],[Ethnicity]]="Black"), "Female_Black", "Others")</f>
        <v>Others</v>
      </c>
      <c r="T199" t="str">
        <v>E03520</v>
      </c>
    </row>
    <row r="200" spans="1:20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TBL_Employees3[[#This Row],[Annual Salary]]+TBL_Employees3[[#This Row],[Bonus %]]*TBL_Employees3[[#This Row],[Annual Salary]]</f>
        <v>91954</v>
      </c>
      <c r="P200" t="str">
        <f>IF(AND(TBL_Employees3[[#This Row],[Department]]="IT",TBL_Employees3[[#This Row],[Gender]]="Female"),"Yes","No")</f>
        <v>Yes</v>
      </c>
      <c r="Q200" t="str">
        <f>IF(AND(TBL_Employees3[[#This Row],[Gender]]="Female",TBL_Employees3[[#This Row],[Ethnicity]]="Black"), "Female_Black", "Others")</f>
        <v>Others</v>
      </c>
      <c r="T200" t="str">
        <v>E00752</v>
      </c>
    </row>
    <row r="201" spans="1:20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TBL_Employees3[[#This Row],[Annual Salary]]+TBL_Employees3[[#This Row],[Bonus %]]*TBL_Employees3[[#This Row],[Annual Salary]]</f>
        <v>292006.44</v>
      </c>
      <c r="P201" t="str">
        <f>IF(AND(TBL_Employees3[[#This Row],[Department]]="IT",TBL_Employees3[[#This Row],[Gender]]="Female"),"Yes","No")</f>
        <v>No</v>
      </c>
      <c r="Q201" t="str">
        <f>IF(AND(TBL_Employees3[[#This Row],[Gender]]="Female",TBL_Employees3[[#This Row],[Ethnicity]]="Black"), "Female_Black", "Others")</f>
        <v>Female_Black</v>
      </c>
      <c r="T201" t="str">
        <v>E00233</v>
      </c>
    </row>
    <row r="202" spans="1:20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TBL_Employees3[[#This Row],[Annual Salary]]+TBL_Employees3[[#This Row],[Bonus %]]*TBL_Employees3[[#This Row],[Annual Salary]]</f>
        <v>87536</v>
      </c>
      <c r="P202" t="str">
        <f>IF(AND(TBL_Employees3[[#This Row],[Department]]="IT",TBL_Employees3[[#This Row],[Gender]]="Female"),"Yes","No")</f>
        <v>No</v>
      </c>
      <c r="Q202" t="str">
        <f>IF(AND(TBL_Employees3[[#This Row],[Gender]]="Female",TBL_Employees3[[#This Row],[Ethnicity]]="Black"), "Female_Black", "Others")</f>
        <v>Others</v>
      </c>
      <c r="T202" t="str">
        <v>E02639</v>
      </c>
    </row>
    <row r="203" spans="1:20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TBL_Employees3[[#This Row],[Annual Salary]]+TBL_Employees3[[#This Row],[Bonus %]]*TBL_Employees3[[#This Row],[Annual Salary]]</f>
        <v>41429</v>
      </c>
      <c r="P203" t="str">
        <f>IF(AND(TBL_Employees3[[#This Row],[Department]]="IT",TBL_Employees3[[#This Row],[Gender]]="Female"),"Yes","No")</f>
        <v>No</v>
      </c>
      <c r="Q203" t="str">
        <f>IF(AND(TBL_Employees3[[#This Row],[Gender]]="Female",TBL_Employees3[[#This Row],[Ethnicity]]="Black"), "Female_Black", "Others")</f>
        <v>Others</v>
      </c>
      <c r="T203" t="str">
        <v>E00697</v>
      </c>
    </row>
    <row r="204" spans="1:20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TBL_Employees3[[#This Row],[Annual Salary]]+TBL_Employees3[[#This Row],[Bonus %]]*TBL_Employees3[[#This Row],[Annual Salary]]</f>
        <v>341219.98</v>
      </c>
      <c r="P204" t="str">
        <f>IF(AND(TBL_Employees3[[#This Row],[Department]]="IT",TBL_Employees3[[#This Row],[Gender]]="Female"),"Yes","No")</f>
        <v>No</v>
      </c>
      <c r="Q204" t="str">
        <f>IF(AND(TBL_Employees3[[#This Row],[Gender]]="Female",TBL_Employees3[[#This Row],[Ethnicity]]="Black"), "Female_Black", "Others")</f>
        <v>Others</v>
      </c>
      <c r="T204" t="str">
        <v>E02183</v>
      </c>
    </row>
    <row r="205" spans="1:20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TBL_Employees3[[#This Row],[Annual Salary]]+TBL_Employees3[[#This Row],[Bonus %]]*TBL_Employees3[[#This Row],[Annual Salary]]</f>
        <v>71359</v>
      </c>
      <c r="P205" t="str">
        <f>IF(AND(TBL_Employees3[[#This Row],[Department]]="IT",TBL_Employees3[[#This Row],[Gender]]="Female"),"Yes","No")</f>
        <v>No</v>
      </c>
      <c r="Q205" t="str">
        <f>IF(AND(TBL_Employees3[[#This Row],[Gender]]="Female",TBL_Employees3[[#This Row],[Ethnicity]]="Black"), "Female_Black", "Others")</f>
        <v>Others</v>
      </c>
      <c r="T205" t="str">
        <v>E00715</v>
      </c>
    </row>
    <row r="206" spans="1:20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TBL_Employees3[[#This Row],[Annual Salary]]+TBL_Employees3[[#This Row],[Bonus %]]*TBL_Employees3[[#This Row],[Annual Salary]]</f>
        <v>223456.41999999998</v>
      </c>
      <c r="P206" t="str">
        <f>IF(AND(TBL_Employees3[[#This Row],[Department]]="IT",TBL_Employees3[[#This Row],[Gender]]="Female"),"Yes","No")</f>
        <v>No</v>
      </c>
      <c r="Q206" t="str">
        <f>IF(AND(TBL_Employees3[[#This Row],[Gender]]="Female",TBL_Employees3[[#This Row],[Ethnicity]]="Black"), "Female_Black", "Others")</f>
        <v>Others</v>
      </c>
      <c r="T206" t="str">
        <v>E04288</v>
      </c>
    </row>
    <row r="207" spans="1:20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TBL_Employees3[[#This Row],[Annual Salary]]+TBL_Employees3[[#This Row],[Bonus %]]*TBL_Employees3[[#This Row],[Annual Salary]]</f>
        <v>69260</v>
      </c>
      <c r="P207" t="str">
        <f>IF(AND(TBL_Employees3[[#This Row],[Department]]="IT",TBL_Employees3[[#This Row],[Gender]]="Female"),"Yes","No")</f>
        <v>No</v>
      </c>
      <c r="Q207" t="str">
        <f>IF(AND(TBL_Employees3[[#This Row],[Gender]]="Female",TBL_Employees3[[#This Row],[Ethnicity]]="Black"), "Female_Black", "Others")</f>
        <v>Others</v>
      </c>
      <c r="T207" t="str">
        <v>E02421</v>
      </c>
    </row>
    <row r="208" spans="1:20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TBL_Employees3[[#This Row],[Annual Salary]]+TBL_Employees3[[#This Row],[Bonus %]]*TBL_Employees3[[#This Row],[Annual Salary]]</f>
        <v>95639</v>
      </c>
      <c r="P208" t="str">
        <f>IF(AND(TBL_Employees3[[#This Row],[Department]]="IT",TBL_Employees3[[#This Row],[Gender]]="Female"),"Yes","No")</f>
        <v>No</v>
      </c>
      <c r="Q208" t="str">
        <f>IF(AND(TBL_Employees3[[#This Row],[Gender]]="Female",TBL_Employees3[[#This Row],[Ethnicity]]="Black"), "Female_Black", "Others")</f>
        <v>Others</v>
      </c>
      <c r="T208" t="str">
        <v>E00523</v>
      </c>
    </row>
    <row r="209" spans="1:20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TBL_Employees3[[#This Row],[Annual Salary]]+TBL_Employees3[[#This Row],[Bonus %]]*TBL_Employees3[[#This Row],[Annual Salary]]</f>
        <v>129106.2</v>
      </c>
      <c r="P209" t="str">
        <f>IF(AND(TBL_Employees3[[#This Row],[Department]]="IT",TBL_Employees3[[#This Row],[Gender]]="Female"),"Yes","No")</f>
        <v>No</v>
      </c>
      <c r="Q209" t="str">
        <f>IF(AND(TBL_Employees3[[#This Row],[Gender]]="Female",TBL_Employees3[[#This Row],[Ethnicity]]="Black"), "Female_Black", "Others")</f>
        <v>Others</v>
      </c>
      <c r="T209" t="str">
        <v>E03615</v>
      </c>
    </row>
    <row r="210" spans="1:20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TBL_Employees3[[#This Row],[Annual Salary]]+TBL_Employees3[[#This Row],[Bonus %]]*TBL_Employees3[[#This Row],[Annual Salary]]</f>
        <v>75119</v>
      </c>
      <c r="P210" t="str">
        <f>IF(AND(TBL_Employees3[[#This Row],[Department]]="IT",TBL_Employees3[[#This Row],[Gender]]="Female"),"Yes","No")</f>
        <v>No</v>
      </c>
      <c r="Q210" t="str">
        <f>IF(AND(TBL_Employees3[[#This Row],[Gender]]="Female",TBL_Employees3[[#This Row],[Ethnicity]]="Black"), "Female_Black", "Others")</f>
        <v>Others</v>
      </c>
      <c r="T210" t="str">
        <v>E02761</v>
      </c>
    </row>
    <row r="211" spans="1:20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TBL_Employees3[[#This Row],[Annual Salary]]+TBL_Employees3[[#This Row],[Bonus %]]*TBL_Employees3[[#This Row],[Annual Salary]]</f>
        <v>269098.2</v>
      </c>
      <c r="P211" t="str">
        <f>IF(AND(TBL_Employees3[[#This Row],[Department]]="IT",TBL_Employees3[[#This Row],[Gender]]="Female"),"Yes","No")</f>
        <v>No</v>
      </c>
      <c r="Q211" t="str">
        <f>IF(AND(TBL_Employees3[[#This Row],[Gender]]="Female",TBL_Employees3[[#This Row],[Ethnicity]]="Black"), "Female_Black", "Others")</f>
        <v>Others</v>
      </c>
      <c r="T211" t="str">
        <v>E02121</v>
      </c>
    </row>
    <row r="212" spans="1:20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TBL_Employees3[[#This Row],[Annual Salary]]+TBL_Employees3[[#This Row],[Bonus %]]*TBL_Employees3[[#This Row],[Annual Salary]]</f>
        <v>65047</v>
      </c>
      <c r="P212" t="str">
        <f>IF(AND(TBL_Employees3[[#This Row],[Department]]="IT",TBL_Employees3[[#This Row],[Gender]]="Female"),"Yes","No")</f>
        <v>No</v>
      </c>
      <c r="Q212" t="str">
        <f>IF(AND(TBL_Employees3[[#This Row],[Gender]]="Female",TBL_Employees3[[#This Row],[Ethnicity]]="Black"), "Female_Black", "Others")</f>
        <v>Others</v>
      </c>
      <c r="T212" t="str">
        <v>E01486</v>
      </c>
    </row>
    <row r="213" spans="1:20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TBL_Employees3[[#This Row],[Annual Salary]]+TBL_Employees3[[#This Row],[Bonus %]]*TBL_Employees3[[#This Row],[Annual Salary]]</f>
        <v>174124.95</v>
      </c>
      <c r="P213" t="str">
        <f>IF(AND(TBL_Employees3[[#This Row],[Department]]="IT",TBL_Employees3[[#This Row],[Gender]]="Female"),"Yes","No")</f>
        <v>No</v>
      </c>
      <c r="Q213" t="str">
        <f>IF(AND(TBL_Employees3[[#This Row],[Gender]]="Female",TBL_Employees3[[#This Row],[Ethnicity]]="Black"), "Female_Black", "Others")</f>
        <v>Others</v>
      </c>
      <c r="T213" t="str">
        <v>E00725</v>
      </c>
    </row>
    <row r="214" spans="1:20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TBL_Employees3[[#This Row],[Annual Salary]]+TBL_Employees3[[#This Row],[Bonus %]]*TBL_Employees3[[#This Row],[Annual Salary]]</f>
        <v>76906</v>
      </c>
      <c r="P214" t="str">
        <f>IF(AND(TBL_Employees3[[#This Row],[Department]]="IT",TBL_Employees3[[#This Row],[Gender]]="Female"),"Yes","No")</f>
        <v>No</v>
      </c>
      <c r="Q214" t="str">
        <f>IF(AND(TBL_Employees3[[#This Row],[Gender]]="Female",TBL_Employees3[[#This Row],[Ethnicity]]="Black"), "Female_Black", "Others")</f>
        <v>Others</v>
      </c>
      <c r="T214" t="str">
        <v>E03027</v>
      </c>
    </row>
    <row r="215" spans="1:20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TBL_Employees3[[#This Row],[Annual Salary]]+TBL_Employees3[[#This Row],[Bonus %]]*TBL_Employees3[[#This Row],[Annual Salary]]</f>
        <v>128942.1</v>
      </c>
      <c r="P215" t="str">
        <f>IF(AND(TBL_Employees3[[#This Row],[Department]]="IT",TBL_Employees3[[#This Row],[Gender]]="Female"),"Yes","No")</f>
        <v>No</v>
      </c>
      <c r="Q215" t="str">
        <f>IF(AND(TBL_Employees3[[#This Row],[Gender]]="Female",TBL_Employees3[[#This Row],[Ethnicity]]="Black"), "Female_Black", "Others")</f>
        <v>Others</v>
      </c>
      <c r="T215" t="str">
        <v>E03689</v>
      </c>
    </row>
    <row r="216" spans="1:20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TBL_Employees3[[#This Row],[Annual Salary]]+TBL_Employees3[[#This Row],[Bonus %]]*TBL_Employees3[[#This Row],[Annual Salary]]</f>
        <v>99091</v>
      </c>
      <c r="P216" t="str">
        <f>IF(AND(TBL_Employees3[[#This Row],[Department]]="IT",TBL_Employees3[[#This Row],[Gender]]="Female"),"Yes","No")</f>
        <v>No</v>
      </c>
      <c r="Q216" t="str">
        <f>IF(AND(TBL_Employees3[[#This Row],[Gender]]="Female",TBL_Employees3[[#This Row],[Ethnicity]]="Black"), "Female_Black", "Others")</f>
        <v>Others</v>
      </c>
      <c r="T216" t="str">
        <v>E01986</v>
      </c>
    </row>
    <row r="217" spans="1:20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TBL_Employees3[[#This Row],[Annual Salary]]+TBL_Employees3[[#This Row],[Bonus %]]*TBL_Employees3[[#This Row],[Annual Salary]]</f>
        <v>113987</v>
      </c>
      <c r="P217" t="str">
        <f>IF(AND(TBL_Employees3[[#This Row],[Department]]="IT",TBL_Employees3[[#This Row],[Gender]]="Female"),"Yes","No")</f>
        <v>No</v>
      </c>
      <c r="Q217" t="str">
        <f>IF(AND(TBL_Employees3[[#This Row],[Gender]]="Female",TBL_Employees3[[#This Row],[Ethnicity]]="Black"), "Female_Black", "Others")</f>
        <v>Others</v>
      </c>
      <c r="T217" t="str">
        <v>E01286</v>
      </c>
    </row>
    <row r="218" spans="1:20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TBL_Employees3[[#This Row],[Annual Salary]]+TBL_Employees3[[#This Row],[Bonus %]]*TBL_Employees3[[#This Row],[Annual Salary]]</f>
        <v>95045</v>
      </c>
      <c r="P218" t="str">
        <f>IF(AND(TBL_Employees3[[#This Row],[Department]]="IT",TBL_Employees3[[#This Row],[Gender]]="Female"),"Yes","No")</f>
        <v>No</v>
      </c>
      <c r="Q218" t="str">
        <f>IF(AND(TBL_Employees3[[#This Row],[Gender]]="Female",TBL_Employees3[[#This Row],[Ethnicity]]="Black"), "Female_Black", "Others")</f>
        <v>Others</v>
      </c>
      <c r="T218" t="str">
        <v>E01409</v>
      </c>
    </row>
    <row r="219" spans="1:20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TBL_Employees3[[#This Row],[Annual Salary]]+TBL_Employees3[[#This Row],[Bonus %]]*TBL_Employees3[[#This Row],[Annual Salary]]</f>
        <v>260849.37</v>
      </c>
      <c r="P219" t="str">
        <f>IF(AND(TBL_Employees3[[#This Row],[Department]]="IT",TBL_Employees3[[#This Row],[Gender]]="Female"),"Yes","No")</f>
        <v>No</v>
      </c>
      <c r="Q219" t="str">
        <f>IF(AND(TBL_Employees3[[#This Row],[Gender]]="Female",TBL_Employees3[[#This Row],[Ethnicity]]="Black"), "Female_Black", "Others")</f>
        <v>Others</v>
      </c>
      <c r="T219" t="str">
        <v>E00626</v>
      </c>
    </row>
    <row r="220" spans="1:20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TBL_Employees3[[#This Row],[Annual Salary]]+TBL_Employees3[[#This Row],[Bonus %]]*TBL_Employees3[[#This Row],[Annual Salary]]</f>
        <v>86061</v>
      </c>
      <c r="P220" t="str">
        <f>IF(AND(TBL_Employees3[[#This Row],[Department]]="IT",TBL_Employees3[[#This Row],[Gender]]="Female"),"Yes","No")</f>
        <v>No</v>
      </c>
      <c r="Q220" t="str">
        <f>IF(AND(TBL_Employees3[[#This Row],[Gender]]="Female",TBL_Employees3[[#This Row],[Ethnicity]]="Black"), "Female_Black", "Others")</f>
        <v>Others</v>
      </c>
      <c r="T220" t="str">
        <v>E04342</v>
      </c>
    </row>
    <row r="221" spans="1:20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TBL_Employees3[[#This Row],[Annual Salary]]+TBL_Employees3[[#This Row],[Bonus %]]*TBL_Employees3[[#This Row],[Annual Salary]]</f>
        <v>79882</v>
      </c>
      <c r="P221" t="str">
        <f>IF(AND(TBL_Employees3[[#This Row],[Department]]="IT",TBL_Employees3[[#This Row],[Gender]]="Female"),"Yes","No")</f>
        <v>No</v>
      </c>
      <c r="Q221" t="str">
        <f>IF(AND(TBL_Employees3[[#This Row],[Gender]]="Female",TBL_Employees3[[#This Row],[Ethnicity]]="Black"), "Female_Black", "Others")</f>
        <v>Others</v>
      </c>
      <c r="T221" t="str">
        <v>E03904</v>
      </c>
    </row>
    <row r="222" spans="1:20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TBL_Employees3[[#This Row],[Annual Salary]]+TBL_Employees3[[#This Row],[Bonus %]]*TBL_Employees3[[#This Row],[Annual Salary]]</f>
        <v>347386.16000000003</v>
      </c>
      <c r="P222" t="str">
        <f>IF(AND(TBL_Employees3[[#This Row],[Department]]="IT",TBL_Employees3[[#This Row],[Gender]]="Female"),"Yes","No")</f>
        <v>No</v>
      </c>
      <c r="Q222" t="str">
        <f>IF(AND(TBL_Employees3[[#This Row],[Gender]]="Female",TBL_Employees3[[#This Row],[Ethnicity]]="Black"), "Female_Black", "Others")</f>
        <v>Others</v>
      </c>
      <c r="T222" t="str">
        <v>E01291</v>
      </c>
    </row>
    <row r="223" spans="1:20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TBL_Employees3[[#This Row],[Annual Salary]]+TBL_Employees3[[#This Row],[Bonus %]]*TBL_Employees3[[#This Row],[Annual Salary]]</f>
        <v>82017</v>
      </c>
      <c r="P223" t="str">
        <f>IF(AND(TBL_Employees3[[#This Row],[Department]]="IT",TBL_Employees3[[#This Row],[Gender]]="Female"),"Yes","No")</f>
        <v>Yes</v>
      </c>
      <c r="Q223" t="str">
        <f>IF(AND(TBL_Employees3[[#This Row],[Gender]]="Female",TBL_Employees3[[#This Row],[Ethnicity]]="Black"), "Female_Black", "Others")</f>
        <v>Others</v>
      </c>
      <c r="T223" t="str">
        <v>E00917</v>
      </c>
    </row>
    <row r="224" spans="1:20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TBL_Employees3[[#This Row],[Annual Salary]]+TBL_Employees3[[#This Row],[Bonus %]]*TBL_Employees3[[#This Row],[Annual Salary]]</f>
        <v>53799</v>
      </c>
      <c r="P224" t="str">
        <f>IF(AND(TBL_Employees3[[#This Row],[Department]]="IT",TBL_Employees3[[#This Row],[Gender]]="Female"),"Yes","No")</f>
        <v>No</v>
      </c>
      <c r="Q224" t="str">
        <f>IF(AND(TBL_Employees3[[#This Row],[Gender]]="Female",TBL_Employees3[[#This Row],[Ethnicity]]="Black"), "Female_Black", "Others")</f>
        <v>Others</v>
      </c>
      <c r="T224" t="str">
        <v>E01484</v>
      </c>
    </row>
    <row r="225" spans="1:20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TBL_Employees3[[#This Row],[Annual Salary]]+TBL_Employees3[[#This Row],[Bonus %]]*TBL_Employees3[[#This Row],[Annual Salary]]</f>
        <v>82739</v>
      </c>
      <c r="P225" t="str">
        <f>IF(AND(TBL_Employees3[[#This Row],[Department]]="IT",TBL_Employees3[[#This Row],[Gender]]="Female"),"Yes","No")</f>
        <v>No</v>
      </c>
      <c r="Q225" t="str">
        <f>IF(AND(TBL_Employees3[[#This Row],[Gender]]="Female",TBL_Employees3[[#This Row],[Ethnicity]]="Black"), "Female_Black", "Others")</f>
        <v>Others</v>
      </c>
      <c r="T225" t="str">
        <v>E03864</v>
      </c>
    </row>
    <row r="226" spans="1:20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TBL_Employees3[[#This Row],[Annual Salary]]+TBL_Employees3[[#This Row],[Bonus %]]*TBL_Employees3[[#This Row],[Annual Salary]]</f>
        <v>99080</v>
      </c>
      <c r="P226" t="str">
        <f>IF(AND(TBL_Employees3[[#This Row],[Department]]="IT",TBL_Employees3[[#This Row],[Gender]]="Female"),"Yes","No")</f>
        <v>Yes</v>
      </c>
      <c r="Q226" t="str">
        <f>IF(AND(TBL_Employees3[[#This Row],[Gender]]="Female",TBL_Employees3[[#This Row],[Ethnicity]]="Black"), "Female_Black", "Others")</f>
        <v>Others</v>
      </c>
      <c r="T226" t="str">
        <v>E00488</v>
      </c>
    </row>
    <row r="227" spans="1:20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TBL_Employees3[[#This Row],[Annual Salary]]+TBL_Employees3[[#This Row],[Bonus %]]*TBL_Employees3[[#This Row],[Annual Salary]]</f>
        <v>96719</v>
      </c>
      <c r="P227" t="str">
        <f>IF(AND(TBL_Employees3[[#This Row],[Department]]="IT",TBL_Employees3[[#This Row],[Gender]]="Female"),"Yes","No")</f>
        <v>No</v>
      </c>
      <c r="Q227" t="str">
        <f>IF(AND(TBL_Employees3[[#This Row],[Gender]]="Female",TBL_Employees3[[#This Row],[Ethnicity]]="Black"), "Female_Black", "Others")</f>
        <v>Others</v>
      </c>
      <c r="T227" t="str">
        <v>E02227</v>
      </c>
    </row>
    <row r="228" spans="1:20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TBL_Employees3[[#This Row],[Annual Salary]]+TBL_Employees3[[#This Row],[Bonus %]]*TBL_Employees3[[#This Row],[Annual Salary]]</f>
        <v>215017.53</v>
      </c>
      <c r="P228" t="str">
        <f>IF(AND(TBL_Employees3[[#This Row],[Department]]="IT",TBL_Employees3[[#This Row],[Gender]]="Female"),"Yes","No")</f>
        <v>No</v>
      </c>
      <c r="Q228" t="str">
        <f>IF(AND(TBL_Employees3[[#This Row],[Gender]]="Female",TBL_Employees3[[#This Row],[Ethnicity]]="Black"), "Female_Black", "Others")</f>
        <v>Others</v>
      </c>
      <c r="T228" t="str">
        <v>E04802</v>
      </c>
    </row>
    <row r="229" spans="1:20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TBL_Employees3[[#This Row],[Annual Salary]]+TBL_Employees3[[#This Row],[Bonus %]]*TBL_Employees3[[#This Row],[Annual Salary]]</f>
        <v>110104.45</v>
      </c>
      <c r="P229" t="str">
        <f>IF(AND(TBL_Employees3[[#This Row],[Department]]="IT",TBL_Employees3[[#This Row],[Gender]]="Female"),"Yes","No")</f>
        <v>No</v>
      </c>
      <c r="Q229" t="str">
        <f>IF(AND(TBL_Employees3[[#This Row],[Gender]]="Female",TBL_Employees3[[#This Row],[Ethnicity]]="Black"), "Female_Black", "Others")</f>
        <v>Others</v>
      </c>
      <c r="T229" t="str">
        <v>E01970</v>
      </c>
    </row>
    <row r="230" spans="1:20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TBL_Employees3[[#This Row],[Annual Salary]]+TBL_Employees3[[#This Row],[Bonus %]]*TBL_Employees3[[#This Row],[Annual Salary]]</f>
        <v>89695</v>
      </c>
      <c r="P230" t="str">
        <f>IF(AND(TBL_Employees3[[#This Row],[Department]]="IT",TBL_Employees3[[#This Row],[Gender]]="Female"),"Yes","No")</f>
        <v>No</v>
      </c>
      <c r="Q230" t="str">
        <f>IF(AND(TBL_Employees3[[#This Row],[Gender]]="Female",TBL_Employees3[[#This Row],[Ethnicity]]="Black"), "Female_Black", "Others")</f>
        <v>Others</v>
      </c>
      <c r="T230" t="str">
        <v>E02813</v>
      </c>
    </row>
    <row r="231" spans="1:20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TBL_Employees3[[#This Row],[Annual Salary]]+TBL_Employees3[[#This Row],[Bonus %]]*TBL_Employees3[[#This Row],[Annual Salary]]</f>
        <v>133800.76999999999</v>
      </c>
      <c r="P231" t="str">
        <f>IF(AND(TBL_Employees3[[#This Row],[Department]]="IT",TBL_Employees3[[#This Row],[Gender]]="Female"),"Yes","No")</f>
        <v>No</v>
      </c>
      <c r="Q231" t="str">
        <f>IF(AND(TBL_Employees3[[#This Row],[Gender]]="Female",TBL_Employees3[[#This Row],[Ethnicity]]="Black"), "Female_Black", "Others")</f>
        <v>Others</v>
      </c>
      <c r="T231" t="str">
        <v>E02031</v>
      </c>
    </row>
    <row r="232" spans="1:20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TBL_Employees3[[#This Row],[Annual Salary]]+TBL_Employees3[[#This Row],[Bonus %]]*TBL_Employees3[[#This Row],[Annual Salary]]</f>
        <v>93734</v>
      </c>
      <c r="P232" t="str">
        <f>IF(AND(TBL_Employees3[[#This Row],[Department]]="IT",TBL_Employees3[[#This Row],[Gender]]="Female"),"Yes","No")</f>
        <v>No</v>
      </c>
      <c r="Q232" t="str">
        <f>IF(AND(TBL_Employees3[[#This Row],[Gender]]="Female",TBL_Employees3[[#This Row],[Ethnicity]]="Black"), "Female_Black", "Others")</f>
        <v>Others</v>
      </c>
      <c r="T232" t="str">
        <v>E03252</v>
      </c>
    </row>
    <row r="233" spans="1:20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TBL_Employees3[[#This Row],[Annual Salary]]+TBL_Employees3[[#This Row],[Bonus %]]*TBL_Employees3[[#This Row],[Annual Salary]]</f>
        <v>52069</v>
      </c>
      <c r="P233" t="str">
        <f>IF(AND(TBL_Employees3[[#This Row],[Department]]="IT",TBL_Employees3[[#This Row],[Gender]]="Female"),"Yes","No")</f>
        <v>No</v>
      </c>
      <c r="Q233" t="str">
        <f>IF(AND(TBL_Employees3[[#This Row],[Gender]]="Female",TBL_Employees3[[#This Row],[Ethnicity]]="Black"), "Female_Black", "Others")</f>
        <v>Others</v>
      </c>
      <c r="T233" t="str">
        <v>E04871</v>
      </c>
    </row>
    <row r="234" spans="1:20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TBL_Employees3[[#This Row],[Annual Salary]]+TBL_Employees3[[#This Row],[Bonus %]]*TBL_Employees3[[#This Row],[Annual Salary]]</f>
        <v>361796.4</v>
      </c>
      <c r="P234" t="str">
        <f>IF(AND(TBL_Employees3[[#This Row],[Department]]="IT",TBL_Employees3[[#This Row],[Gender]]="Female"),"Yes","No")</f>
        <v>No</v>
      </c>
      <c r="Q234" t="str">
        <f>IF(AND(TBL_Employees3[[#This Row],[Gender]]="Female",TBL_Employees3[[#This Row],[Ethnicity]]="Black"), "Female_Black", "Others")</f>
        <v>Others</v>
      </c>
      <c r="T234" t="str">
        <v>E03547</v>
      </c>
    </row>
    <row r="235" spans="1:20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TBL_Employees3[[#This Row],[Annual Salary]]+TBL_Employees3[[#This Row],[Bonus %]]*TBL_Employees3[[#This Row],[Annual Salary]]</f>
        <v>136658.75</v>
      </c>
      <c r="P235" t="str">
        <f>IF(AND(TBL_Employees3[[#This Row],[Department]]="IT",TBL_Employees3[[#This Row],[Gender]]="Female"),"Yes","No")</f>
        <v>No</v>
      </c>
      <c r="Q235" t="str">
        <f>IF(AND(TBL_Employees3[[#This Row],[Gender]]="Female",TBL_Employees3[[#This Row],[Ethnicity]]="Black"), "Female_Black", "Others")</f>
        <v>Others</v>
      </c>
      <c r="T235" t="str">
        <v>E04742</v>
      </c>
    </row>
    <row r="236" spans="1:20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TBL_Employees3[[#This Row],[Annual Salary]]+TBL_Employees3[[#This Row],[Bonus %]]*TBL_Employees3[[#This Row],[Annual Salary]]</f>
        <v>259698.33000000002</v>
      </c>
      <c r="P236" t="str">
        <f>IF(AND(TBL_Employees3[[#This Row],[Department]]="IT",TBL_Employees3[[#This Row],[Gender]]="Female"),"Yes","No")</f>
        <v>No</v>
      </c>
      <c r="Q236" t="str">
        <f>IF(AND(TBL_Employees3[[#This Row],[Gender]]="Female",TBL_Employees3[[#This Row],[Ethnicity]]="Black"), "Female_Black", "Others")</f>
        <v>Others</v>
      </c>
      <c r="T236" t="str">
        <v>E01070</v>
      </c>
    </row>
    <row r="237" spans="1:20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TBL_Employees3[[#This Row],[Annual Salary]]+TBL_Employees3[[#This Row],[Bonus %]]*TBL_Employees3[[#This Row],[Annual Salary]]</f>
        <v>96023</v>
      </c>
      <c r="P237" t="str">
        <f>IF(AND(TBL_Employees3[[#This Row],[Department]]="IT",TBL_Employees3[[#This Row],[Gender]]="Female"),"Yes","No")</f>
        <v>No</v>
      </c>
      <c r="Q237" t="str">
        <f>IF(AND(TBL_Employees3[[#This Row],[Gender]]="Female",TBL_Employees3[[#This Row],[Ethnicity]]="Black"), "Female_Black", "Others")</f>
        <v>Others</v>
      </c>
      <c r="T237" t="str">
        <v>E04359</v>
      </c>
    </row>
    <row r="238" spans="1:20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TBL_Employees3[[#This Row],[Annual Salary]]+TBL_Employees3[[#This Row],[Bonus %]]*TBL_Employees3[[#This Row],[Annual Salary]]</f>
        <v>83066</v>
      </c>
      <c r="P238" t="str">
        <f>IF(AND(TBL_Employees3[[#This Row],[Department]]="IT",TBL_Employees3[[#This Row],[Gender]]="Female"),"Yes","No")</f>
        <v>No</v>
      </c>
      <c r="Q238" t="str">
        <f>IF(AND(TBL_Employees3[[#This Row],[Gender]]="Female",TBL_Employees3[[#This Row],[Ethnicity]]="Black"), "Female_Black", "Others")</f>
        <v>Others</v>
      </c>
      <c r="T238" t="str">
        <v>E03268</v>
      </c>
    </row>
    <row r="239" spans="1:20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TBL_Employees3[[#This Row],[Annual Salary]]+TBL_Employees3[[#This Row],[Bonus %]]*TBL_Employees3[[#This Row],[Annual Salary]]</f>
        <v>61216</v>
      </c>
      <c r="P239" t="str">
        <f>IF(AND(TBL_Employees3[[#This Row],[Department]]="IT",TBL_Employees3[[#This Row],[Gender]]="Female"),"Yes","No")</f>
        <v>No</v>
      </c>
      <c r="Q239" t="str">
        <f>IF(AND(TBL_Employees3[[#This Row],[Gender]]="Female",TBL_Employees3[[#This Row],[Ethnicity]]="Black"), "Female_Black", "Others")</f>
        <v>Others</v>
      </c>
      <c r="T239" t="str">
        <v>E04035</v>
      </c>
    </row>
    <row r="240" spans="1:20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TBL_Employees3[[#This Row],[Annual Salary]]+TBL_Employees3[[#This Row],[Bonus %]]*TBL_Employees3[[#This Row],[Annual Salary]]</f>
        <v>164423.34</v>
      </c>
      <c r="P240" t="str">
        <f>IF(AND(TBL_Employees3[[#This Row],[Department]]="IT",TBL_Employees3[[#This Row],[Gender]]="Female"),"Yes","No")</f>
        <v>No</v>
      </c>
      <c r="Q240" t="str">
        <f>IF(AND(TBL_Employees3[[#This Row],[Gender]]="Female",TBL_Employees3[[#This Row],[Ethnicity]]="Black"), "Female_Black", "Others")</f>
        <v>Others</v>
      </c>
      <c r="T240" t="str">
        <v>E01221</v>
      </c>
    </row>
    <row r="241" spans="1:20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TBL_Employees3[[#This Row],[Annual Salary]]+TBL_Employees3[[#This Row],[Bonus %]]*TBL_Employees3[[#This Row],[Annual Salary]]</f>
        <v>51630</v>
      </c>
      <c r="P241" t="str">
        <f>IF(AND(TBL_Employees3[[#This Row],[Department]]="IT",TBL_Employees3[[#This Row],[Gender]]="Female"),"Yes","No")</f>
        <v>No</v>
      </c>
      <c r="Q241" t="str">
        <f>IF(AND(TBL_Employees3[[#This Row],[Gender]]="Female",TBL_Employees3[[#This Row],[Ethnicity]]="Black"), "Female_Black", "Others")</f>
        <v>Others</v>
      </c>
      <c r="T241" t="str">
        <v>E00276</v>
      </c>
    </row>
    <row r="242" spans="1:20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TBL_Employees3[[#This Row],[Annual Salary]]+TBL_Employees3[[#This Row],[Bonus %]]*TBL_Employees3[[#This Row],[Annual Salary]]</f>
        <v>142748.35</v>
      </c>
      <c r="P242" t="str">
        <f>IF(AND(TBL_Employees3[[#This Row],[Department]]="IT",TBL_Employees3[[#This Row],[Gender]]="Female"),"Yes","No")</f>
        <v>No</v>
      </c>
      <c r="Q242" t="str">
        <f>IF(AND(TBL_Employees3[[#This Row],[Gender]]="Female",TBL_Employees3[[#This Row],[Ethnicity]]="Black"), "Female_Black", "Others")</f>
        <v>Others</v>
      </c>
      <c r="T242" t="str">
        <v>E01687</v>
      </c>
    </row>
    <row r="243" spans="1:20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TBL_Employees3[[#This Row],[Annual Salary]]+TBL_Employees3[[#This Row],[Bonus %]]*TBL_Employees3[[#This Row],[Annual Salary]]</f>
        <v>60055</v>
      </c>
      <c r="P243" t="str">
        <f>IF(AND(TBL_Employees3[[#This Row],[Department]]="IT",TBL_Employees3[[#This Row],[Gender]]="Female"),"Yes","No")</f>
        <v>No</v>
      </c>
      <c r="Q243" t="str">
        <f>IF(AND(TBL_Employees3[[#This Row],[Gender]]="Female",TBL_Employees3[[#This Row],[Ethnicity]]="Black"), "Female_Black", "Others")</f>
        <v>Others</v>
      </c>
      <c r="T243" t="str">
        <v>E02844</v>
      </c>
    </row>
    <row r="244" spans="1:20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TBL_Employees3[[#This Row],[Annual Salary]]+TBL_Employees3[[#This Row],[Bonus %]]*TBL_Employees3[[#This Row],[Annual Salary]]</f>
        <v>230933.8</v>
      </c>
      <c r="P244" t="str">
        <f>IF(AND(TBL_Employees3[[#This Row],[Department]]="IT",TBL_Employees3[[#This Row],[Gender]]="Female"),"Yes","No")</f>
        <v>No</v>
      </c>
      <c r="Q244" t="str">
        <f>IF(AND(TBL_Employees3[[#This Row],[Gender]]="Female",TBL_Employees3[[#This Row],[Ethnicity]]="Black"), "Female_Black", "Others")</f>
        <v>Others</v>
      </c>
      <c r="T244" t="str">
        <v>E01263</v>
      </c>
    </row>
    <row r="245" spans="1:20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TBL_Employees3[[#This Row],[Annual Salary]]+TBL_Employees3[[#This Row],[Bonus %]]*TBL_Employees3[[#This Row],[Annual Salary]]</f>
        <v>236862.6</v>
      </c>
      <c r="P245" t="str">
        <f>IF(AND(TBL_Employees3[[#This Row],[Department]]="IT",TBL_Employees3[[#This Row],[Gender]]="Female"),"Yes","No")</f>
        <v>Yes</v>
      </c>
      <c r="Q245" t="str">
        <f>IF(AND(TBL_Employees3[[#This Row],[Gender]]="Female",TBL_Employees3[[#This Row],[Ethnicity]]="Black"), "Female_Black", "Others")</f>
        <v>Others</v>
      </c>
      <c r="T245" t="str">
        <v>E00119</v>
      </c>
    </row>
    <row r="246" spans="1:20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TBL_Employees3[[#This Row],[Annual Salary]]+TBL_Employees3[[#This Row],[Bonus %]]*TBL_Employees3[[#This Row],[Annual Salary]]</f>
        <v>125744.26</v>
      </c>
      <c r="P246" t="str">
        <f>IF(AND(TBL_Employees3[[#This Row],[Department]]="IT",TBL_Employees3[[#This Row],[Gender]]="Female"),"Yes","No")</f>
        <v>No</v>
      </c>
      <c r="Q246" t="str">
        <f>IF(AND(TBL_Employees3[[#This Row],[Gender]]="Female",TBL_Employees3[[#This Row],[Ethnicity]]="Black"), "Female_Black", "Others")</f>
        <v>Others</v>
      </c>
      <c r="T246" t="str">
        <v>E03935</v>
      </c>
    </row>
    <row r="247" spans="1:20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TBL_Employees3[[#This Row],[Annual Salary]]+TBL_Employees3[[#This Row],[Bonus %]]*TBL_Employees3[[#This Row],[Annual Salary]]</f>
        <v>174796.14</v>
      </c>
      <c r="P247" t="str">
        <f>IF(AND(TBL_Employees3[[#This Row],[Department]]="IT",TBL_Employees3[[#This Row],[Gender]]="Female"),"Yes","No")</f>
        <v>No</v>
      </c>
      <c r="Q247" t="str">
        <f>IF(AND(TBL_Employees3[[#This Row],[Gender]]="Female",TBL_Employees3[[#This Row],[Ethnicity]]="Black"), "Female_Black", "Others")</f>
        <v>Others</v>
      </c>
      <c r="T247" t="str">
        <v>E00742</v>
      </c>
    </row>
    <row r="248" spans="1:20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TBL_Employees3[[#This Row],[Annual Salary]]+TBL_Employees3[[#This Row],[Bonus %]]*TBL_Employees3[[#This Row],[Annual Salary]]</f>
        <v>134467.35999999999</v>
      </c>
      <c r="P248" t="str">
        <f>IF(AND(TBL_Employees3[[#This Row],[Department]]="IT",TBL_Employees3[[#This Row],[Gender]]="Female"),"Yes","No")</f>
        <v>No</v>
      </c>
      <c r="Q248" t="str">
        <f>IF(AND(TBL_Employees3[[#This Row],[Gender]]="Female",TBL_Employees3[[#This Row],[Ethnicity]]="Black"), "Female_Black", "Others")</f>
        <v>Others</v>
      </c>
      <c r="T248" t="str">
        <v>E02810</v>
      </c>
    </row>
    <row r="249" spans="1:20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TBL_Employees3[[#This Row],[Annual Salary]]+TBL_Employees3[[#This Row],[Bonus %]]*TBL_Employees3[[#This Row],[Annual Salary]]</f>
        <v>144618.88</v>
      </c>
      <c r="P249" t="str">
        <f>IF(AND(TBL_Employees3[[#This Row],[Department]]="IT",TBL_Employees3[[#This Row],[Gender]]="Female"),"Yes","No")</f>
        <v>No</v>
      </c>
      <c r="Q249" t="str">
        <f>IF(AND(TBL_Employees3[[#This Row],[Gender]]="Female",TBL_Employees3[[#This Row],[Ethnicity]]="Black"), "Female_Black", "Others")</f>
        <v>Others</v>
      </c>
      <c r="T249" t="str">
        <v>E01860</v>
      </c>
    </row>
    <row r="250" spans="1:20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TBL_Employees3[[#This Row],[Annual Salary]]+TBL_Employees3[[#This Row],[Bonus %]]*TBL_Employees3[[#This Row],[Annual Salary]]</f>
        <v>191609.96</v>
      </c>
      <c r="P250" t="str">
        <f>IF(AND(TBL_Employees3[[#This Row],[Department]]="IT",TBL_Employees3[[#This Row],[Gender]]="Female"),"Yes","No")</f>
        <v>No</v>
      </c>
      <c r="Q250" t="str">
        <f>IF(AND(TBL_Employees3[[#This Row],[Gender]]="Female",TBL_Employees3[[#This Row],[Ethnicity]]="Black"), "Female_Black", "Others")</f>
        <v>Others</v>
      </c>
      <c r="T250" t="str">
        <v>E04890</v>
      </c>
    </row>
    <row r="251" spans="1:20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TBL_Employees3[[#This Row],[Annual Salary]]+TBL_Employees3[[#This Row],[Bonus %]]*TBL_Employees3[[#This Row],[Annual Salary]]</f>
        <v>334717.65000000002</v>
      </c>
      <c r="P251" t="str">
        <f>IF(AND(TBL_Employees3[[#This Row],[Department]]="IT",TBL_Employees3[[#This Row],[Gender]]="Female"),"Yes","No")</f>
        <v>No</v>
      </c>
      <c r="Q251" t="str">
        <f>IF(AND(TBL_Employees3[[#This Row],[Gender]]="Female",TBL_Employees3[[#This Row],[Ethnicity]]="Black"), "Female_Black", "Others")</f>
        <v>Others</v>
      </c>
      <c r="T251" t="str">
        <v>E02285</v>
      </c>
    </row>
    <row r="252" spans="1:20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TBL_Employees3[[#This Row],[Annual Salary]]+TBL_Employees3[[#This Row],[Bonus %]]*TBL_Employees3[[#This Row],[Annual Salary]]</f>
        <v>200020.62</v>
      </c>
      <c r="P252" t="str">
        <f>IF(AND(TBL_Employees3[[#This Row],[Department]]="IT",TBL_Employees3[[#This Row],[Gender]]="Female"),"Yes","No")</f>
        <v>No</v>
      </c>
      <c r="Q252" t="str">
        <f>IF(AND(TBL_Employees3[[#This Row],[Gender]]="Female",TBL_Employees3[[#This Row],[Ethnicity]]="Black"), "Female_Black", "Others")</f>
        <v>Others</v>
      </c>
      <c r="T252" t="str">
        <v>E00842</v>
      </c>
    </row>
    <row r="253" spans="1:20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TBL_Employees3[[#This Row],[Annual Salary]]+TBL_Employees3[[#This Row],[Bonus %]]*TBL_Employees3[[#This Row],[Annual Salary]]</f>
        <v>152373.1</v>
      </c>
      <c r="P253" t="str">
        <f>IF(AND(TBL_Employees3[[#This Row],[Department]]="IT",TBL_Employees3[[#This Row],[Gender]]="Female"),"Yes","No")</f>
        <v>No</v>
      </c>
      <c r="Q253" t="str">
        <f>IF(AND(TBL_Employees3[[#This Row],[Gender]]="Female",TBL_Employees3[[#This Row],[Ethnicity]]="Black"), "Female_Black", "Others")</f>
        <v>Others</v>
      </c>
      <c r="T253" t="str">
        <v>E01271</v>
      </c>
    </row>
    <row r="254" spans="1:20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TBL_Employees3[[#This Row],[Annual Salary]]+TBL_Employees3[[#This Row],[Bonus %]]*TBL_Employees3[[#This Row],[Annual Salary]]</f>
        <v>126399.03</v>
      </c>
      <c r="P254" t="str">
        <f>IF(AND(TBL_Employees3[[#This Row],[Department]]="IT",TBL_Employees3[[#This Row],[Gender]]="Female"),"Yes","No")</f>
        <v>No</v>
      </c>
      <c r="Q254" t="str">
        <f>IF(AND(TBL_Employees3[[#This Row],[Gender]]="Female",TBL_Employees3[[#This Row],[Ethnicity]]="Black"), "Female_Black", "Others")</f>
        <v>Others</v>
      </c>
      <c r="T254" t="str">
        <v>E01921</v>
      </c>
    </row>
    <row r="255" spans="1:20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TBL_Employees3[[#This Row],[Annual Salary]]+TBL_Employees3[[#This Row],[Bonus %]]*TBL_Employees3[[#This Row],[Annual Salary]]</f>
        <v>73317</v>
      </c>
      <c r="P255" t="str">
        <f>IF(AND(TBL_Employees3[[#This Row],[Department]]="IT",TBL_Employees3[[#This Row],[Gender]]="Female"),"Yes","No")</f>
        <v>Yes</v>
      </c>
      <c r="Q255" t="str">
        <f>IF(AND(TBL_Employees3[[#This Row],[Gender]]="Female",TBL_Employees3[[#This Row],[Ethnicity]]="Black"), "Female_Black", "Others")</f>
        <v>Female_Black</v>
      </c>
      <c r="T255" t="str">
        <v>E03664</v>
      </c>
    </row>
    <row r="256" spans="1:20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TBL_Employees3[[#This Row],[Annual Salary]]+TBL_Employees3[[#This Row],[Bonus %]]*TBL_Employees3[[#This Row],[Annual Salary]]</f>
        <v>69096</v>
      </c>
      <c r="P256" t="str">
        <f>IF(AND(TBL_Employees3[[#This Row],[Department]]="IT",TBL_Employees3[[#This Row],[Gender]]="Female"),"Yes","No")</f>
        <v>Yes</v>
      </c>
      <c r="Q256" t="str">
        <f>IF(AND(TBL_Employees3[[#This Row],[Gender]]="Female",TBL_Employees3[[#This Row],[Ethnicity]]="Black"), "Female_Black", "Others")</f>
        <v>Others</v>
      </c>
      <c r="T256" t="str">
        <v>E00813</v>
      </c>
    </row>
    <row r="257" spans="1:20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TBL_Employees3[[#This Row],[Annual Salary]]+TBL_Employees3[[#This Row],[Bonus %]]*TBL_Employees3[[#This Row],[Annual Salary]]</f>
        <v>87158</v>
      </c>
      <c r="P257" t="str">
        <f>IF(AND(TBL_Employees3[[#This Row],[Department]]="IT",TBL_Employees3[[#This Row],[Gender]]="Female"),"Yes","No")</f>
        <v>No</v>
      </c>
      <c r="Q257" t="str">
        <f>IF(AND(TBL_Employees3[[#This Row],[Gender]]="Female",TBL_Employees3[[#This Row],[Ethnicity]]="Black"), "Female_Black", "Others")</f>
        <v>Others</v>
      </c>
      <c r="T257" t="str">
        <v>E00870</v>
      </c>
    </row>
    <row r="258" spans="1:20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TBL_Employees3[[#This Row],[Annual Salary]]+TBL_Employees3[[#This Row],[Bonus %]]*TBL_Employees3[[#This Row],[Annual Salary]]</f>
        <v>70778</v>
      </c>
      <c r="P258" t="str">
        <f>IF(AND(TBL_Employees3[[#This Row],[Department]]="IT",TBL_Employees3[[#This Row],[Gender]]="Female"),"Yes","No")</f>
        <v>No</v>
      </c>
      <c r="Q258" t="str">
        <f>IF(AND(TBL_Employees3[[#This Row],[Gender]]="Female",TBL_Employees3[[#This Row],[Ethnicity]]="Black"), "Female_Black", "Others")</f>
        <v>Others</v>
      </c>
      <c r="T258" t="str">
        <v>E04167</v>
      </c>
    </row>
    <row r="259" spans="1:20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TBL_Employees3[[#This Row],[Annual Salary]]+TBL_Employees3[[#This Row],[Bonus %]]*TBL_Employees3[[#This Row],[Annual Salary]]</f>
        <v>184725.6</v>
      </c>
      <c r="P259" t="str">
        <f>IF(AND(TBL_Employees3[[#This Row],[Department]]="IT",TBL_Employees3[[#This Row],[Gender]]="Female"),"Yes","No")</f>
        <v>No</v>
      </c>
      <c r="Q259" t="str">
        <f>IF(AND(TBL_Employees3[[#This Row],[Gender]]="Female",TBL_Employees3[[#This Row],[Ethnicity]]="Black"), "Female_Black", "Others")</f>
        <v>Others</v>
      </c>
      <c r="T259" t="str">
        <v>E00245</v>
      </c>
    </row>
    <row r="260" spans="1:20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TBL_Employees3[[#This Row],[Annual Salary]]+TBL_Employees3[[#This Row],[Bonus %]]*TBL_Employees3[[#This Row],[Annual Salary]]</f>
        <v>59888</v>
      </c>
      <c r="P260" t="str">
        <f>IF(AND(TBL_Employees3[[#This Row],[Department]]="IT",TBL_Employees3[[#This Row],[Gender]]="Female"),"Yes","No")</f>
        <v>No</v>
      </c>
      <c r="Q260" t="str">
        <f>IF(AND(TBL_Employees3[[#This Row],[Gender]]="Female",TBL_Employees3[[#This Row],[Ethnicity]]="Black"), "Female_Black", "Others")</f>
        <v>Others</v>
      </c>
      <c r="T260" t="str">
        <v>E00976</v>
      </c>
    </row>
    <row r="261" spans="1:20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TBL_Employees3[[#This Row],[Annual Salary]]+TBL_Employees3[[#This Row],[Bonus %]]*TBL_Employees3[[#This Row],[Annual Salary]]</f>
        <v>63098</v>
      </c>
      <c r="P261" t="str">
        <f>IF(AND(TBL_Employees3[[#This Row],[Department]]="IT",TBL_Employees3[[#This Row],[Gender]]="Female"),"Yes","No")</f>
        <v>No</v>
      </c>
      <c r="Q261" t="str">
        <f>IF(AND(TBL_Employees3[[#This Row],[Gender]]="Female",TBL_Employees3[[#This Row],[Ethnicity]]="Black"), "Female_Black", "Others")</f>
        <v>Others</v>
      </c>
      <c r="T261" t="str">
        <v>E04112</v>
      </c>
    </row>
    <row r="262" spans="1:20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TBL_Employees3[[#This Row],[Annual Salary]]+TBL_Employees3[[#This Row],[Bonus %]]*TBL_Employees3[[#This Row],[Annual Salary]]</f>
        <v>339640.77</v>
      </c>
      <c r="P262" t="str">
        <f>IF(AND(TBL_Employees3[[#This Row],[Department]]="IT",TBL_Employees3[[#This Row],[Gender]]="Female"),"Yes","No")</f>
        <v>No</v>
      </c>
      <c r="Q262" t="str">
        <f>IF(AND(TBL_Employees3[[#This Row],[Gender]]="Female",TBL_Employees3[[#This Row],[Ethnicity]]="Black"), "Female_Black", "Others")</f>
        <v>Others</v>
      </c>
      <c r="T262" t="str">
        <v>E01807</v>
      </c>
    </row>
    <row r="263" spans="1:20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TBL_Employees3[[#This Row],[Annual Salary]]+TBL_Employees3[[#This Row],[Bonus %]]*TBL_Employees3[[#This Row],[Annual Salary]]</f>
        <v>162242.51999999999</v>
      </c>
      <c r="P263" t="str">
        <f>IF(AND(TBL_Employees3[[#This Row],[Department]]="IT",TBL_Employees3[[#This Row],[Gender]]="Female"),"Yes","No")</f>
        <v>No</v>
      </c>
      <c r="Q263" t="str">
        <f>IF(AND(TBL_Employees3[[#This Row],[Gender]]="Female",TBL_Employees3[[#This Row],[Ethnicity]]="Black"), "Female_Black", "Others")</f>
        <v>Female_Black</v>
      </c>
      <c r="T263" t="str">
        <v>E04103</v>
      </c>
    </row>
    <row r="264" spans="1:20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TBL_Employees3[[#This Row],[Annual Salary]]+TBL_Employees3[[#This Row],[Bonus %]]*TBL_Employees3[[#This Row],[Annual Salary]]</f>
        <v>49186</v>
      </c>
      <c r="P264" t="str">
        <f>IF(AND(TBL_Employees3[[#This Row],[Department]]="IT",TBL_Employees3[[#This Row],[Gender]]="Female"),"Yes","No")</f>
        <v>No</v>
      </c>
      <c r="Q264" t="str">
        <f>IF(AND(TBL_Employees3[[#This Row],[Gender]]="Female",TBL_Employees3[[#This Row],[Ethnicity]]="Black"), "Female_Black", "Others")</f>
        <v>Others</v>
      </c>
      <c r="T264" t="str">
        <v>E01412</v>
      </c>
    </row>
    <row r="265" spans="1:20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TBL_Employees3[[#This Row],[Annual Salary]]+TBL_Employees3[[#This Row],[Bonus %]]*TBL_Employees3[[#This Row],[Annual Salary]]</f>
        <v>304893.06</v>
      </c>
      <c r="P265" t="str">
        <f>IF(AND(TBL_Employees3[[#This Row],[Department]]="IT",TBL_Employees3[[#This Row],[Gender]]="Female"),"Yes","No")</f>
        <v>No</v>
      </c>
      <c r="Q265" t="str">
        <f>IF(AND(TBL_Employees3[[#This Row],[Gender]]="Female",TBL_Employees3[[#This Row],[Ethnicity]]="Black"), "Female_Black", "Others")</f>
        <v>Female_Black</v>
      </c>
      <c r="T265" t="str">
        <v>E04386</v>
      </c>
    </row>
    <row r="266" spans="1:20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TBL_Employees3[[#This Row],[Annual Salary]]+TBL_Employees3[[#This Row],[Bonus %]]*TBL_Employees3[[#This Row],[Annual Salary]]</f>
        <v>238102.8</v>
      </c>
      <c r="P266" t="str">
        <f>IF(AND(TBL_Employees3[[#This Row],[Department]]="IT",TBL_Employees3[[#This Row],[Gender]]="Female"),"Yes","No")</f>
        <v>Yes</v>
      </c>
      <c r="Q266" t="str">
        <f>IF(AND(TBL_Employees3[[#This Row],[Gender]]="Female",TBL_Employees3[[#This Row],[Ethnicity]]="Black"), "Female_Black", "Others")</f>
        <v>Others</v>
      </c>
      <c r="T266" t="str">
        <v>E01232</v>
      </c>
    </row>
    <row r="267" spans="1:20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TBL_Employees3[[#This Row],[Annual Salary]]+TBL_Employees3[[#This Row],[Bonus %]]*TBL_Employees3[[#This Row],[Annual Salary]]</f>
        <v>252501.19</v>
      </c>
      <c r="P267" t="str">
        <f>IF(AND(TBL_Employees3[[#This Row],[Department]]="IT",TBL_Employees3[[#This Row],[Gender]]="Female"),"Yes","No")</f>
        <v>Yes</v>
      </c>
      <c r="Q267" t="str">
        <f>IF(AND(TBL_Employees3[[#This Row],[Gender]]="Female",TBL_Employees3[[#This Row],[Ethnicity]]="Black"), "Female_Black", "Others")</f>
        <v>Others</v>
      </c>
      <c r="T267" t="str">
        <v>E04572</v>
      </c>
    </row>
    <row r="268" spans="1:20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TBL_Employees3[[#This Row],[Annual Salary]]+TBL_Employees3[[#This Row],[Bonus %]]*TBL_Employees3[[#This Row],[Annual Salary]]</f>
        <v>154270.5</v>
      </c>
      <c r="P268" t="str">
        <f>IF(AND(TBL_Employees3[[#This Row],[Department]]="IT",TBL_Employees3[[#This Row],[Gender]]="Female"),"Yes","No")</f>
        <v>Yes</v>
      </c>
      <c r="Q268" t="str">
        <f>IF(AND(TBL_Employees3[[#This Row],[Gender]]="Female",TBL_Employees3[[#This Row],[Ethnicity]]="Black"), "Female_Black", "Others")</f>
        <v>Others</v>
      </c>
      <c r="T268" t="str">
        <v>E02747</v>
      </c>
    </row>
    <row r="269" spans="1:20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TBL_Employees3[[#This Row],[Annual Salary]]+TBL_Employees3[[#This Row],[Bonus %]]*TBL_Employees3[[#This Row],[Annual Salary]]</f>
        <v>79356</v>
      </c>
      <c r="P269" t="str">
        <f>IF(AND(TBL_Employees3[[#This Row],[Department]]="IT",TBL_Employees3[[#This Row],[Gender]]="Female"),"Yes","No")</f>
        <v>No</v>
      </c>
      <c r="Q269" t="str">
        <f>IF(AND(TBL_Employees3[[#This Row],[Gender]]="Female",TBL_Employees3[[#This Row],[Ethnicity]]="Black"), "Female_Black", "Others")</f>
        <v>Others</v>
      </c>
      <c r="T269" t="str">
        <v>E01064</v>
      </c>
    </row>
    <row r="270" spans="1:20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TBL_Employees3[[#This Row],[Annual Salary]]+TBL_Employees3[[#This Row],[Bonus %]]*TBL_Employees3[[#This Row],[Annual Salary]]</f>
        <v>74412</v>
      </c>
      <c r="P270" t="str">
        <f>IF(AND(TBL_Employees3[[#This Row],[Department]]="IT",TBL_Employees3[[#This Row],[Gender]]="Female"),"Yes","No")</f>
        <v>No</v>
      </c>
      <c r="Q270" t="str">
        <f>IF(AND(TBL_Employees3[[#This Row],[Gender]]="Female",TBL_Employees3[[#This Row],[Ethnicity]]="Black"), "Female_Black", "Others")</f>
        <v>Others</v>
      </c>
      <c r="T270" t="str">
        <v>E00178</v>
      </c>
    </row>
    <row r="271" spans="1:20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TBL_Employees3[[#This Row],[Annual Salary]]+TBL_Employees3[[#This Row],[Bonus %]]*TBL_Employees3[[#This Row],[Annual Salary]]</f>
        <v>67455.740000000005</v>
      </c>
      <c r="P271" t="str">
        <f>IF(AND(TBL_Employees3[[#This Row],[Department]]="IT",TBL_Employees3[[#This Row],[Gender]]="Female"),"Yes","No")</f>
        <v>Yes</v>
      </c>
      <c r="Q271" t="str">
        <f>IF(AND(TBL_Employees3[[#This Row],[Gender]]="Female",TBL_Employees3[[#This Row],[Ethnicity]]="Black"), "Female_Black", "Others")</f>
        <v>Others</v>
      </c>
      <c r="T271" t="str">
        <v>E01091</v>
      </c>
    </row>
    <row r="272" spans="1:20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TBL_Employees3[[#This Row],[Annual Salary]]+TBL_Employees3[[#This Row],[Bonus %]]*TBL_Employees3[[#This Row],[Annual Salary]]</f>
        <v>223261.59</v>
      </c>
      <c r="P272" t="str">
        <f>IF(AND(TBL_Employees3[[#This Row],[Department]]="IT",TBL_Employees3[[#This Row],[Gender]]="Female"),"Yes","No")</f>
        <v>No</v>
      </c>
      <c r="Q272" t="str">
        <f>IF(AND(TBL_Employees3[[#This Row],[Gender]]="Female",TBL_Employees3[[#This Row],[Ethnicity]]="Black"), "Female_Black", "Others")</f>
        <v>Others</v>
      </c>
      <c r="T272" t="str">
        <v>E01309</v>
      </c>
    </row>
    <row r="273" spans="1:20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TBL_Employees3[[#This Row],[Annual Salary]]+TBL_Employees3[[#This Row],[Bonus %]]*TBL_Employees3[[#This Row],[Annual Salary]]</f>
        <v>70189</v>
      </c>
      <c r="P273" t="str">
        <f>IF(AND(TBL_Employees3[[#This Row],[Department]]="IT",TBL_Employees3[[#This Row],[Gender]]="Female"),"Yes","No")</f>
        <v>No</v>
      </c>
      <c r="Q273" t="str">
        <f>IF(AND(TBL_Employees3[[#This Row],[Gender]]="Female",TBL_Employees3[[#This Row],[Ethnicity]]="Black"), "Female_Black", "Others")</f>
        <v>Others</v>
      </c>
      <c r="T273" t="str">
        <v>E02378</v>
      </c>
    </row>
    <row r="274" spans="1:20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TBL_Employees3[[#This Row],[Annual Salary]]+TBL_Employees3[[#This Row],[Bonus %]]*TBL_Employees3[[#This Row],[Annual Salary]]</f>
        <v>235887.6</v>
      </c>
      <c r="P274" t="str">
        <f>IF(AND(TBL_Employees3[[#This Row],[Department]]="IT",TBL_Employees3[[#This Row],[Gender]]="Female"),"Yes","No")</f>
        <v>No</v>
      </c>
      <c r="Q274" t="str">
        <f>IF(AND(TBL_Employees3[[#This Row],[Gender]]="Female",TBL_Employees3[[#This Row],[Ethnicity]]="Black"), "Female_Black", "Others")</f>
        <v>Others</v>
      </c>
      <c r="T274" t="str">
        <v>E04127</v>
      </c>
    </row>
    <row r="275" spans="1:20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TBL_Employees3[[#This Row],[Annual Salary]]+TBL_Employees3[[#This Row],[Bonus %]]*TBL_Employees3[[#This Row],[Annual Salary]]</f>
        <v>70369</v>
      </c>
      <c r="P275" t="str">
        <f>IF(AND(TBL_Employees3[[#This Row],[Department]]="IT",TBL_Employees3[[#This Row],[Gender]]="Female"),"Yes","No")</f>
        <v>No</v>
      </c>
      <c r="Q275" t="str">
        <f>IF(AND(TBL_Employees3[[#This Row],[Gender]]="Female",TBL_Employees3[[#This Row],[Ethnicity]]="Black"), "Female_Black", "Others")</f>
        <v>Others</v>
      </c>
      <c r="T275" t="str">
        <v>E02072</v>
      </c>
    </row>
    <row r="276" spans="1:20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TBL_Employees3[[#This Row],[Annual Salary]]+TBL_Employees3[[#This Row],[Bonus %]]*TBL_Employees3[[#This Row],[Annual Salary]]</f>
        <v>78056</v>
      </c>
      <c r="P276" t="str">
        <f>IF(AND(TBL_Employees3[[#This Row],[Department]]="IT",TBL_Employees3[[#This Row],[Gender]]="Female"),"Yes","No")</f>
        <v>No</v>
      </c>
      <c r="Q276" t="str">
        <f>IF(AND(TBL_Employees3[[#This Row],[Gender]]="Female",TBL_Employees3[[#This Row],[Ethnicity]]="Black"), "Female_Black", "Others")</f>
        <v>Others</v>
      </c>
      <c r="T276" t="str">
        <v>E02555</v>
      </c>
    </row>
    <row r="277" spans="1:20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TBL_Employees3[[#This Row],[Annual Salary]]+TBL_Employees3[[#This Row],[Bonus %]]*TBL_Employees3[[#This Row],[Annual Salary]]</f>
        <v>233617.59</v>
      </c>
      <c r="P277" t="str">
        <f>IF(AND(TBL_Employees3[[#This Row],[Department]]="IT",TBL_Employees3[[#This Row],[Gender]]="Female"),"Yes","No")</f>
        <v>No</v>
      </c>
      <c r="Q277" t="str">
        <f>IF(AND(TBL_Employees3[[#This Row],[Gender]]="Female",TBL_Employees3[[#This Row],[Ethnicity]]="Black"), "Female_Black", "Others")</f>
        <v>Others</v>
      </c>
      <c r="T277" t="str">
        <v>E00187</v>
      </c>
    </row>
    <row r="278" spans="1:20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TBL_Employees3[[#This Row],[Annual Salary]]+TBL_Employees3[[#This Row],[Bonus %]]*TBL_Employees3[[#This Row],[Annual Salary]]</f>
        <v>78237</v>
      </c>
      <c r="P278" t="str">
        <f>IF(AND(TBL_Employees3[[#This Row],[Department]]="IT",TBL_Employees3[[#This Row],[Gender]]="Female"),"Yes","No")</f>
        <v>No</v>
      </c>
      <c r="Q278" t="str">
        <f>IF(AND(TBL_Employees3[[#This Row],[Gender]]="Female",TBL_Employees3[[#This Row],[Ethnicity]]="Black"), "Female_Black", "Others")</f>
        <v>Others</v>
      </c>
      <c r="T278" t="str">
        <v>E02062</v>
      </c>
    </row>
    <row r="279" spans="1:20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TBL_Employees3[[#This Row],[Annual Salary]]+TBL_Employees3[[#This Row],[Bonus %]]*TBL_Employees3[[#This Row],[Annual Salary]]</f>
        <v>48687</v>
      </c>
      <c r="P279" t="str">
        <f>IF(AND(TBL_Employees3[[#This Row],[Department]]="IT",TBL_Employees3[[#This Row],[Gender]]="Female"),"Yes","No")</f>
        <v>No</v>
      </c>
      <c r="Q279" t="str">
        <f>IF(AND(TBL_Employees3[[#This Row],[Gender]]="Female",TBL_Employees3[[#This Row],[Ethnicity]]="Black"), "Female_Black", "Others")</f>
        <v>Others</v>
      </c>
      <c r="T279" t="str">
        <v>E00034</v>
      </c>
    </row>
    <row r="280" spans="1:20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TBL_Employees3[[#This Row],[Annual Salary]]+TBL_Employees3[[#This Row],[Bonus %]]*TBL_Employees3[[#This Row],[Annual Salary]]</f>
        <v>139224.75</v>
      </c>
      <c r="P280" t="str">
        <f>IF(AND(TBL_Employees3[[#This Row],[Department]]="IT",TBL_Employees3[[#This Row],[Gender]]="Female"),"Yes","No")</f>
        <v>No</v>
      </c>
      <c r="Q280" t="str">
        <f>IF(AND(TBL_Employees3[[#This Row],[Gender]]="Female",TBL_Employees3[[#This Row],[Ethnicity]]="Black"), "Female_Black", "Others")</f>
        <v>Others</v>
      </c>
      <c r="T280" t="str">
        <v>E00273</v>
      </c>
    </row>
    <row r="281" spans="1:20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TBL_Employees3[[#This Row],[Annual Salary]]+TBL_Employees3[[#This Row],[Bonus %]]*TBL_Employees3[[#This Row],[Annual Salary]]</f>
        <v>94246</v>
      </c>
      <c r="P281" t="str">
        <f>IF(AND(TBL_Employees3[[#This Row],[Department]]="IT",TBL_Employees3[[#This Row],[Gender]]="Female"),"Yes","No")</f>
        <v>No</v>
      </c>
      <c r="Q281" t="str">
        <f>IF(AND(TBL_Employees3[[#This Row],[Gender]]="Female",TBL_Employees3[[#This Row],[Ethnicity]]="Black"), "Female_Black", "Others")</f>
        <v>Others</v>
      </c>
      <c r="T281" t="str">
        <v>E01403</v>
      </c>
    </row>
    <row r="282" spans="1:20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TBL_Employees3[[#This Row],[Annual Salary]]+TBL_Employees3[[#This Row],[Bonus %]]*TBL_Employees3[[#This Row],[Annual Salary]]</f>
        <v>44614</v>
      </c>
      <c r="P282" t="str">
        <f>IF(AND(TBL_Employees3[[#This Row],[Department]]="IT",TBL_Employees3[[#This Row],[Gender]]="Female"),"Yes","No")</f>
        <v>Yes</v>
      </c>
      <c r="Q282" t="str">
        <f>IF(AND(TBL_Employees3[[#This Row],[Gender]]="Female",TBL_Employees3[[#This Row],[Ethnicity]]="Black"), "Female_Black", "Others")</f>
        <v>Others</v>
      </c>
      <c r="T282" t="str">
        <v>E03438</v>
      </c>
    </row>
    <row r="283" spans="1:20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TBL_Employees3[[#This Row],[Annual Salary]]+TBL_Employees3[[#This Row],[Bonus %]]*TBL_Employees3[[#This Row],[Annual Salary]]</f>
        <v>307154.39</v>
      </c>
      <c r="P283" t="str">
        <f>IF(AND(TBL_Employees3[[#This Row],[Department]]="IT",TBL_Employees3[[#This Row],[Gender]]="Female"),"Yes","No")</f>
        <v>No</v>
      </c>
      <c r="Q283" t="str">
        <f>IF(AND(TBL_Employees3[[#This Row],[Gender]]="Female",TBL_Employees3[[#This Row],[Ethnicity]]="Black"), "Female_Black", "Others")</f>
        <v>Others</v>
      </c>
      <c r="T283" t="str">
        <v>E04136</v>
      </c>
    </row>
    <row r="284" spans="1:20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TBL_Employees3[[#This Row],[Annual Salary]]+TBL_Employees3[[#This Row],[Bonus %]]*TBL_Employees3[[#This Row],[Annual Salary]]</f>
        <v>88272</v>
      </c>
      <c r="P284" t="str">
        <f>IF(AND(TBL_Employees3[[#This Row],[Department]]="IT",TBL_Employees3[[#This Row],[Gender]]="Female"),"Yes","No")</f>
        <v>No</v>
      </c>
      <c r="Q284" t="str">
        <f>IF(AND(TBL_Employees3[[#This Row],[Gender]]="Female",TBL_Employees3[[#This Row],[Ethnicity]]="Black"), "Female_Black", "Others")</f>
        <v>Others</v>
      </c>
      <c r="T284" t="str">
        <v>E02944</v>
      </c>
    </row>
    <row r="285" spans="1:20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TBL_Employees3[[#This Row],[Annual Salary]]+TBL_Employees3[[#This Row],[Bonus %]]*TBL_Employees3[[#This Row],[Annual Salary]]</f>
        <v>74449</v>
      </c>
      <c r="P285" t="str">
        <f>IF(AND(TBL_Employees3[[#This Row],[Department]]="IT",TBL_Employees3[[#This Row],[Gender]]="Female"),"Yes","No")</f>
        <v>No</v>
      </c>
      <c r="Q285" t="str">
        <f>IF(AND(TBL_Employees3[[#This Row],[Gender]]="Female",TBL_Employees3[[#This Row],[Ethnicity]]="Black"), "Female_Black", "Others")</f>
        <v>Others</v>
      </c>
      <c r="T285" t="str">
        <v>E03300</v>
      </c>
    </row>
    <row r="286" spans="1:20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TBL_Employees3[[#This Row],[Annual Salary]]+TBL_Employees3[[#This Row],[Bonus %]]*TBL_Employees3[[#This Row],[Annual Salary]]</f>
        <v>309887.99</v>
      </c>
      <c r="P286" t="str">
        <f>IF(AND(TBL_Employees3[[#This Row],[Department]]="IT",TBL_Employees3[[#This Row],[Gender]]="Female"),"Yes","No")</f>
        <v>No</v>
      </c>
      <c r="Q286" t="str">
        <f>IF(AND(TBL_Employees3[[#This Row],[Gender]]="Female",TBL_Employees3[[#This Row],[Ethnicity]]="Black"), "Female_Black", "Others")</f>
        <v>Others</v>
      </c>
      <c r="T286" t="str">
        <v>E00078</v>
      </c>
    </row>
    <row r="287" spans="1:20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TBL_Employees3[[#This Row],[Annual Salary]]+TBL_Employees3[[#This Row],[Bonus %]]*TBL_Employees3[[#This Row],[Annual Salary]]</f>
        <v>50341</v>
      </c>
      <c r="P287" t="str">
        <f>IF(AND(TBL_Employees3[[#This Row],[Department]]="IT",TBL_Employees3[[#This Row],[Gender]]="Female"),"Yes","No")</f>
        <v>No</v>
      </c>
      <c r="Q287" t="str">
        <f>IF(AND(TBL_Employees3[[#This Row],[Gender]]="Female",TBL_Employees3[[#This Row],[Ethnicity]]="Black"), "Female_Black", "Others")</f>
        <v>Others</v>
      </c>
      <c r="T287" t="str">
        <v>E00825</v>
      </c>
    </row>
    <row r="288" spans="1:20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TBL_Employees3[[#This Row],[Annual Salary]]+TBL_Employees3[[#This Row],[Bonus %]]*TBL_Employees3[[#This Row],[Annual Salary]]</f>
        <v>72235</v>
      </c>
      <c r="P288" t="str">
        <f>IF(AND(TBL_Employees3[[#This Row],[Department]]="IT",TBL_Employees3[[#This Row],[Gender]]="Female"),"Yes","No")</f>
        <v>No</v>
      </c>
      <c r="Q288" t="str">
        <f>IF(AND(TBL_Employees3[[#This Row],[Gender]]="Female",TBL_Employees3[[#This Row],[Ethnicity]]="Black"), "Female_Black", "Others")</f>
        <v>Others</v>
      </c>
      <c r="T288" t="str">
        <v>E04972</v>
      </c>
    </row>
    <row r="289" spans="1:20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TBL_Employees3[[#This Row],[Annual Salary]]+TBL_Employees3[[#This Row],[Bonus %]]*TBL_Employees3[[#This Row],[Annual Salary]]</f>
        <v>70165</v>
      </c>
      <c r="P289" t="str">
        <f>IF(AND(TBL_Employees3[[#This Row],[Department]]="IT",TBL_Employees3[[#This Row],[Gender]]="Female"),"Yes","No")</f>
        <v>No</v>
      </c>
      <c r="Q289" t="str">
        <f>IF(AND(TBL_Employees3[[#This Row],[Gender]]="Female",TBL_Employees3[[#This Row],[Ethnicity]]="Black"), "Female_Black", "Others")</f>
        <v>Others</v>
      </c>
      <c r="T289" t="str">
        <v>E03941</v>
      </c>
    </row>
    <row r="290" spans="1:20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TBL_Employees3[[#This Row],[Annual Salary]]+TBL_Employees3[[#This Row],[Bonus %]]*TBL_Employees3[[#This Row],[Annual Salary]]</f>
        <v>170757.75</v>
      </c>
      <c r="P290" t="str">
        <f>IF(AND(TBL_Employees3[[#This Row],[Department]]="IT",TBL_Employees3[[#This Row],[Gender]]="Female"),"Yes","No")</f>
        <v>No</v>
      </c>
      <c r="Q290" t="str">
        <f>IF(AND(TBL_Employees3[[#This Row],[Gender]]="Female",TBL_Employees3[[#This Row],[Ethnicity]]="Black"), "Female_Black", "Others")</f>
        <v>Others</v>
      </c>
      <c r="T290" t="str">
        <v>E02148</v>
      </c>
    </row>
    <row r="291" spans="1:20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TBL_Employees3[[#This Row],[Annual Salary]]+TBL_Employees3[[#This Row],[Bonus %]]*TBL_Employees3[[#This Row],[Annual Salary]]</f>
        <v>86089</v>
      </c>
      <c r="P291" t="str">
        <f>IF(AND(TBL_Employees3[[#This Row],[Department]]="IT",TBL_Employees3[[#This Row],[Gender]]="Female"),"Yes","No")</f>
        <v>Yes</v>
      </c>
      <c r="Q291" t="str">
        <f>IF(AND(TBL_Employees3[[#This Row],[Gender]]="Female",TBL_Employees3[[#This Row],[Ethnicity]]="Black"), "Female_Black", "Others")</f>
        <v>Others</v>
      </c>
      <c r="T291" t="str">
        <v>E02252</v>
      </c>
    </row>
    <row r="292" spans="1:20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TBL_Employees3[[#This Row],[Annual Salary]]+TBL_Employees3[[#This Row],[Bonus %]]*TBL_Employees3[[#This Row],[Annual Salary]]</f>
        <v>122259.95</v>
      </c>
      <c r="P292" t="str">
        <f>IF(AND(TBL_Employees3[[#This Row],[Department]]="IT",TBL_Employees3[[#This Row],[Gender]]="Female"),"Yes","No")</f>
        <v>No</v>
      </c>
      <c r="Q292" t="str">
        <f>IF(AND(TBL_Employees3[[#This Row],[Gender]]="Female",TBL_Employees3[[#This Row],[Ethnicity]]="Black"), "Female_Black", "Others")</f>
        <v>Others</v>
      </c>
      <c r="T292" t="str">
        <v>E03096</v>
      </c>
    </row>
    <row r="293" spans="1:20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TBL_Employees3[[#This Row],[Annual Salary]]+TBL_Employees3[[#This Row],[Bonus %]]*TBL_Employees3[[#This Row],[Annual Salary]]</f>
        <v>46833</v>
      </c>
      <c r="P293" t="str">
        <f>IF(AND(TBL_Employees3[[#This Row],[Department]]="IT",TBL_Employees3[[#This Row],[Gender]]="Female"),"Yes","No")</f>
        <v>No</v>
      </c>
      <c r="Q293" t="str">
        <f>IF(AND(TBL_Employees3[[#This Row],[Gender]]="Female",TBL_Employees3[[#This Row],[Ethnicity]]="Black"), "Female_Black", "Others")</f>
        <v>Others</v>
      </c>
      <c r="T293" t="str">
        <v>E04800</v>
      </c>
    </row>
    <row r="294" spans="1:20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TBL_Employees3[[#This Row],[Annual Salary]]+TBL_Employees3[[#This Row],[Bonus %]]*TBL_Employees3[[#This Row],[Annual Salary]]</f>
        <v>181724.4</v>
      </c>
      <c r="P294" t="str">
        <f>IF(AND(TBL_Employees3[[#This Row],[Department]]="IT",TBL_Employees3[[#This Row],[Gender]]="Female"),"Yes","No")</f>
        <v>No</v>
      </c>
      <c r="Q294" t="str">
        <f>IF(AND(TBL_Employees3[[#This Row],[Gender]]="Female",TBL_Employees3[[#This Row],[Ethnicity]]="Black"), "Female_Black", "Others")</f>
        <v>Others</v>
      </c>
      <c r="T294" t="str">
        <v>E02838</v>
      </c>
    </row>
    <row r="295" spans="1:20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TBL_Employees3[[#This Row],[Annual Salary]]+TBL_Employees3[[#This Row],[Bonus %]]*TBL_Employees3[[#This Row],[Annual Salary]]</f>
        <v>89984</v>
      </c>
      <c r="P295" t="str">
        <f>IF(AND(TBL_Employees3[[#This Row],[Department]]="IT",TBL_Employees3[[#This Row],[Gender]]="Female"),"Yes","No")</f>
        <v>No</v>
      </c>
      <c r="Q295" t="str">
        <f>IF(AND(TBL_Employees3[[#This Row],[Gender]]="Female",TBL_Employees3[[#This Row],[Ethnicity]]="Black"), "Female_Black", "Others")</f>
        <v>Others</v>
      </c>
      <c r="T295" t="str">
        <v>E02980</v>
      </c>
    </row>
    <row r="296" spans="1:20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TBL_Employees3[[#This Row],[Annual Salary]]+TBL_Employees3[[#This Row],[Bonus %]]*TBL_Employees3[[#This Row],[Annual Salary]]</f>
        <v>95481.84</v>
      </c>
      <c r="P296" t="str">
        <f>IF(AND(TBL_Employees3[[#This Row],[Department]]="IT",TBL_Employees3[[#This Row],[Gender]]="Female"),"Yes","No")</f>
        <v>No</v>
      </c>
      <c r="Q296" t="str">
        <f>IF(AND(TBL_Employees3[[#This Row],[Gender]]="Female",TBL_Employees3[[#This Row],[Ethnicity]]="Black"), "Female_Black", "Others")</f>
        <v>Others</v>
      </c>
      <c r="T296" t="str">
        <v>E04477</v>
      </c>
    </row>
    <row r="297" spans="1:20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TBL_Employees3[[#This Row],[Annual Salary]]+TBL_Employees3[[#This Row],[Bonus %]]*TBL_Employees3[[#This Row],[Annual Salary]]</f>
        <v>216878.52000000002</v>
      </c>
      <c r="P297" t="str">
        <f>IF(AND(TBL_Employees3[[#This Row],[Department]]="IT",TBL_Employees3[[#This Row],[Gender]]="Female"),"Yes","No")</f>
        <v>No</v>
      </c>
      <c r="Q297" t="str">
        <f>IF(AND(TBL_Employees3[[#This Row],[Gender]]="Female",TBL_Employees3[[#This Row],[Ethnicity]]="Black"), "Female_Black", "Others")</f>
        <v>Others</v>
      </c>
      <c r="T297" t="str">
        <v>E04348</v>
      </c>
    </row>
    <row r="298" spans="1:20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TBL_Employees3[[#This Row],[Annual Salary]]+TBL_Employees3[[#This Row],[Bonus %]]*TBL_Employees3[[#This Row],[Annual Salary]]</f>
        <v>74077</v>
      </c>
      <c r="P298" t="str">
        <f>IF(AND(TBL_Employees3[[#This Row],[Department]]="IT",TBL_Employees3[[#This Row],[Gender]]="Female"),"Yes","No")</f>
        <v>No</v>
      </c>
      <c r="Q298" t="str">
        <f>IF(AND(TBL_Employees3[[#This Row],[Gender]]="Female",TBL_Employees3[[#This Row],[Ethnicity]]="Black"), "Female_Black", "Others")</f>
        <v>Others</v>
      </c>
      <c r="T298" t="str">
        <v>E01638</v>
      </c>
    </row>
    <row r="299" spans="1:20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TBL_Employees3[[#This Row],[Annual Salary]]+TBL_Employees3[[#This Row],[Bonus %]]*TBL_Employees3[[#This Row],[Annual Salary]]</f>
        <v>111453.34</v>
      </c>
      <c r="P299" t="str">
        <f>IF(AND(TBL_Employees3[[#This Row],[Department]]="IT",TBL_Employees3[[#This Row],[Gender]]="Female"),"Yes","No")</f>
        <v>No</v>
      </c>
      <c r="Q299" t="str">
        <f>IF(AND(TBL_Employees3[[#This Row],[Gender]]="Female",TBL_Employees3[[#This Row],[Ethnicity]]="Black"), "Female_Black", "Others")</f>
        <v>Others</v>
      </c>
      <c r="T299" t="str">
        <v>E03419</v>
      </c>
    </row>
    <row r="300" spans="1:20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TBL_Employees3[[#This Row],[Annual Salary]]+TBL_Employees3[[#This Row],[Bonus %]]*TBL_Employees3[[#This Row],[Annual Salary]]</f>
        <v>82162</v>
      </c>
      <c r="P300" t="str">
        <f>IF(AND(TBL_Employees3[[#This Row],[Department]]="IT",TBL_Employees3[[#This Row],[Gender]]="Female"),"Yes","No")</f>
        <v>Yes</v>
      </c>
      <c r="Q300" t="str">
        <f>IF(AND(TBL_Employees3[[#This Row],[Gender]]="Female",TBL_Employees3[[#This Row],[Ethnicity]]="Black"), "Female_Black", "Others")</f>
        <v>Others</v>
      </c>
      <c r="T300" t="str">
        <v>E04222</v>
      </c>
    </row>
    <row r="301" spans="1:20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TBL_Employees3[[#This Row],[Annual Salary]]+TBL_Employees3[[#This Row],[Bonus %]]*TBL_Employees3[[#This Row],[Annual Salary]]</f>
        <v>63880</v>
      </c>
      <c r="P301" t="str">
        <f>IF(AND(TBL_Employees3[[#This Row],[Department]]="IT",TBL_Employees3[[#This Row],[Gender]]="Female"),"Yes","No")</f>
        <v>No</v>
      </c>
      <c r="Q301" t="str">
        <f>IF(AND(TBL_Employees3[[#This Row],[Gender]]="Female",TBL_Employees3[[#This Row],[Ethnicity]]="Black"), "Female_Black", "Others")</f>
        <v>Others</v>
      </c>
      <c r="T301" t="str">
        <v>E04126</v>
      </c>
    </row>
    <row r="302" spans="1:20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TBL_Employees3[[#This Row],[Annual Salary]]+TBL_Employees3[[#This Row],[Bonus %]]*TBL_Employees3[[#This Row],[Annual Salary]]</f>
        <v>73248</v>
      </c>
      <c r="P302" t="str">
        <f>IF(AND(TBL_Employees3[[#This Row],[Department]]="IT",TBL_Employees3[[#This Row],[Gender]]="Female"),"Yes","No")</f>
        <v>No</v>
      </c>
      <c r="Q302" t="str">
        <f>IF(AND(TBL_Employees3[[#This Row],[Gender]]="Female",TBL_Employees3[[#This Row],[Ethnicity]]="Black"), "Female_Black", "Others")</f>
        <v>Others</v>
      </c>
      <c r="T302" t="str">
        <v>E01896</v>
      </c>
    </row>
    <row r="303" spans="1:20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TBL_Employees3[[#This Row],[Annual Salary]]+TBL_Employees3[[#This Row],[Bonus %]]*TBL_Employees3[[#This Row],[Annual Salary]]</f>
        <v>91853</v>
      </c>
      <c r="P303" t="str">
        <f>IF(AND(TBL_Employees3[[#This Row],[Department]]="IT",TBL_Employees3[[#This Row],[Gender]]="Female"),"Yes","No")</f>
        <v>No</v>
      </c>
      <c r="Q303" t="str">
        <f>IF(AND(TBL_Employees3[[#This Row],[Gender]]="Female",TBL_Employees3[[#This Row],[Ethnicity]]="Black"), "Female_Black", "Others")</f>
        <v>Others</v>
      </c>
      <c r="T303" t="str">
        <v>E03018</v>
      </c>
    </row>
    <row r="304" spans="1:20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TBL_Employees3[[#This Row],[Annual Salary]]+TBL_Employees3[[#This Row],[Bonus %]]*TBL_Employees3[[#This Row],[Annual Salary]]</f>
        <v>213377.78</v>
      </c>
      <c r="P304" t="str">
        <f>IF(AND(TBL_Employees3[[#This Row],[Department]]="IT",TBL_Employees3[[#This Row],[Gender]]="Female"),"Yes","No")</f>
        <v>No</v>
      </c>
      <c r="Q304" t="str">
        <f>IF(AND(TBL_Employees3[[#This Row],[Gender]]="Female",TBL_Employees3[[#This Row],[Ethnicity]]="Black"), "Female_Black", "Others")</f>
        <v>Others</v>
      </c>
      <c r="T304" t="str">
        <v>E03325</v>
      </c>
    </row>
    <row r="305" spans="1:20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TBL_Employees3[[#This Row],[Annual Salary]]+TBL_Employees3[[#This Row],[Bonus %]]*TBL_Employees3[[#This Row],[Annual Salary]]</f>
        <v>70770</v>
      </c>
      <c r="P305" t="str">
        <f>IF(AND(TBL_Employees3[[#This Row],[Department]]="IT",TBL_Employees3[[#This Row],[Gender]]="Female"),"Yes","No")</f>
        <v>No</v>
      </c>
      <c r="Q305" t="str">
        <f>IF(AND(TBL_Employees3[[#This Row],[Gender]]="Female",TBL_Employees3[[#This Row],[Ethnicity]]="Black"), "Female_Black", "Others")</f>
        <v>Others</v>
      </c>
      <c r="T305" t="str">
        <v>E04037</v>
      </c>
    </row>
    <row r="306" spans="1:20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TBL_Employees3[[#This Row],[Annual Salary]]+TBL_Employees3[[#This Row],[Bonus %]]*TBL_Employees3[[#This Row],[Annual Salary]]</f>
        <v>50825</v>
      </c>
      <c r="P306" t="str">
        <f>IF(AND(TBL_Employees3[[#This Row],[Department]]="IT",TBL_Employees3[[#This Row],[Gender]]="Female"),"Yes","No")</f>
        <v>No</v>
      </c>
      <c r="Q306" t="str">
        <f>IF(AND(TBL_Employees3[[#This Row],[Gender]]="Female",TBL_Employees3[[#This Row],[Ethnicity]]="Black"), "Female_Black", "Others")</f>
        <v>Others</v>
      </c>
      <c r="T306" t="str">
        <v>E01902</v>
      </c>
    </row>
    <row r="307" spans="1:20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TBL_Employees3[[#This Row],[Annual Salary]]+TBL_Employees3[[#This Row],[Bonus %]]*TBL_Employees3[[#This Row],[Annual Salary]]</f>
        <v>167722.9</v>
      </c>
      <c r="P307" t="str">
        <f>IF(AND(TBL_Employees3[[#This Row],[Department]]="IT",TBL_Employees3[[#This Row],[Gender]]="Female"),"Yes","No")</f>
        <v>No</v>
      </c>
      <c r="Q307" t="str">
        <f>IF(AND(TBL_Employees3[[#This Row],[Gender]]="Female",TBL_Employees3[[#This Row],[Ethnicity]]="Black"), "Female_Black", "Others")</f>
        <v>Others</v>
      </c>
      <c r="T307" t="str">
        <v>E01466</v>
      </c>
    </row>
    <row r="308" spans="1:20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TBL_Employees3[[#This Row],[Annual Salary]]+TBL_Employees3[[#This Row],[Bonus %]]*TBL_Employees3[[#This Row],[Annual Salary]]</f>
        <v>144678.04999999999</v>
      </c>
      <c r="P308" t="str">
        <f>IF(AND(TBL_Employees3[[#This Row],[Department]]="IT",TBL_Employees3[[#This Row],[Gender]]="Female"),"Yes","No")</f>
        <v>No</v>
      </c>
      <c r="Q308" t="str">
        <f>IF(AND(TBL_Employees3[[#This Row],[Gender]]="Female",TBL_Employees3[[#This Row],[Ethnicity]]="Black"), "Female_Black", "Others")</f>
        <v>Others</v>
      </c>
      <c r="T308" t="str">
        <v>E02038</v>
      </c>
    </row>
    <row r="309" spans="1:20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TBL_Employees3[[#This Row],[Annual Salary]]+TBL_Employees3[[#This Row],[Bonus %]]*TBL_Employees3[[#This Row],[Annual Salary]]</f>
        <v>46845</v>
      </c>
      <c r="P309" t="str">
        <f>IF(AND(TBL_Employees3[[#This Row],[Department]]="IT",TBL_Employees3[[#This Row],[Gender]]="Female"),"Yes","No")</f>
        <v>No</v>
      </c>
      <c r="Q309" t="str">
        <f>IF(AND(TBL_Employees3[[#This Row],[Gender]]="Female",TBL_Employees3[[#This Row],[Ethnicity]]="Black"), "Female_Black", "Others")</f>
        <v>Others</v>
      </c>
      <c r="T309" t="str">
        <v>E03474</v>
      </c>
    </row>
    <row r="310" spans="1:20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TBL_Employees3[[#This Row],[Annual Salary]]+TBL_Employees3[[#This Row],[Bonus %]]*TBL_Employees3[[#This Row],[Annual Salary]]</f>
        <v>173765.9</v>
      </c>
      <c r="P310" t="str">
        <f>IF(AND(TBL_Employees3[[#This Row],[Department]]="IT",TBL_Employees3[[#This Row],[Gender]]="Female"),"Yes","No")</f>
        <v>No</v>
      </c>
      <c r="Q310" t="str">
        <f>IF(AND(TBL_Employees3[[#This Row],[Gender]]="Female",TBL_Employees3[[#This Row],[Ethnicity]]="Black"), "Female_Black", "Others")</f>
        <v>Others</v>
      </c>
      <c r="T310" t="str">
        <v>E02744</v>
      </c>
    </row>
    <row r="311" spans="1:20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TBL_Employees3[[#This Row],[Annual Salary]]+TBL_Employees3[[#This Row],[Bonus %]]*TBL_Employees3[[#This Row],[Annual Salary]]</f>
        <v>97807</v>
      </c>
      <c r="P311" t="str">
        <f>IF(AND(TBL_Employees3[[#This Row],[Department]]="IT",TBL_Employees3[[#This Row],[Gender]]="Female"),"Yes","No")</f>
        <v>Yes</v>
      </c>
      <c r="Q311" t="str">
        <f>IF(AND(TBL_Employees3[[#This Row],[Gender]]="Female",TBL_Employees3[[#This Row],[Ethnicity]]="Black"), "Female_Black", "Others")</f>
        <v>Others</v>
      </c>
      <c r="T311" t="str">
        <v>E00702</v>
      </c>
    </row>
    <row r="312" spans="1:20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TBL_Employees3[[#This Row],[Annual Salary]]+TBL_Employees3[[#This Row],[Bonus %]]*TBL_Employees3[[#This Row],[Annual Salary]]</f>
        <v>73854</v>
      </c>
      <c r="P312" t="str">
        <f>IF(AND(TBL_Employees3[[#This Row],[Department]]="IT",TBL_Employees3[[#This Row],[Gender]]="Female"),"Yes","No")</f>
        <v>No</v>
      </c>
      <c r="Q312" t="str">
        <f>IF(AND(TBL_Employees3[[#This Row],[Gender]]="Female",TBL_Employees3[[#This Row],[Ethnicity]]="Black"), "Female_Black", "Others")</f>
        <v>Others</v>
      </c>
      <c r="T312" t="str">
        <v>E03081</v>
      </c>
    </row>
    <row r="313" spans="1:20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TBL_Employees3[[#This Row],[Annual Salary]]+TBL_Employees3[[#This Row],[Bonus %]]*TBL_Employees3[[#This Row],[Annual Salary]]</f>
        <v>170472.18</v>
      </c>
      <c r="P313" t="str">
        <f>IF(AND(TBL_Employees3[[#This Row],[Department]]="IT",TBL_Employees3[[#This Row],[Gender]]="Female"),"Yes","No")</f>
        <v>No</v>
      </c>
      <c r="Q313" t="str">
        <f>IF(AND(TBL_Employees3[[#This Row],[Gender]]="Female",TBL_Employees3[[#This Row],[Ethnicity]]="Black"), "Female_Black", "Others")</f>
        <v>Others</v>
      </c>
      <c r="T313" t="str">
        <v>E01281</v>
      </c>
    </row>
    <row r="314" spans="1:20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TBL_Employees3[[#This Row],[Annual Salary]]+TBL_Employees3[[#This Row],[Bonus %]]*TBL_Employees3[[#This Row],[Annual Salary]]</f>
        <v>147548.45000000001</v>
      </c>
      <c r="P314" t="str">
        <f>IF(AND(TBL_Employees3[[#This Row],[Department]]="IT",TBL_Employees3[[#This Row],[Gender]]="Female"),"Yes","No")</f>
        <v>No</v>
      </c>
      <c r="Q314" t="str">
        <f>IF(AND(TBL_Employees3[[#This Row],[Gender]]="Female",TBL_Employees3[[#This Row],[Ethnicity]]="Black"), "Female_Black", "Others")</f>
        <v>Others</v>
      </c>
      <c r="T314" t="str">
        <v>E04029</v>
      </c>
    </row>
    <row r="315" spans="1:20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TBL_Employees3[[#This Row],[Annual Salary]]+TBL_Employees3[[#This Row],[Bonus %]]*TBL_Employees3[[#This Row],[Annual Salary]]</f>
        <v>67374</v>
      </c>
      <c r="P315" t="str">
        <f>IF(AND(TBL_Employees3[[#This Row],[Department]]="IT",TBL_Employees3[[#This Row],[Gender]]="Female"),"Yes","No")</f>
        <v>No</v>
      </c>
      <c r="Q315" t="str">
        <f>IF(AND(TBL_Employees3[[#This Row],[Gender]]="Female",TBL_Employees3[[#This Row],[Ethnicity]]="Black"), "Female_Black", "Others")</f>
        <v>Others</v>
      </c>
      <c r="T315" t="str">
        <v>E01116</v>
      </c>
    </row>
    <row r="316" spans="1:20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TBL_Employees3[[#This Row],[Annual Salary]]+TBL_Employees3[[#This Row],[Bonus %]]*TBL_Employees3[[#This Row],[Annual Salary]]</f>
        <v>108297.02</v>
      </c>
      <c r="P316" t="str">
        <f>IF(AND(TBL_Employees3[[#This Row],[Department]]="IT",TBL_Employees3[[#This Row],[Gender]]="Female"),"Yes","No")</f>
        <v>No</v>
      </c>
      <c r="Q316" t="str">
        <f>IF(AND(TBL_Employees3[[#This Row],[Gender]]="Female",TBL_Employees3[[#This Row],[Ethnicity]]="Black"), "Female_Black", "Others")</f>
        <v>Others</v>
      </c>
      <c r="T316" t="str">
        <v>E01753</v>
      </c>
    </row>
    <row r="317" spans="1:20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TBL_Employees3[[#This Row],[Annual Salary]]+TBL_Employees3[[#This Row],[Bonus %]]*TBL_Employees3[[#This Row],[Annual Salary]]</f>
        <v>166129.70000000001</v>
      </c>
      <c r="P317" t="str">
        <f>IF(AND(TBL_Employees3[[#This Row],[Department]]="IT",TBL_Employees3[[#This Row],[Gender]]="Female"),"Yes","No")</f>
        <v>No</v>
      </c>
      <c r="Q317" t="str">
        <f>IF(AND(TBL_Employees3[[#This Row],[Gender]]="Female",TBL_Employees3[[#This Row],[Ethnicity]]="Black"), "Female_Black", "Others")</f>
        <v>Others</v>
      </c>
      <c r="T317" t="str">
        <v>E04072</v>
      </c>
    </row>
    <row r="318" spans="1:20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TBL_Employees3[[#This Row],[Annual Salary]]+TBL_Employees3[[#This Row],[Bonus %]]*TBL_Employees3[[#This Row],[Annual Salary]]</f>
        <v>126950.25</v>
      </c>
      <c r="P318" t="str">
        <f>IF(AND(TBL_Employees3[[#This Row],[Department]]="IT",TBL_Employees3[[#This Row],[Gender]]="Female"),"Yes","No")</f>
        <v>No</v>
      </c>
      <c r="Q318" t="str">
        <f>IF(AND(TBL_Employees3[[#This Row],[Gender]]="Female",TBL_Employees3[[#This Row],[Ethnicity]]="Black"), "Female_Black", "Others")</f>
        <v>Others</v>
      </c>
      <c r="T318" t="str">
        <v>E04419</v>
      </c>
    </row>
    <row r="319" spans="1:20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TBL_Employees3[[#This Row],[Annual Salary]]+TBL_Employees3[[#This Row],[Bonus %]]*TBL_Employees3[[#This Row],[Annual Salary]]</f>
        <v>314931.12</v>
      </c>
      <c r="P319" t="str">
        <f>IF(AND(TBL_Employees3[[#This Row],[Department]]="IT",TBL_Employees3[[#This Row],[Gender]]="Female"),"Yes","No")</f>
        <v>No</v>
      </c>
      <c r="Q319" t="str">
        <f>IF(AND(TBL_Employees3[[#This Row],[Gender]]="Female",TBL_Employees3[[#This Row],[Ethnicity]]="Black"), "Female_Black", "Others")</f>
        <v>Others</v>
      </c>
      <c r="T319" t="str">
        <v>E00467</v>
      </c>
    </row>
    <row r="320" spans="1:20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TBL_Employees3[[#This Row],[Annual Salary]]+TBL_Employees3[[#This Row],[Bonus %]]*TBL_Employees3[[#This Row],[Annual Salary]]</f>
        <v>286466.04000000004</v>
      </c>
      <c r="P320" t="str">
        <f>IF(AND(TBL_Employees3[[#This Row],[Department]]="IT",TBL_Employees3[[#This Row],[Gender]]="Female"),"Yes","No")</f>
        <v>No</v>
      </c>
      <c r="Q320" t="str">
        <f>IF(AND(TBL_Employees3[[#This Row],[Gender]]="Female",TBL_Employees3[[#This Row],[Ethnicity]]="Black"), "Female_Black", "Others")</f>
        <v>Others</v>
      </c>
      <c r="T320" t="str">
        <v>E00365</v>
      </c>
    </row>
    <row r="321" spans="1:20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TBL_Employees3[[#This Row],[Annual Salary]]+TBL_Employees3[[#This Row],[Bonus %]]*TBL_Employees3[[#This Row],[Annual Salary]]</f>
        <v>142048.92000000001</v>
      </c>
      <c r="P321" t="str">
        <f>IF(AND(TBL_Employees3[[#This Row],[Department]]="IT",TBL_Employees3[[#This Row],[Gender]]="Female"),"Yes","No")</f>
        <v>No</v>
      </c>
      <c r="Q321" t="str">
        <f>IF(AND(TBL_Employees3[[#This Row],[Gender]]="Female",TBL_Employees3[[#This Row],[Ethnicity]]="Black"), "Female_Black", "Others")</f>
        <v>Others</v>
      </c>
      <c r="T321" t="str">
        <v>E03292</v>
      </c>
    </row>
    <row r="322" spans="1:20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TBL_Employees3[[#This Row],[Annual Salary]]+TBL_Employees3[[#This Row],[Bonus %]]*TBL_Employees3[[#This Row],[Annual Salary]]</f>
        <v>80701</v>
      </c>
      <c r="P322" t="str">
        <f>IF(AND(TBL_Employees3[[#This Row],[Department]]="IT",TBL_Employees3[[#This Row],[Gender]]="Female"),"Yes","No")</f>
        <v>No</v>
      </c>
      <c r="Q322" t="str">
        <f>IF(AND(TBL_Employees3[[#This Row],[Gender]]="Female",TBL_Employees3[[#This Row],[Ethnicity]]="Black"), "Female_Black", "Others")</f>
        <v>Others</v>
      </c>
      <c r="T322" t="str">
        <v>E04779</v>
      </c>
    </row>
    <row r="323" spans="1:20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TBL_Employees3[[#This Row],[Annual Salary]]+TBL_Employees3[[#This Row],[Bonus %]]*TBL_Employees3[[#This Row],[Annual Salary]]</f>
        <v>122342.02</v>
      </c>
      <c r="P323" t="str">
        <f>IF(AND(TBL_Employees3[[#This Row],[Department]]="IT",TBL_Employees3[[#This Row],[Gender]]="Female"),"Yes","No")</f>
        <v>No</v>
      </c>
      <c r="Q323" t="str">
        <f>IF(AND(TBL_Employees3[[#This Row],[Gender]]="Female",TBL_Employees3[[#This Row],[Ethnicity]]="Black"), "Female_Black", "Others")</f>
        <v>Others</v>
      </c>
      <c r="T323" t="str">
        <v>E00501</v>
      </c>
    </row>
    <row r="324" spans="1:20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TBL_Employees3[[#This Row],[Annual Salary]]+TBL_Employees3[[#This Row],[Bonus %]]*TBL_Employees3[[#This Row],[Annual Salary]]</f>
        <v>88045</v>
      </c>
      <c r="P324" t="str">
        <f>IF(AND(TBL_Employees3[[#This Row],[Department]]="IT",TBL_Employees3[[#This Row],[Gender]]="Female"),"Yes","No")</f>
        <v>No</v>
      </c>
      <c r="Q324" t="str">
        <f>IF(AND(TBL_Employees3[[#This Row],[Gender]]="Female",TBL_Employees3[[#This Row],[Ethnicity]]="Black"), "Female_Black", "Others")</f>
        <v>Others</v>
      </c>
      <c r="T324" t="str">
        <v>E01132</v>
      </c>
    </row>
    <row r="325" spans="1:20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TBL_Employees3[[#This Row],[Annual Salary]]+TBL_Employees3[[#This Row],[Bonus %]]*TBL_Employees3[[#This Row],[Annual Salary]]</f>
        <v>91666.68</v>
      </c>
      <c r="P325" t="str">
        <f>IF(AND(TBL_Employees3[[#This Row],[Department]]="IT",TBL_Employees3[[#This Row],[Gender]]="Female"),"Yes","No")</f>
        <v>Yes</v>
      </c>
      <c r="Q325" t="str">
        <f>IF(AND(TBL_Employees3[[#This Row],[Gender]]="Female",TBL_Employees3[[#This Row],[Ethnicity]]="Black"), "Female_Black", "Others")</f>
        <v>Female_Black</v>
      </c>
      <c r="T325" t="str">
        <v>E00556</v>
      </c>
    </row>
    <row r="326" spans="1:20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TBL_Employees3[[#This Row],[Annual Salary]]+TBL_Employees3[[#This Row],[Bonus %]]*TBL_Employees3[[#This Row],[Annual Salary]]</f>
        <v>251581.66</v>
      </c>
      <c r="P326" t="str">
        <f>IF(AND(TBL_Employees3[[#This Row],[Department]]="IT",TBL_Employees3[[#This Row],[Gender]]="Female"),"Yes","No")</f>
        <v>No</v>
      </c>
      <c r="Q326" t="str">
        <f>IF(AND(TBL_Employees3[[#This Row],[Gender]]="Female",TBL_Employees3[[#This Row],[Ethnicity]]="Black"), "Female_Black", "Others")</f>
        <v>Others</v>
      </c>
      <c r="T326" t="str">
        <v>E00311</v>
      </c>
    </row>
    <row r="327" spans="1:20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TBL_Employees3[[#This Row],[Annual Salary]]+TBL_Employees3[[#This Row],[Bonus %]]*TBL_Employees3[[#This Row],[Annual Salary]]</f>
        <v>64494</v>
      </c>
      <c r="P327" t="str">
        <f>IF(AND(TBL_Employees3[[#This Row],[Department]]="IT",TBL_Employees3[[#This Row],[Gender]]="Female"),"Yes","No")</f>
        <v>No</v>
      </c>
      <c r="Q327" t="str">
        <f>IF(AND(TBL_Employees3[[#This Row],[Gender]]="Female",TBL_Employees3[[#This Row],[Ethnicity]]="Black"), "Female_Black", "Others")</f>
        <v>Others</v>
      </c>
      <c r="T327" t="str">
        <v>E04567</v>
      </c>
    </row>
    <row r="328" spans="1:20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TBL_Employees3[[#This Row],[Annual Salary]]+TBL_Employees3[[#This Row],[Bonus %]]*TBL_Employees3[[#This Row],[Annual Salary]]</f>
        <v>70122</v>
      </c>
      <c r="P328" t="str">
        <f>IF(AND(TBL_Employees3[[#This Row],[Department]]="IT",TBL_Employees3[[#This Row],[Gender]]="Female"),"Yes","No")</f>
        <v>No</v>
      </c>
      <c r="Q328" t="str">
        <f>IF(AND(TBL_Employees3[[#This Row],[Gender]]="Female",TBL_Employees3[[#This Row],[Ethnicity]]="Black"), "Female_Black", "Others")</f>
        <v>Others</v>
      </c>
      <c r="T328" t="str">
        <v>E04378</v>
      </c>
    </row>
    <row r="329" spans="1:20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TBL_Employees3[[#This Row],[Annual Salary]]+TBL_Employees3[[#This Row],[Bonus %]]*TBL_Employees3[[#This Row],[Annual Salary]]</f>
        <v>234591.66</v>
      </c>
      <c r="P329" t="str">
        <f>IF(AND(TBL_Employees3[[#This Row],[Department]]="IT",TBL_Employees3[[#This Row],[Gender]]="Female"),"Yes","No")</f>
        <v>No</v>
      </c>
      <c r="Q329" t="str">
        <f>IF(AND(TBL_Employees3[[#This Row],[Gender]]="Female",TBL_Employees3[[#This Row],[Ethnicity]]="Black"), "Female_Black", "Others")</f>
        <v>Others</v>
      </c>
      <c r="T329" t="str">
        <v>E03251</v>
      </c>
    </row>
    <row r="330" spans="1:20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TBL_Employees3[[#This Row],[Annual Salary]]+TBL_Employees3[[#This Row],[Bonus %]]*TBL_Employees3[[#This Row],[Annual Salary]]</f>
        <v>52811</v>
      </c>
      <c r="P330" t="str">
        <f>IF(AND(TBL_Employees3[[#This Row],[Department]]="IT",TBL_Employees3[[#This Row],[Gender]]="Female"),"Yes","No")</f>
        <v>No</v>
      </c>
      <c r="Q330" t="str">
        <f>IF(AND(TBL_Employees3[[#This Row],[Gender]]="Female",TBL_Employees3[[#This Row],[Ethnicity]]="Black"), "Female_Black", "Others")</f>
        <v>Others</v>
      </c>
      <c r="T330" t="str">
        <v>E03167</v>
      </c>
    </row>
    <row r="331" spans="1:20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TBL_Employees3[[#This Row],[Annual Salary]]+TBL_Employees3[[#This Row],[Bonus %]]*TBL_Employees3[[#This Row],[Annual Salary]]</f>
        <v>50111</v>
      </c>
      <c r="P331" t="str">
        <f>IF(AND(TBL_Employees3[[#This Row],[Department]]="IT",TBL_Employees3[[#This Row],[Gender]]="Female"),"Yes","No")</f>
        <v>Yes</v>
      </c>
      <c r="Q331" t="str">
        <f>IF(AND(TBL_Employees3[[#This Row],[Gender]]="Female",TBL_Employees3[[#This Row],[Ethnicity]]="Black"), "Female_Black", "Others")</f>
        <v>Others</v>
      </c>
      <c r="T331" t="str">
        <v>E03347</v>
      </c>
    </row>
    <row r="332" spans="1:20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TBL_Employees3[[#This Row],[Annual Salary]]+TBL_Employees3[[#This Row],[Bonus %]]*TBL_Employees3[[#This Row],[Annual Salary]]</f>
        <v>71192</v>
      </c>
      <c r="P332" t="str">
        <f>IF(AND(TBL_Employees3[[#This Row],[Department]]="IT",TBL_Employees3[[#This Row],[Gender]]="Female"),"Yes","No")</f>
        <v>No</v>
      </c>
      <c r="Q332" t="str">
        <f>IF(AND(TBL_Employees3[[#This Row],[Gender]]="Female",TBL_Employees3[[#This Row],[Ethnicity]]="Black"), "Female_Black", "Others")</f>
        <v>Others</v>
      </c>
      <c r="T332" t="str">
        <v>E03908</v>
      </c>
    </row>
    <row r="333" spans="1:20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TBL_Employees3[[#This Row],[Annual Salary]]+TBL_Employees3[[#This Row],[Bonus %]]*TBL_Employees3[[#This Row],[Annual Salary]]</f>
        <v>186421.2</v>
      </c>
      <c r="P333" t="str">
        <f>IF(AND(TBL_Employees3[[#This Row],[Department]]="IT",TBL_Employees3[[#This Row],[Gender]]="Female"),"Yes","No")</f>
        <v>No</v>
      </c>
      <c r="Q333" t="str">
        <f>IF(AND(TBL_Employees3[[#This Row],[Gender]]="Female",TBL_Employees3[[#This Row],[Ethnicity]]="Black"), "Female_Black", "Others")</f>
        <v>Others</v>
      </c>
      <c r="T333" t="str">
        <v>E01351</v>
      </c>
    </row>
    <row r="334" spans="1:20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TBL_Employees3[[#This Row],[Annual Salary]]+TBL_Employees3[[#This Row],[Bonus %]]*TBL_Employees3[[#This Row],[Annual Salary]]</f>
        <v>208580.1</v>
      </c>
      <c r="P334" t="str">
        <f>IF(AND(TBL_Employees3[[#This Row],[Department]]="IT",TBL_Employees3[[#This Row],[Gender]]="Female"),"Yes","No")</f>
        <v>No</v>
      </c>
      <c r="Q334" t="str">
        <f>IF(AND(TBL_Employees3[[#This Row],[Gender]]="Female",TBL_Employees3[[#This Row],[Ethnicity]]="Black"), "Female_Black", "Others")</f>
        <v>Others</v>
      </c>
      <c r="T334" t="str">
        <v>E02681</v>
      </c>
    </row>
    <row r="335" spans="1:20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TBL_Employees3[[#This Row],[Annual Salary]]+TBL_Employees3[[#This Row],[Bonus %]]*TBL_Employees3[[#This Row],[Annual Salary]]</f>
        <v>60132</v>
      </c>
      <c r="P335" t="str">
        <f>IF(AND(TBL_Employees3[[#This Row],[Department]]="IT",TBL_Employees3[[#This Row],[Gender]]="Female"),"Yes","No")</f>
        <v>No</v>
      </c>
      <c r="Q335" t="str">
        <f>IF(AND(TBL_Employees3[[#This Row],[Gender]]="Female",TBL_Employees3[[#This Row],[Ethnicity]]="Black"), "Female_Black", "Others")</f>
        <v>Others</v>
      </c>
      <c r="T335" t="str">
        <v>E03807</v>
      </c>
    </row>
    <row r="336" spans="1:20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TBL_Employees3[[#This Row],[Annual Salary]]+TBL_Employees3[[#This Row],[Bonus %]]*TBL_Employees3[[#This Row],[Annual Salary]]</f>
        <v>87216</v>
      </c>
      <c r="P336" t="str">
        <f>IF(AND(TBL_Employees3[[#This Row],[Department]]="IT",TBL_Employees3[[#This Row],[Gender]]="Female"),"Yes","No")</f>
        <v>No</v>
      </c>
      <c r="Q336" t="str">
        <f>IF(AND(TBL_Employees3[[#This Row],[Gender]]="Female",TBL_Employees3[[#This Row],[Ethnicity]]="Black"), "Female_Black", "Others")</f>
        <v>Others</v>
      </c>
      <c r="T336" t="str">
        <v>E00422</v>
      </c>
    </row>
    <row r="337" spans="1:20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TBL_Employees3[[#This Row],[Annual Salary]]+TBL_Employees3[[#This Row],[Bonus %]]*TBL_Employees3[[#This Row],[Annual Salary]]</f>
        <v>50069</v>
      </c>
      <c r="P337" t="str">
        <f>IF(AND(TBL_Employees3[[#This Row],[Department]]="IT",TBL_Employees3[[#This Row],[Gender]]="Female"),"Yes","No")</f>
        <v>No</v>
      </c>
      <c r="Q337" t="str">
        <f>IF(AND(TBL_Employees3[[#This Row],[Gender]]="Female",TBL_Employees3[[#This Row],[Ethnicity]]="Black"), "Female_Black", "Others")</f>
        <v>Others</v>
      </c>
      <c r="T337" t="str">
        <v>E00265</v>
      </c>
    </row>
    <row r="338" spans="1:20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TBL_Employees3[[#This Row],[Annual Salary]]+TBL_Employees3[[#This Row],[Bonus %]]*TBL_Employees3[[#This Row],[Annual Salary]]</f>
        <v>184351.76</v>
      </c>
      <c r="P338" t="str">
        <f>IF(AND(TBL_Employees3[[#This Row],[Department]]="IT",TBL_Employees3[[#This Row],[Gender]]="Female"),"Yes","No")</f>
        <v>Yes</v>
      </c>
      <c r="Q338" t="str">
        <f>IF(AND(TBL_Employees3[[#This Row],[Gender]]="Female",TBL_Employees3[[#This Row],[Ethnicity]]="Black"), "Female_Black", "Others")</f>
        <v>Others</v>
      </c>
      <c r="T338" t="str">
        <v>E04601</v>
      </c>
    </row>
    <row r="339" spans="1:20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TBL_Employees3[[#This Row],[Annual Salary]]+TBL_Employees3[[#This Row],[Bonus %]]*TBL_Employees3[[#This Row],[Annual Salary]]</f>
        <v>72115.86</v>
      </c>
      <c r="P339" t="str">
        <f>IF(AND(TBL_Employees3[[#This Row],[Department]]="IT",TBL_Employees3[[#This Row],[Gender]]="Female"),"Yes","No")</f>
        <v>Yes</v>
      </c>
      <c r="Q339" t="str">
        <f>IF(AND(TBL_Employees3[[#This Row],[Gender]]="Female",TBL_Employees3[[#This Row],[Ethnicity]]="Black"), "Female_Black", "Others")</f>
        <v>Others</v>
      </c>
      <c r="T339" t="str">
        <v>E04816</v>
      </c>
    </row>
    <row r="340" spans="1:20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TBL_Employees3[[#This Row],[Annual Salary]]+TBL_Employees3[[#This Row],[Bonus %]]*TBL_Employees3[[#This Row],[Annual Salary]]</f>
        <v>68488</v>
      </c>
      <c r="P340" t="str">
        <f>IF(AND(TBL_Employees3[[#This Row],[Department]]="IT",TBL_Employees3[[#This Row],[Gender]]="Female"),"Yes","No")</f>
        <v>No</v>
      </c>
      <c r="Q340" t="str">
        <f>IF(AND(TBL_Employees3[[#This Row],[Gender]]="Female",TBL_Employees3[[#This Row],[Ethnicity]]="Black"), "Female_Black", "Others")</f>
        <v>Others</v>
      </c>
      <c r="T340" t="str">
        <v>E02147</v>
      </c>
    </row>
    <row r="341" spans="1:20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TBL_Employees3[[#This Row],[Annual Salary]]+TBL_Employees3[[#This Row],[Bonus %]]*TBL_Employees3[[#This Row],[Annual Salary]]</f>
        <v>92932</v>
      </c>
      <c r="P341" t="str">
        <f>IF(AND(TBL_Employees3[[#This Row],[Department]]="IT",TBL_Employees3[[#This Row],[Gender]]="Female"),"Yes","No")</f>
        <v>No</v>
      </c>
      <c r="Q341" t="str">
        <f>IF(AND(TBL_Employees3[[#This Row],[Gender]]="Female",TBL_Employees3[[#This Row],[Ethnicity]]="Black"), "Female_Black", "Others")</f>
        <v>Others</v>
      </c>
      <c r="T341" t="str">
        <v>E02914</v>
      </c>
    </row>
    <row r="342" spans="1:20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TBL_Employees3[[#This Row],[Annual Salary]]+TBL_Employees3[[#This Row],[Bonus %]]*TBL_Employees3[[#This Row],[Annual Salary]]</f>
        <v>43363</v>
      </c>
      <c r="P342" t="str">
        <f>IF(AND(TBL_Employees3[[#This Row],[Department]]="IT",TBL_Employees3[[#This Row],[Gender]]="Female"),"Yes","No")</f>
        <v>No</v>
      </c>
      <c r="Q342" t="str">
        <f>IF(AND(TBL_Employees3[[#This Row],[Gender]]="Female",TBL_Employees3[[#This Row],[Ethnicity]]="Black"), "Female_Black", "Others")</f>
        <v>Others</v>
      </c>
      <c r="T342" t="str">
        <v>E03972</v>
      </c>
    </row>
    <row r="343" spans="1:20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TBL_Employees3[[#This Row],[Annual Salary]]+TBL_Employees3[[#This Row],[Bonus %]]*TBL_Employees3[[#This Row],[Annual Salary]]</f>
        <v>95963</v>
      </c>
      <c r="P343" t="str">
        <f>IF(AND(TBL_Employees3[[#This Row],[Department]]="IT",TBL_Employees3[[#This Row],[Gender]]="Female"),"Yes","No")</f>
        <v>No</v>
      </c>
      <c r="Q343" t="str">
        <f>IF(AND(TBL_Employees3[[#This Row],[Gender]]="Female",TBL_Employees3[[#This Row],[Ethnicity]]="Black"), "Female_Black", "Others")</f>
        <v>Others</v>
      </c>
      <c r="T343" t="str">
        <v>E02189</v>
      </c>
    </row>
    <row r="344" spans="1:20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TBL_Employees3[[#This Row],[Annual Salary]]+TBL_Employees3[[#This Row],[Bonus %]]*TBL_Employees3[[#This Row],[Annual Salary]]</f>
        <v>116589.9</v>
      </c>
      <c r="P344" t="str">
        <f>IF(AND(TBL_Employees3[[#This Row],[Department]]="IT",TBL_Employees3[[#This Row],[Gender]]="Female"),"Yes","No")</f>
        <v>No</v>
      </c>
      <c r="Q344" t="str">
        <f>IF(AND(TBL_Employees3[[#This Row],[Gender]]="Female",TBL_Employees3[[#This Row],[Ethnicity]]="Black"), "Female_Black", "Others")</f>
        <v>Others</v>
      </c>
      <c r="T344" t="str">
        <v>E04290</v>
      </c>
    </row>
    <row r="345" spans="1:20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TBL_Employees3[[#This Row],[Annual Salary]]+TBL_Employees3[[#This Row],[Bonus %]]*TBL_Employees3[[#This Row],[Annual Salary]]</f>
        <v>268329.64</v>
      </c>
      <c r="P345" t="str">
        <f>IF(AND(TBL_Employees3[[#This Row],[Department]]="IT",TBL_Employees3[[#This Row],[Gender]]="Female"),"Yes","No")</f>
        <v>No</v>
      </c>
      <c r="Q345" t="str">
        <f>IF(AND(TBL_Employees3[[#This Row],[Gender]]="Female",TBL_Employees3[[#This Row],[Ethnicity]]="Black"), "Female_Black", "Others")</f>
        <v>Others</v>
      </c>
      <c r="T345" t="str">
        <v>E03630</v>
      </c>
    </row>
    <row r="346" spans="1:20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TBL_Employees3[[#This Row],[Annual Salary]]+TBL_Employees3[[#This Row],[Bonus %]]*TBL_Employees3[[#This Row],[Annual Salary]]</f>
        <v>263075.84999999998</v>
      </c>
      <c r="P346" t="str">
        <f>IF(AND(TBL_Employees3[[#This Row],[Department]]="IT",TBL_Employees3[[#This Row],[Gender]]="Female"),"Yes","No")</f>
        <v>Yes</v>
      </c>
      <c r="Q346" t="str">
        <f>IF(AND(TBL_Employees3[[#This Row],[Gender]]="Female",TBL_Employees3[[#This Row],[Ethnicity]]="Black"), "Female_Black", "Others")</f>
        <v>Others</v>
      </c>
      <c r="T346" t="str">
        <v>E00432</v>
      </c>
    </row>
    <row r="347" spans="1:20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TBL_Employees3[[#This Row],[Annual Salary]]+TBL_Employees3[[#This Row],[Bonus %]]*TBL_Employees3[[#This Row],[Annual Salary]]</f>
        <v>98769</v>
      </c>
      <c r="P347" t="str">
        <f>IF(AND(TBL_Employees3[[#This Row],[Department]]="IT",TBL_Employees3[[#This Row],[Gender]]="Female"),"Yes","No")</f>
        <v>No</v>
      </c>
      <c r="Q347" t="str">
        <f>IF(AND(TBL_Employees3[[#This Row],[Gender]]="Female",TBL_Employees3[[#This Row],[Ethnicity]]="Black"), "Female_Black", "Others")</f>
        <v>Others</v>
      </c>
      <c r="T347" t="str">
        <v>E03045</v>
      </c>
    </row>
    <row r="348" spans="1:20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TBL_Employees3[[#This Row],[Annual Salary]]+TBL_Employees3[[#This Row],[Bonus %]]*TBL_Employees3[[#This Row],[Annual Salary]]</f>
        <v>65334</v>
      </c>
      <c r="P348" t="str">
        <f>IF(AND(TBL_Employees3[[#This Row],[Department]]="IT",TBL_Employees3[[#This Row],[Gender]]="Female"),"Yes","No")</f>
        <v>No</v>
      </c>
      <c r="Q348" t="str">
        <f>IF(AND(TBL_Employees3[[#This Row],[Gender]]="Female",TBL_Employees3[[#This Row],[Ethnicity]]="Black"), "Female_Black", "Others")</f>
        <v>Others</v>
      </c>
      <c r="T348" t="str">
        <v>E01924</v>
      </c>
    </row>
    <row r="349" spans="1:20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TBL_Employees3[[#This Row],[Annual Salary]]+TBL_Employees3[[#This Row],[Bonus %]]*TBL_Employees3[[#This Row],[Annual Salary]]</f>
        <v>83934</v>
      </c>
      <c r="P349" t="str">
        <f>IF(AND(TBL_Employees3[[#This Row],[Department]]="IT",TBL_Employees3[[#This Row],[Gender]]="Female"),"Yes","No")</f>
        <v>Yes</v>
      </c>
      <c r="Q349" t="str">
        <f>IF(AND(TBL_Employees3[[#This Row],[Gender]]="Female",TBL_Employees3[[#This Row],[Ethnicity]]="Black"), "Female_Black", "Others")</f>
        <v>Others</v>
      </c>
      <c r="T349" t="str">
        <v>E04877</v>
      </c>
    </row>
    <row r="350" spans="1:20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TBL_Employees3[[#This Row],[Annual Salary]]+TBL_Employees3[[#This Row],[Bonus %]]*TBL_Employees3[[#This Row],[Annual Salary]]</f>
        <v>192510.72</v>
      </c>
      <c r="P350" t="str">
        <f>IF(AND(TBL_Employees3[[#This Row],[Department]]="IT",TBL_Employees3[[#This Row],[Gender]]="Female"),"Yes","No")</f>
        <v>No</v>
      </c>
      <c r="Q350" t="str">
        <f>IF(AND(TBL_Employees3[[#This Row],[Gender]]="Female",TBL_Employees3[[#This Row],[Ethnicity]]="Black"), "Female_Black", "Others")</f>
        <v>Others</v>
      </c>
      <c r="T350" t="str">
        <v>E02770</v>
      </c>
    </row>
    <row r="351" spans="1:20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TBL_Employees3[[#This Row],[Annual Salary]]+TBL_Employees3[[#This Row],[Bonus %]]*TBL_Employees3[[#This Row],[Annual Salary]]</f>
        <v>190733.2</v>
      </c>
      <c r="P351" t="str">
        <f>IF(AND(TBL_Employees3[[#This Row],[Department]]="IT",TBL_Employees3[[#This Row],[Gender]]="Female"),"Yes","No")</f>
        <v>No</v>
      </c>
      <c r="Q351" t="str">
        <f>IF(AND(TBL_Employees3[[#This Row],[Gender]]="Female",TBL_Employees3[[#This Row],[Ethnicity]]="Black"), "Female_Black", "Others")</f>
        <v>Others</v>
      </c>
      <c r="T351" t="str">
        <v>E04590</v>
      </c>
    </row>
    <row r="352" spans="1:20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TBL_Employees3[[#This Row],[Annual Salary]]+TBL_Employees3[[#This Row],[Bonus %]]*TBL_Employees3[[#This Row],[Annual Salary]]</f>
        <v>54051</v>
      </c>
      <c r="P352" t="str">
        <f>IF(AND(TBL_Employees3[[#This Row],[Department]]="IT",TBL_Employees3[[#This Row],[Gender]]="Female"),"Yes","No")</f>
        <v>No</v>
      </c>
      <c r="Q352" t="str">
        <f>IF(AND(TBL_Employees3[[#This Row],[Gender]]="Female",TBL_Employees3[[#This Row],[Ethnicity]]="Black"), "Female_Black", "Others")</f>
        <v>Others</v>
      </c>
      <c r="T352" t="str">
        <v>E01977</v>
      </c>
    </row>
    <row r="353" spans="1:20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TBL_Employees3[[#This Row],[Annual Salary]]+TBL_Employees3[[#This Row],[Bonus %]]*TBL_Employees3[[#This Row],[Annual Salary]]</f>
        <v>194401.71</v>
      </c>
      <c r="P353" t="str">
        <f>IF(AND(TBL_Employees3[[#This Row],[Department]]="IT",TBL_Employees3[[#This Row],[Gender]]="Female"),"Yes","No")</f>
        <v>No</v>
      </c>
      <c r="Q353" t="str">
        <f>IF(AND(TBL_Employees3[[#This Row],[Gender]]="Female",TBL_Employees3[[#This Row],[Ethnicity]]="Black"), "Female_Black", "Others")</f>
        <v>Others</v>
      </c>
      <c r="T353" t="str">
        <v>E01378</v>
      </c>
    </row>
    <row r="354" spans="1:20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TBL_Employees3[[#This Row],[Annual Salary]]+TBL_Employees3[[#This Row],[Bonus %]]*TBL_Employees3[[#This Row],[Annual Salary]]</f>
        <v>69570</v>
      </c>
      <c r="P354" t="str">
        <f>IF(AND(TBL_Employees3[[#This Row],[Department]]="IT",TBL_Employees3[[#This Row],[Gender]]="Female"),"Yes","No")</f>
        <v>No</v>
      </c>
      <c r="Q354" t="str">
        <f>IF(AND(TBL_Employees3[[#This Row],[Gender]]="Female",TBL_Employees3[[#This Row],[Ethnicity]]="Black"), "Female_Black", "Others")</f>
        <v>Others</v>
      </c>
      <c r="T354" t="str">
        <v>E04224</v>
      </c>
    </row>
    <row r="355" spans="1:20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TBL_Employees3[[#This Row],[Annual Salary]]+TBL_Employees3[[#This Row],[Bonus %]]*TBL_Employees3[[#This Row],[Annual Salary]]</f>
        <v>86774</v>
      </c>
      <c r="P355" t="str">
        <f>IF(AND(TBL_Employees3[[#This Row],[Department]]="IT",TBL_Employees3[[#This Row],[Gender]]="Female"),"Yes","No")</f>
        <v>Yes</v>
      </c>
      <c r="Q355" t="str">
        <f>IF(AND(TBL_Employees3[[#This Row],[Gender]]="Female",TBL_Employees3[[#This Row],[Ethnicity]]="Black"), "Female_Black", "Others")</f>
        <v>Others</v>
      </c>
      <c r="T355" t="str">
        <v>E03423</v>
      </c>
    </row>
    <row r="356" spans="1:20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TBL_Employees3[[#This Row],[Annual Salary]]+TBL_Employees3[[#This Row],[Bonus %]]*TBL_Employees3[[#This Row],[Annual Salary]]</f>
        <v>57606</v>
      </c>
      <c r="P356" t="str">
        <f>IF(AND(TBL_Employees3[[#This Row],[Department]]="IT",TBL_Employees3[[#This Row],[Gender]]="Female"),"Yes","No")</f>
        <v>No</v>
      </c>
      <c r="Q356" t="str">
        <f>IF(AND(TBL_Employees3[[#This Row],[Gender]]="Female",TBL_Employees3[[#This Row],[Ethnicity]]="Black"), "Female_Black", "Others")</f>
        <v>Others</v>
      </c>
      <c r="T356" t="str">
        <v>E00788</v>
      </c>
    </row>
    <row r="357" spans="1:20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TBL_Employees3[[#This Row],[Annual Salary]]+TBL_Employees3[[#This Row],[Bonus %]]*TBL_Employees3[[#This Row],[Annual Salary]]</f>
        <v>139560.29999999999</v>
      </c>
      <c r="P357" t="str">
        <f>IF(AND(TBL_Employees3[[#This Row],[Department]]="IT",TBL_Employees3[[#This Row],[Gender]]="Female"),"Yes","No")</f>
        <v>No</v>
      </c>
      <c r="Q357" t="str">
        <f>IF(AND(TBL_Employees3[[#This Row],[Gender]]="Female",TBL_Employees3[[#This Row],[Ethnicity]]="Black"), "Female_Black", "Others")</f>
        <v>Others</v>
      </c>
      <c r="T357" t="str">
        <v>E00207</v>
      </c>
    </row>
    <row r="358" spans="1:20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TBL_Employees3[[#This Row],[Annual Salary]]+TBL_Employees3[[#This Row],[Bonus %]]*TBL_Employees3[[#This Row],[Annual Salary]]</f>
        <v>64170</v>
      </c>
      <c r="P358" t="str">
        <f>IF(AND(TBL_Employees3[[#This Row],[Department]]="IT",TBL_Employees3[[#This Row],[Gender]]="Female"),"Yes","No")</f>
        <v>Yes</v>
      </c>
      <c r="Q358" t="str">
        <f>IF(AND(TBL_Employees3[[#This Row],[Gender]]="Female",TBL_Employees3[[#This Row],[Ethnicity]]="Black"), "Female_Black", "Others")</f>
        <v>Others</v>
      </c>
      <c r="T358" t="str">
        <v>E00834</v>
      </c>
    </row>
    <row r="359" spans="1:20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TBL_Employees3[[#This Row],[Annual Salary]]+TBL_Employees3[[#This Row],[Bonus %]]*TBL_Employees3[[#This Row],[Annual Salary]]</f>
        <v>72303</v>
      </c>
      <c r="P359" t="str">
        <f>IF(AND(TBL_Employees3[[#This Row],[Department]]="IT",TBL_Employees3[[#This Row],[Gender]]="Female"),"Yes","No")</f>
        <v>No</v>
      </c>
      <c r="Q359" t="str">
        <f>IF(AND(TBL_Employees3[[#This Row],[Gender]]="Female",TBL_Employees3[[#This Row],[Ethnicity]]="Black"), "Female_Black", "Others")</f>
        <v>Others</v>
      </c>
      <c r="T359" t="str">
        <v>E04571</v>
      </c>
    </row>
    <row r="360" spans="1:20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TBL_Employees3[[#This Row],[Annual Salary]]+TBL_Employees3[[#This Row],[Bonus %]]*TBL_Employees3[[#This Row],[Annual Salary]]</f>
        <v>113303.37</v>
      </c>
      <c r="P360" t="str">
        <f>IF(AND(TBL_Employees3[[#This Row],[Department]]="IT",TBL_Employees3[[#This Row],[Gender]]="Female"),"Yes","No")</f>
        <v>No</v>
      </c>
      <c r="Q360" t="str">
        <f>IF(AND(TBL_Employees3[[#This Row],[Gender]]="Female",TBL_Employees3[[#This Row],[Ethnicity]]="Black"), "Female_Black", "Others")</f>
        <v>Others</v>
      </c>
      <c r="T360" t="str">
        <v>E02652</v>
      </c>
    </row>
    <row r="361" spans="1:20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TBL_Employees3[[#This Row],[Annual Salary]]+TBL_Employees3[[#This Row],[Bonus %]]*TBL_Employees3[[#This Row],[Annual Salary]]</f>
        <v>347112.8</v>
      </c>
      <c r="P361" t="str">
        <f>IF(AND(TBL_Employees3[[#This Row],[Department]]="IT",TBL_Employees3[[#This Row],[Gender]]="Female"),"Yes","No")</f>
        <v>No</v>
      </c>
      <c r="Q361" t="str">
        <f>IF(AND(TBL_Employees3[[#This Row],[Gender]]="Female",TBL_Employees3[[#This Row],[Ethnicity]]="Black"), "Female_Black", "Others")</f>
        <v>Others</v>
      </c>
      <c r="T361" t="str">
        <v>E02693</v>
      </c>
    </row>
    <row r="362" spans="1:20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TBL_Employees3[[#This Row],[Annual Salary]]+TBL_Employees3[[#This Row],[Bonus %]]*TBL_Employees3[[#This Row],[Annual Salary]]</f>
        <v>59591</v>
      </c>
      <c r="P362" t="str">
        <f>IF(AND(TBL_Employees3[[#This Row],[Department]]="IT",TBL_Employees3[[#This Row],[Gender]]="Female"),"Yes","No")</f>
        <v>No</v>
      </c>
      <c r="Q362" t="str">
        <f>IF(AND(TBL_Employees3[[#This Row],[Gender]]="Female",TBL_Employees3[[#This Row],[Ethnicity]]="Black"), "Female_Black", "Others")</f>
        <v>Others</v>
      </c>
      <c r="T362" t="str">
        <v>E03359</v>
      </c>
    </row>
    <row r="363" spans="1:20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TBL_Employees3[[#This Row],[Annual Salary]]+TBL_Employees3[[#This Row],[Bonus %]]*TBL_Employees3[[#This Row],[Annual Salary]]</f>
        <v>246903.36</v>
      </c>
      <c r="P363" t="str">
        <f>IF(AND(TBL_Employees3[[#This Row],[Department]]="IT",TBL_Employees3[[#This Row],[Gender]]="Female"),"Yes","No")</f>
        <v>No</v>
      </c>
      <c r="Q363" t="str">
        <f>IF(AND(TBL_Employees3[[#This Row],[Gender]]="Female",TBL_Employees3[[#This Row],[Ethnicity]]="Black"), "Female_Black", "Others")</f>
        <v>Others</v>
      </c>
      <c r="T363" t="str">
        <v>E00399</v>
      </c>
    </row>
    <row r="364" spans="1:20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TBL_Employees3[[#This Row],[Annual Salary]]+TBL_Employees3[[#This Row],[Bonus %]]*TBL_Employees3[[#This Row],[Annual Salary]]</f>
        <v>58605</v>
      </c>
      <c r="P364" t="str">
        <f>IF(AND(TBL_Employees3[[#This Row],[Department]]="IT",TBL_Employees3[[#This Row],[Gender]]="Female"),"Yes","No")</f>
        <v>No</v>
      </c>
      <c r="Q364" t="str">
        <f>IF(AND(TBL_Employees3[[#This Row],[Gender]]="Female",TBL_Employees3[[#This Row],[Ethnicity]]="Black"), "Female_Black", "Others")</f>
        <v>Others</v>
      </c>
      <c r="T364" t="str">
        <v>E02971</v>
      </c>
    </row>
    <row r="365" spans="1:20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TBL_Employees3[[#This Row],[Annual Salary]]+TBL_Employees3[[#This Row],[Bonus %]]*TBL_Employees3[[#This Row],[Annual Salary]]</f>
        <v>214202.4</v>
      </c>
      <c r="P365" t="str">
        <f>IF(AND(TBL_Employees3[[#This Row],[Department]]="IT",TBL_Employees3[[#This Row],[Gender]]="Female"),"Yes","No")</f>
        <v>No</v>
      </c>
      <c r="Q365" t="str">
        <f>IF(AND(TBL_Employees3[[#This Row],[Gender]]="Female",TBL_Employees3[[#This Row],[Ethnicity]]="Black"), "Female_Black", "Others")</f>
        <v>Others</v>
      </c>
      <c r="T365" t="str">
        <v>E03327</v>
      </c>
    </row>
    <row r="366" spans="1:20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TBL_Employees3[[#This Row],[Annual Salary]]+TBL_Employees3[[#This Row],[Bonus %]]*TBL_Employees3[[#This Row],[Annual Salary]]</f>
        <v>108910.2</v>
      </c>
      <c r="P366" t="str">
        <f>IF(AND(TBL_Employees3[[#This Row],[Department]]="IT",TBL_Employees3[[#This Row],[Gender]]="Female"),"Yes","No")</f>
        <v>No</v>
      </c>
      <c r="Q366" t="str">
        <f>IF(AND(TBL_Employees3[[#This Row],[Gender]]="Female",TBL_Employees3[[#This Row],[Ethnicity]]="Black"), "Female_Black", "Others")</f>
        <v>Others</v>
      </c>
      <c r="T366" t="str">
        <v>E00900</v>
      </c>
    </row>
    <row r="367" spans="1:20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TBL_Employees3[[#This Row],[Annual Salary]]+TBL_Employees3[[#This Row],[Bonus %]]*TBL_Employees3[[#This Row],[Annual Salary]]</f>
        <v>190657.94</v>
      </c>
      <c r="P367" t="str">
        <f>IF(AND(TBL_Employees3[[#This Row],[Department]]="IT",TBL_Employees3[[#This Row],[Gender]]="Female"),"Yes","No")</f>
        <v>No</v>
      </c>
      <c r="Q367" t="str">
        <f>IF(AND(TBL_Employees3[[#This Row],[Gender]]="Female",TBL_Employees3[[#This Row],[Ethnicity]]="Black"), "Female_Black", "Others")</f>
        <v>Others</v>
      </c>
      <c r="T367" t="str">
        <v>E00836</v>
      </c>
    </row>
    <row r="368" spans="1:20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TBL_Employees3[[#This Row],[Annual Salary]]+TBL_Employees3[[#This Row],[Bonus %]]*TBL_Employees3[[#This Row],[Annual Salary]]</f>
        <v>87744</v>
      </c>
      <c r="P368" t="str">
        <f>IF(AND(TBL_Employees3[[#This Row],[Department]]="IT",TBL_Employees3[[#This Row],[Gender]]="Female"),"Yes","No")</f>
        <v>No</v>
      </c>
      <c r="Q368" t="str">
        <f>IF(AND(TBL_Employees3[[#This Row],[Gender]]="Female",TBL_Employees3[[#This Row],[Ethnicity]]="Black"), "Female_Black", "Others")</f>
        <v>Others</v>
      </c>
      <c r="T368" t="str">
        <v>E03854</v>
      </c>
    </row>
    <row r="369" spans="1:20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TBL_Employees3[[#This Row],[Annual Salary]]+TBL_Employees3[[#This Row],[Bonus %]]*TBL_Employees3[[#This Row],[Annual Salary]]</f>
        <v>54714</v>
      </c>
      <c r="P369" t="str">
        <f>IF(AND(TBL_Employees3[[#This Row],[Department]]="IT",TBL_Employees3[[#This Row],[Gender]]="Female"),"Yes","No")</f>
        <v>No</v>
      </c>
      <c r="Q369" t="str">
        <f>IF(AND(TBL_Employees3[[#This Row],[Gender]]="Female",TBL_Employees3[[#This Row],[Ethnicity]]="Black"), "Female_Black", "Others")</f>
        <v>Others</v>
      </c>
      <c r="T369" t="str">
        <v>E04729</v>
      </c>
    </row>
    <row r="370" spans="1:20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TBL_Employees3[[#This Row],[Annual Salary]]+TBL_Employees3[[#This Row],[Bonus %]]*TBL_Employees3[[#This Row],[Annual Salary]]</f>
        <v>99169</v>
      </c>
      <c r="P370" t="str">
        <f>IF(AND(TBL_Employees3[[#This Row],[Department]]="IT",TBL_Employees3[[#This Row],[Gender]]="Female"),"Yes","No")</f>
        <v>Yes</v>
      </c>
      <c r="Q370" t="str">
        <f>IF(AND(TBL_Employees3[[#This Row],[Gender]]="Female",TBL_Employees3[[#This Row],[Ethnicity]]="Black"), "Female_Black", "Others")</f>
        <v>Others</v>
      </c>
      <c r="T370" t="str">
        <v>E00360</v>
      </c>
    </row>
    <row r="371" spans="1:20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TBL_Employees3[[#This Row],[Annual Salary]]+TBL_Employees3[[#This Row],[Bonus %]]*TBL_Employees3[[#This Row],[Annual Salary]]</f>
        <v>159743.35999999999</v>
      </c>
      <c r="P371" t="str">
        <f>IF(AND(TBL_Employees3[[#This Row],[Department]]="IT",TBL_Employees3[[#This Row],[Gender]]="Female"),"Yes","No")</f>
        <v>No</v>
      </c>
      <c r="Q371" t="str">
        <f>IF(AND(TBL_Employees3[[#This Row],[Gender]]="Female",TBL_Employees3[[#This Row],[Ethnicity]]="Black"), "Female_Black", "Others")</f>
        <v>Others</v>
      </c>
      <c r="T371" t="str">
        <v>E02284</v>
      </c>
    </row>
    <row r="372" spans="1:20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TBL_Employees3[[#This Row],[Annual Salary]]+TBL_Employees3[[#This Row],[Bonus %]]*TBL_Employees3[[#This Row],[Annual Salary]]</f>
        <v>75869</v>
      </c>
      <c r="P372" t="str">
        <f>IF(AND(TBL_Employees3[[#This Row],[Department]]="IT",TBL_Employees3[[#This Row],[Gender]]="Female"),"Yes","No")</f>
        <v>No</v>
      </c>
      <c r="Q372" t="str">
        <f>IF(AND(TBL_Employees3[[#This Row],[Gender]]="Female",TBL_Employees3[[#This Row],[Ethnicity]]="Black"), "Female_Black", "Others")</f>
        <v>Others</v>
      </c>
      <c r="T372" t="str">
        <v>E00181</v>
      </c>
    </row>
    <row r="373" spans="1:20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TBL_Employees3[[#This Row],[Annual Salary]]+TBL_Employees3[[#This Row],[Bonus %]]*TBL_Employees3[[#This Row],[Annual Salary]]</f>
        <v>60985</v>
      </c>
      <c r="P373" t="str">
        <f>IF(AND(TBL_Employees3[[#This Row],[Department]]="IT",TBL_Employees3[[#This Row],[Gender]]="Female"),"Yes","No")</f>
        <v>Yes</v>
      </c>
      <c r="Q373" t="str">
        <f>IF(AND(TBL_Employees3[[#This Row],[Gender]]="Female",TBL_Employees3[[#This Row],[Ethnicity]]="Black"), "Female_Black", "Others")</f>
        <v>Others</v>
      </c>
      <c r="T373" t="str">
        <v>E04168</v>
      </c>
    </row>
    <row r="374" spans="1:20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TBL_Employees3[[#This Row],[Annual Salary]]+TBL_Employees3[[#This Row],[Bonus %]]*TBL_Employees3[[#This Row],[Annual Salary]]</f>
        <v>139602.1</v>
      </c>
      <c r="P374" t="str">
        <f>IF(AND(TBL_Employees3[[#This Row],[Department]]="IT",TBL_Employees3[[#This Row],[Gender]]="Female"),"Yes","No")</f>
        <v>Yes</v>
      </c>
      <c r="Q374" t="str">
        <f>IF(AND(TBL_Employees3[[#This Row],[Gender]]="Female",TBL_Employees3[[#This Row],[Ethnicity]]="Black"), "Female_Black", "Others")</f>
        <v>Others</v>
      </c>
      <c r="T374" t="str">
        <v>E02861</v>
      </c>
    </row>
    <row r="375" spans="1:20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TBL_Employees3[[#This Row],[Annual Salary]]+TBL_Employees3[[#This Row],[Bonus %]]*TBL_Employees3[[#This Row],[Annual Salary]]</f>
        <v>286372.68</v>
      </c>
      <c r="P375" t="str">
        <f>IF(AND(TBL_Employees3[[#This Row],[Department]]="IT",TBL_Employees3[[#This Row],[Gender]]="Female"),"Yes","No")</f>
        <v>No</v>
      </c>
      <c r="Q375" t="str">
        <f>IF(AND(TBL_Employees3[[#This Row],[Gender]]="Female",TBL_Employees3[[#This Row],[Ethnicity]]="Black"), "Female_Black", "Others")</f>
        <v>Others</v>
      </c>
      <c r="T375" t="str">
        <v>E01357</v>
      </c>
    </row>
    <row r="376" spans="1:20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TBL_Employees3[[#This Row],[Annual Salary]]+TBL_Employees3[[#This Row],[Bonus %]]*TBL_Employees3[[#This Row],[Annual Salary]]</f>
        <v>217377.9</v>
      </c>
      <c r="P376" t="str">
        <f>IF(AND(TBL_Employees3[[#This Row],[Department]]="IT",TBL_Employees3[[#This Row],[Gender]]="Female"),"Yes","No")</f>
        <v>No</v>
      </c>
      <c r="Q376" t="str">
        <f>IF(AND(TBL_Employees3[[#This Row],[Gender]]="Female",TBL_Employees3[[#This Row],[Ethnicity]]="Black"), "Female_Black", "Others")</f>
        <v>Others</v>
      </c>
      <c r="T376" t="str">
        <v>E04387</v>
      </c>
    </row>
    <row r="377" spans="1:20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TBL_Employees3[[#This Row],[Annual Salary]]+TBL_Employees3[[#This Row],[Bonus %]]*TBL_Employees3[[#This Row],[Annual Salary]]</f>
        <v>85870</v>
      </c>
      <c r="P377" t="str">
        <f>IF(AND(TBL_Employees3[[#This Row],[Department]]="IT",TBL_Employees3[[#This Row],[Gender]]="Female"),"Yes","No")</f>
        <v>No</v>
      </c>
      <c r="Q377" t="str">
        <f>IF(AND(TBL_Employees3[[#This Row],[Gender]]="Female",TBL_Employees3[[#This Row],[Ethnicity]]="Black"), "Female_Black", "Others")</f>
        <v>Others</v>
      </c>
      <c r="T377" t="str">
        <v>E03090</v>
      </c>
    </row>
    <row r="378" spans="1:20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TBL_Employees3[[#This Row],[Annual Salary]]+TBL_Employees3[[#This Row],[Bonus %]]*TBL_Employees3[[#This Row],[Annual Salary]]</f>
        <v>86510</v>
      </c>
      <c r="P378" t="str">
        <f>IF(AND(TBL_Employees3[[#This Row],[Department]]="IT",TBL_Employees3[[#This Row],[Gender]]="Female"),"Yes","No")</f>
        <v>No</v>
      </c>
      <c r="Q378" t="str">
        <f>IF(AND(TBL_Employees3[[#This Row],[Gender]]="Female",TBL_Employees3[[#This Row],[Ethnicity]]="Black"), "Female_Black", "Others")</f>
        <v>Others</v>
      </c>
      <c r="T378" t="str">
        <v>E03591</v>
      </c>
    </row>
    <row r="379" spans="1:20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TBL_Employees3[[#This Row],[Annual Salary]]+TBL_Employees3[[#This Row],[Bonus %]]*TBL_Employees3[[#This Row],[Annual Salary]]</f>
        <v>130415.23</v>
      </c>
      <c r="P379" t="str">
        <f>IF(AND(TBL_Employees3[[#This Row],[Department]]="IT",TBL_Employees3[[#This Row],[Gender]]="Female"),"Yes","No")</f>
        <v>No</v>
      </c>
      <c r="Q379" t="str">
        <f>IF(AND(TBL_Employees3[[#This Row],[Gender]]="Female",TBL_Employees3[[#This Row],[Ethnicity]]="Black"), "Female_Black", "Others")</f>
        <v>Others</v>
      </c>
      <c r="T379" t="str">
        <v>E03328</v>
      </c>
    </row>
    <row r="380" spans="1:20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TBL_Employees3[[#This Row],[Annual Salary]]+TBL_Employees3[[#This Row],[Bonus %]]*TBL_Employees3[[#This Row],[Annual Salary]]</f>
        <v>80921</v>
      </c>
      <c r="P380" t="str">
        <f>IF(AND(TBL_Employees3[[#This Row],[Department]]="IT",TBL_Employees3[[#This Row],[Gender]]="Female"),"Yes","No")</f>
        <v>No</v>
      </c>
      <c r="Q380" t="str">
        <f>IF(AND(TBL_Employees3[[#This Row],[Gender]]="Female",TBL_Employees3[[#This Row],[Ethnicity]]="Black"), "Female_Black", "Others")</f>
        <v>Others</v>
      </c>
      <c r="T380" t="str">
        <v>E04937</v>
      </c>
    </row>
    <row r="381" spans="1:20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TBL_Employees3[[#This Row],[Annual Salary]]+TBL_Employees3[[#This Row],[Bonus %]]*TBL_Employees3[[#This Row],[Annual Salary]]</f>
        <v>110864.3</v>
      </c>
      <c r="P381" t="str">
        <f>IF(AND(TBL_Employees3[[#This Row],[Department]]="IT",TBL_Employees3[[#This Row],[Gender]]="Female"),"Yes","No")</f>
        <v>No</v>
      </c>
      <c r="Q381" t="str">
        <f>IF(AND(TBL_Employees3[[#This Row],[Gender]]="Female",TBL_Employees3[[#This Row],[Ethnicity]]="Black"), "Female_Black", "Others")</f>
        <v>Others</v>
      </c>
      <c r="T381" t="str">
        <v>E00515</v>
      </c>
    </row>
    <row r="382" spans="1:20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TBL_Employees3[[#This Row],[Annual Salary]]+TBL_Employees3[[#This Row],[Bonus %]]*TBL_Employees3[[#This Row],[Annual Salary]]</f>
        <v>86831</v>
      </c>
      <c r="P382" t="str">
        <f>IF(AND(TBL_Employees3[[#This Row],[Department]]="IT",TBL_Employees3[[#This Row],[Gender]]="Female"),"Yes","No")</f>
        <v>Yes</v>
      </c>
      <c r="Q382" t="str">
        <f>IF(AND(TBL_Employees3[[#This Row],[Gender]]="Female",TBL_Employees3[[#This Row],[Ethnicity]]="Black"), "Female_Black", "Others")</f>
        <v>Others</v>
      </c>
      <c r="T382" t="str">
        <v>E01241</v>
      </c>
    </row>
    <row r="383" spans="1:20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TBL_Employees3[[#This Row],[Annual Salary]]+TBL_Employees3[[#This Row],[Bonus %]]*TBL_Employees3[[#This Row],[Annual Salary]]</f>
        <v>72826</v>
      </c>
      <c r="P383" t="str">
        <f>IF(AND(TBL_Employees3[[#This Row],[Department]]="IT",TBL_Employees3[[#This Row],[Gender]]="Female"),"Yes","No")</f>
        <v>Yes</v>
      </c>
      <c r="Q383" t="str">
        <f>IF(AND(TBL_Employees3[[#This Row],[Gender]]="Female",TBL_Employees3[[#This Row],[Ethnicity]]="Black"), "Female_Black", "Others")</f>
        <v>Others</v>
      </c>
      <c r="T383" t="str">
        <v>E03255</v>
      </c>
    </row>
    <row r="384" spans="1:20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TBL_Employees3[[#This Row],[Annual Salary]]+TBL_Employees3[[#This Row],[Bonus %]]*TBL_Employees3[[#This Row],[Annual Salary]]</f>
        <v>203748.23</v>
      </c>
      <c r="P384" t="str">
        <f>IF(AND(TBL_Employees3[[#This Row],[Department]]="IT",TBL_Employees3[[#This Row],[Gender]]="Female"),"Yes","No")</f>
        <v>No</v>
      </c>
      <c r="Q384" t="str">
        <f>IF(AND(TBL_Employees3[[#This Row],[Gender]]="Female",TBL_Employees3[[#This Row],[Ethnicity]]="Black"), "Female_Black", "Others")</f>
        <v>Others</v>
      </c>
      <c r="T384" t="str">
        <v>E01711</v>
      </c>
    </row>
    <row r="385" spans="1:20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TBL_Employees3[[#This Row],[Annual Salary]]+TBL_Employees3[[#This Row],[Bonus %]]*TBL_Employees3[[#This Row],[Annual Salary]]</f>
        <v>110272.06</v>
      </c>
      <c r="P385" t="str">
        <f>IF(AND(TBL_Employees3[[#This Row],[Department]]="IT",TBL_Employees3[[#This Row],[Gender]]="Female"),"Yes","No")</f>
        <v>Yes</v>
      </c>
      <c r="Q385" t="str">
        <f>IF(AND(TBL_Employees3[[#This Row],[Gender]]="Female",TBL_Employees3[[#This Row],[Ethnicity]]="Black"), "Female_Black", "Others")</f>
        <v>Others</v>
      </c>
      <c r="T385" t="str">
        <v>E00500</v>
      </c>
    </row>
    <row r="386" spans="1:20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TBL_Employees3[[#This Row],[Annual Salary]]+TBL_Employees3[[#This Row],[Bonus %]]*TBL_Employees3[[#This Row],[Annual Salary]]</f>
        <v>125256.34</v>
      </c>
      <c r="P386" t="str">
        <f>IF(AND(TBL_Employees3[[#This Row],[Department]]="IT",TBL_Employees3[[#This Row],[Gender]]="Female"),"Yes","No")</f>
        <v>No</v>
      </c>
      <c r="Q386" t="str">
        <f>IF(AND(TBL_Employees3[[#This Row],[Gender]]="Female",TBL_Employees3[[#This Row],[Ethnicity]]="Black"), "Female_Black", "Others")</f>
        <v>Others</v>
      </c>
      <c r="T386" t="str">
        <v>E02728</v>
      </c>
    </row>
    <row r="387" spans="1:20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TBL_Employees3[[#This Row],[Annual Salary]]+TBL_Employees3[[#This Row],[Bonus %]]*TBL_Employees3[[#This Row],[Annual Salary]]</f>
        <v>174934.1</v>
      </c>
      <c r="P387" t="str">
        <f>IF(AND(TBL_Employees3[[#This Row],[Department]]="IT",TBL_Employees3[[#This Row],[Gender]]="Female"),"Yes","No")</f>
        <v>No</v>
      </c>
      <c r="Q387" t="str">
        <f>IF(AND(TBL_Employees3[[#This Row],[Gender]]="Female",TBL_Employees3[[#This Row],[Ethnicity]]="Black"), "Female_Black", "Others")</f>
        <v>Others</v>
      </c>
      <c r="T387" t="str">
        <v>E04749</v>
      </c>
    </row>
    <row r="388" spans="1:20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TBL_Employees3[[#This Row],[Annual Salary]]+TBL_Employees3[[#This Row],[Bonus %]]*TBL_Employees3[[#This Row],[Annual Salary]]</f>
        <v>137594.6</v>
      </c>
      <c r="P388" t="str">
        <f>IF(AND(TBL_Employees3[[#This Row],[Department]]="IT",TBL_Employees3[[#This Row],[Gender]]="Female"),"Yes","No")</f>
        <v>Yes</v>
      </c>
      <c r="Q388" t="str">
        <f>IF(AND(TBL_Employees3[[#This Row],[Gender]]="Female",TBL_Employees3[[#This Row],[Ethnicity]]="Black"), "Female_Black", "Others")</f>
        <v>Others</v>
      </c>
      <c r="T388" t="str">
        <v>E02023</v>
      </c>
    </row>
    <row r="389" spans="1:20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TBL_Employees3[[#This Row],[Annual Salary]]+TBL_Employees3[[#This Row],[Bonus %]]*TBL_Employees3[[#This Row],[Annual Salary]]</f>
        <v>67976</v>
      </c>
      <c r="P389" t="str">
        <f>IF(AND(TBL_Employees3[[#This Row],[Department]]="IT",TBL_Employees3[[#This Row],[Gender]]="Female"),"Yes","No")</f>
        <v>No</v>
      </c>
      <c r="Q389" t="str">
        <f>IF(AND(TBL_Employees3[[#This Row],[Gender]]="Female",TBL_Employees3[[#This Row],[Ethnicity]]="Black"), "Female_Black", "Others")</f>
        <v>Others</v>
      </c>
      <c r="T389" t="str">
        <v>E03166</v>
      </c>
    </row>
    <row r="390" spans="1:20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TBL_Employees3[[#This Row],[Annual Salary]]+TBL_Employees3[[#This Row],[Bonus %]]*TBL_Employees3[[#This Row],[Annual Salary]]</f>
        <v>74215</v>
      </c>
      <c r="P390" t="str">
        <f>IF(AND(TBL_Employees3[[#This Row],[Department]]="IT",TBL_Employees3[[#This Row],[Gender]]="Female"),"Yes","No")</f>
        <v>No</v>
      </c>
      <c r="Q390" t="str">
        <f>IF(AND(TBL_Employees3[[#This Row],[Gender]]="Female",TBL_Employees3[[#This Row],[Ethnicity]]="Black"), "Female_Black", "Others")</f>
        <v>Others</v>
      </c>
      <c r="T390" t="str">
        <v>E02599</v>
      </c>
    </row>
    <row r="391" spans="1:20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TBL_Employees3[[#This Row],[Annual Salary]]+TBL_Employees3[[#This Row],[Bonus %]]*TBL_Employees3[[#This Row],[Annual Salary]]</f>
        <v>234236.25</v>
      </c>
      <c r="P391" t="str">
        <f>IF(AND(TBL_Employees3[[#This Row],[Department]]="IT",TBL_Employees3[[#This Row],[Gender]]="Female"),"Yes","No")</f>
        <v>No</v>
      </c>
      <c r="Q391" t="str">
        <f>IF(AND(TBL_Employees3[[#This Row],[Gender]]="Female",TBL_Employees3[[#This Row],[Ethnicity]]="Black"), "Female_Black", "Others")</f>
        <v>Others</v>
      </c>
      <c r="T391" t="str">
        <v>E01014</v>
      </c>
    </row>
    <row r="392" spans="1:20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TBL_Employees3[[#This Row],[Annual Salary]]+TBL_Employees3[[#This Row],[Bonus %]]*TBL_Employees3[[#This Row],[Annual Salary]]</f>
        <v>148980.33000000002</v>
      </c>
      <c r="P392" t="str">
        <f>IF(AND(TBL_Employees3[[#This Row],[Department]]="IT",TBL_Employees3[[#This Row],[Gender]]="Female"),"Yes","No")</f>
        <v>No</v>
      </c>
      <c r="Q392" t="str">
        <f>IF(AND(TBL_Employees3[[#This Row],[Gender]]="Female",TBL_Employees3[[#This Row],[Ethnicity]]="Black"), "Female_Black", "Others")</f>
        <v>Others</v>
      </c>
      <c r="T392" t="str">
        <v>E04529</v>
      </c>
    </row>
    <row r="393" spans="1:20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TBL_Employees3[[#This Row],[Annual Salary]]+TBL_Employees3[[#This Row],[Bonus %]]*TBL_Employees3[[#This Row],[Annual Salary]]</f>
        <v>97231</v>
      </c>
      <c r="P393" t="str">
        <f>IF(AND(TBL_Employees3[[#This Row],[Department]]="IT",TBL_Employees3[[#This Row],[Gender]]="Female"),"Yes","No")</f>
        <v>No</v>
      </c>
      <c r="Q393" t="str">
        <f>IF(AND(TBL_Employees3[[#This Row],[Gender]]="Female",TBL_Employees3[[#This Row],[Ethnicity]]="Black"), "Female_Black", "Others")</f>
        <v>Others</v>
      </c>
      <c r="T393" t="str">
        <v>E00632</v>
      </c>
    </row>
    <row r="394" spans="1:20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TBL_Employees3[[#This Row],[Annual Salary]]+TBL_Employees3[[#This Row],[Bonus %]]*TBL_Employees3[[#This Row],[Annual Salary]]</f>
        <v>173604.48000000001</v>
      </c>
      <c r="P394" t="str">
        <f>IF(AND(TBL_Employees3[[#This Row],[Department]]="IT",TBL_Employees3[[#This Row],[Gender]]="Female"),"Yes","No")</f>
        <v>No</v>
      </c>
      <c r="Q394" t="str">
        <f>IF(AND(TBL_Employees3[[#This Row],[Gender]]="Female",TBL_Employees3[[#This Row],[Ethnicity]]="Black"), "Female_Black", "Others")</f>
        <v>Others</v>
      </c>
      <c r="T394" t="str">
        <v>E02108</v>
      </c>
    </row>
    <row r="395" spans="1:20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TBL_Employees3[[#This Row],[Annual Salary]]+TBL_Employees3[[#This Row],[Bonus %]]*TBL_Employees3[[#This Row],[Annual Salary]]</f>
        <v>41859</v>
      </c>
      <c r="P395" t="str">
        <f>IF(AND(TBL_Employees3[[#This Row],[Department]]="IT",TBL_Employees3[[#This Row],[Gender]]="Female"),"Yes","No")</f>
        <v>No</v>
      </c>
      <c r="Q395" t="str">
        <f>IF(AND(TBL_Employees3[[#This Row],[Gender]]="Female",TBL_Employees3[[#This Row],[Ethnicity]]="Black"), "Female_Black", "Others")</f>
        <v>Others</v>
      </c>
      <c r="T395" t="str">
        <v>E03802</v>
      </c>
    </row>
    <row r="396" spans="1:20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TBL_Employees3[[#This Row],[Annual Salary]]+TBL_Employees3[[#This Row],[Bonus %]]*TBL_Employees3[[#This Row],[Annual Salary]]</f>
        <v>52733</v>
      </c>
      <c r="P396" t="str">
        <f>IF(AND(TBL_Employees3[[#This Row],[Department]]="IT",TBL_Employees3[[#This Row],[Gender]]="Female"),"Yes","No")</f>
        <v>No</v>
      </c>
      <c r="Q396" t="str">
        <f>IF(AND(TBL_Employees3[[#This Row],[Gender]]="Female",TBL_Employees3[[#This Row],[Ethnicity]]="Black"), "Female_Black", "Others")</f>
        <v>Others</v>
      </c>
      <c r="T396" t="str">
        <v>E03685</v>
      </c>
    </row>
    <row r="397" spans="1:20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TBL_Employees3[[#This Row],[Annual Salary]]+TBL_Employees3[[#This Row],[Bonus %]]*TBL_Employees3[[#This Row],[Annual Salary]]</f>
        <v>336277.02</v>
      </c>
      <c r="P397" t="str">
        <f>IF(AND(TBL_Employees3[[#This Row],[Department]]="IT",TBL_Employees3[[#This Row],[Gender]]="Female"),"Yes","No")</f>
        <v>No</v>
      </c>
      <c r="Q397" t="str">
        <f>IF(AND(TBL_Employees3[[#This Row],[Gender]]="Female",TBL_Employees3[[#This Row],[Ethnicity]]="Black"), "Female_Black", "Others")</f>
        <v>Others</v>
      </c>
      <c r="T397" t="str">
        <v>E01089</v>
      </c>
    </row>
    <row r="398" spans="1:20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TBL_Employees3[[#This Row],[Annual Salary]]+TBL_Employees3[[#This Row],[Bonus %]]*TBL_Employees3[[#This Row],[Annual Salary]]</f>
        <v>232086.47</v>
      </c>
      <c r="P398" t="str">
        <f>IF(AND(TBL_Employees3[[#This Row],[Department]]="IT",TBL_Employees3[[#This Row],[Gender]]="Female"),"Yes","No")</f>
        <v>No</v>
      </c>
      <c r="Q398" t="str">
        <f>IF(AND(TBL_Employees3[[#This Row],[Gender]]="Female",TBL_Employees3[[#This Row],[Ethnicity]]="Black"), "Female_Black", "Others")</f>
        <v>Others</v>
      </c>
      <c r="T398" t="str">
        <v>E03988</v>
      </c>
    </row>
    <row r="399" spans="1:20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TBL_Employees3[[#This Row],[Annual Salary]]+TBL_Employees3[[#This Row],[Bonus %]]*TBL_Employees3[[#This Row],[Annual Salary]]</f>
        <v>64677</v>
      </c>
      <c r="P399" t="str">
        <f>IF(AND(TBL_Employees3[[#This Row],[Department]]="IT",TBL_Employees3[[#This Row],[Gender]]="Female"),"Yes","No")</f>
        <v>No</v>
      </c>
      <c r="Q399" t="str">
        <f>IF(AND(TBL_Employees3[[#This Row],[Gender]]="Female",TBL_Employees3[[#This Row],[Ethnicity]]="Black"), "Female_Black", "Others")</f>
        <v>Others</v>
      </c>
      <c r="T399" t="str">
        <v>E00401</v>
      </c>
    </row>
    <row r="400" spans="1:20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TBL_Employees3[[#This Row],[Annual Salary]]+TBL_Employees3[[#This Row],[Bonus %]]*TBL_Employees3[[#This Row],[Annual Salary]]</f>
        <v>144604.14000000001</v>
      </c>
      <c r="P400" t="str">
        <f>IF(AND(TBL_Employees3[[#This Row],[Department]]="IT",TBL_Employees3[[#This Row],[Gender]]="Female"),"Yes","No")</f>
        <v>No</v>
      </c>
      <c r="Q400" t="str">
        <f>IF(AND(TBL_Employees3[[#This Row],[Gender]]="Female",TBL_Employees3[[#This Row],[Ethnicity]]="Black"), "Female_Black", "Others")</f>
        <v>Others</v>
      </c>
      <c r="T400" t="str">
        <v>E03429</v>
      </c>
    </row>
    <row r="401" spans="1:20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TBL_Employees3[[#This Row],[Annual Salary]]+TBL_Employees3[[#This Row],[Bonus %]]*TBL_Employees3[[#This Row],[Annual Salary]]</f>
        <v>96331</v>
      </c>
      <c r="P401" t="str">
        <f>IF(AND(TBL_Employees3[[#This Row],[Department]]="IT",TBL_Employees3[[#This Row],[Gender]]="Female"),"Yes","No")</f>
        <v>No</v>
      </c>
      <c r="Q401" t="str">
        <f>IF(AND(TBL_Employees3[[#This Row],[Gender]]="Female",TBL_Employees3[[#This Row],[Ethnicity]]="Black"), "Female_Black", "Others")</f>
        <v>Others</v>
      </c>
      <c r="T401" t="str">
        <v>E02417</v>
      </c>
    </row>
    <row r="402" spans="1:20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TBL_Employees3[[#This Row],[Annual Salary]]+TBL_Employees3[[#This Row],[Bonus %]]*TBL_Employees3[[#This Row],[Annual Salary]]</f>
        <v>170356.54</v>
      </c>
      <c r="P402" t="str">
        <f>IF(AND(TBL_Employees3[[#This Row],[Department]]="IT",TBL_Employees3[[#This Row],[Gender]]="Female"),"Yes","No")</f>
        <v>No</v>
      </c>
      <c r="Q402" t="str">
        <f>IF(AND(TBL_Employees3[[#This Row],[Gender]]="Female",TBL_Employees3[[#This Row],[Ethnicity]]="Black"), "Female_Black", "Others")</f>
        <v>Others</v>
      </c>
      <c r="T402" t="str">
        <v>E00359</v>
      </c>
    </row>
    <row r="403" spans="1:20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TBL_Employees3[[#This Row],[Annual Salary]]+TBL_Employees3[[#This Row],[Bonus %]]*TBL_Employees3[[#This Row],[Annual Salary]]</f>
        <v>210091.09</v>
      </c>
      <c r="P403" t="str">
        <f>IF(AND(TBL_Employees3[[#This Row],[Department]]="IT",TBL_Employees3[[#This Row],[Gender]]="Female"),"Yes","No")</f>
        <v>No</v>
      </c>
      <c r="Q403" t="str">
        <f>IF(AND(TBL_Employees3[[#This Row],[Gender]]="Female",TBL_Employees3[[#This Row],[Ethnicity]]="Black"), "Female_Black", "Others")</f>
        <v>Others</v>
      </c>
      <c r="T403" t="str">
        <v>E02044</v>
      </c>
    </row>
    <row r="404" spans="1:20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TBL_Employees3[[#This Row],[Annual Salary]]+TBL_Employees3[[#This Row],[Bonus %]]*TBL_Employees3[[#This Row],[Annual Salary]]</f>
        <v>62174</v>
      </c>
      <c r="P404" t="str">
        <f>IF(AND(TBL_Employees3[[#This Row],[Department]]="IT",TBL_Employees3[[#This Row],[Gender]]="Female"),"Yes","No")</f>
        <v>No</v>
      </c>
      <c r="Q404" t="str">
        <f>IF(AND(TBL_Employees3[[#This Row],[Gender]]="Female",TBL_Employees3[[#This Row],[Ethnicity]]="Black"), "Female_Black", "Others")</f>
        <v>Others</v>
      </c>
      <c r="T404" t="str">
        <v>E01479</v>
      </c>
    </row>
    <row r="405" spans="1:20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TBL_Employees3[[#This Row],[Annual Salary]]+TBL_Employees3[[#This Row],[Bonus %]]*TBL_Employees3[[#This Row],[Annual Salary]]</f>
        <v>56555</v>
      </c>
      <c r="P405" t="str">
        <f>IF(AND(TBL_Employees3[[#This Row],[Department]]="IT",TBL_Employees3[[#This Row],[Gender]]="Female"),"Yes","No")</f>
        <v>No</v>
      </c>
      <c r="Q405" t="str">
        <f>IF(AND(TBL_Employees3[[#This Row],[Gender]]="Female",TBL_Employees3[[#This Row],[Ethnicity]]="Black"), "Female_Black", "Others")</f>
        <v>Others</v>
      </c>
      <c r="T405" t="str">
        <v>E04962</v>
      </c>
    </row>
    <row r="406" spans="1:20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TBL_Employees3[[#This Row],[Annual Salary]]+TBL_Employees3[[#This Row],[Bonus %]]*TBL_Employees3[[#This Row],[Annual Salary]]</f>
        <v>74655</v>
      </c>
      <c r="P406" t="str">
        <f>IF(AND(TBL_Employees3[[#This Row],[Department]]="IT",TBL_Employees3[[#This Row],[Gender]]="Female"),"Yes","No")</f>
        <v>No</v>
      </c>
      <c r="Q406" t="str">
        <f>IF(AND(TBL_Employees3[[#This Row],[Gender]]="Female",TBL_Employees3[[#This Row],[Ethnicity]]="Black"), "Female_Black", "Others")</f>
        <v>Others</v>
      </c>
      <c r="T406" t="str">
        <v>E02769</v>
      </c>
    </row>
    <row r="407" spans="1:20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TBL_Employees3[[#This Row],[Annual Salary]]+TBL_Employees3[[#This Row],[Bonus %]]*TBL_Employees3[[#This Row],[Annual Salary]]</f>
        <v>93017</v>
      </c>
      <c r="P407" t="str">
        <f>IF(AND(TBL_Employees3[[#This Row],[Department]]="IT",TBL_Employees3[[#This Row],[Gender]]="Female"),"Yes","No")</f>
        <v>No</v>
      </c>
      <c r="Q407" t="str">
        <f>IF(AND(TBL_Employees3[[#This Row],[Gender]]="Female",TBL_Employees3[[#This Row],[Ethnicity]]="Black"), "Female_Black", "Others")</f>
        <v>Others</v>
      </c>
      <c r="T407" t="str">
        <v>E03893</v>
      </c>
    </row>
    <row r="408" spans="1:20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TBL_Employees3[[#This Row],[Annual Salary]]+TBL_Employees3[[#This Row],[Bonus %]]*TBL_Employees3[[#This Row],[Annual Salary]]</f>
        <v>82300</v>
      </c>
      <c r="P408" t="str">
        <f>IF(AND(TBL_Employees3[[#This Row],[Department]]="IT",TBL_Employees3[[#This Row],[Gender]]="Female"),"Yes","No")</f>
        <v>No</v>
      </c>
      <c r="Q408" t="str">
        <f>IF(AND(TBL_Employees3[[#This Row],[Gender]]="Female",TBL_Employees3[[#This Row],[Ethnicity]]="Black"), "Female_Black", "Others")</f>
        <v>Others</v>
      </c>
      <c r="T408" t="str">
        <v>E00553</v>
      </c>
    </row>
    <row r="409" spans="1:20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TBL_Employees3[[#This Row],[Annual Salary]]+TBL_Employees3[[#This Row],[Bonus %]]*TBL_Employees3[[#This Row],[Annual Salary]]</f>
        <v>91621</v>
      </c>
      <c r="P409" t="str">
        <f>IF(AND(TBL_Employees3[[#This Row],[Department]]="IT",TBL_Employees3[[#This Row],[Gender]]="Female"),"Yes","No")</f>
        <v>No</v>
      </c>
      <c r="Q409" t="str">
        <f>IF(AND(TBL_Employees3[[#This Row],[Gender]]="Female",TBL_Employees3[[#This Row],[Ethnicity]]="Black"), "Female_Black", "Others")</f>
        <v>Others</v>
      </c>
      <c r="T409" t="str">
        <v>E03540</v>
      </c>
    </row>
    <row r="410" spans="1:20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TBL_Employees3[[#This Row],[Annual Salary]]+TBL_Employees3[[#This Row],[Bonus %]]*TBL_Employees3[[#This Row],[Annual Salary]]</f>
        <v>91280</v>
      </c>
      <c r="P410" t="str">
        <f>IF(AND(TBL_Employees3[[#This Row],[Department]]="IT",TBL_Employees3[[#This Row],[Gender]]="Female"),"Yes","No")</f>
        <v>No</v>
      </c>
      <c r="Q410" t="str">
        <f>IF(AND(TBL_Employees3[[#This Row],[Gender]]="Female",TBL_Employees3[[#This Row],[Ethnicity]]="Black"), "Female_Black", "Others")</f>
        <v>Others</v>
      </c>
      <c r="T410" t="str">
        <v>E03277</v>
      </c>
    </row>
    <row r="411" spans="1:20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TBL_Employees3[[#This Row],[Annual Salary]]+TBL_Employees3[[#This Row],[Bonus %]]*TBL_Employees3[[#This Row],[Annual Salary]]</f>
        <v>47071</v>
      </c>
      <c r="P411" t="str">
        <f>IF(AND(TBL_Employees3[[#This Row],[Department]]="IT",TBL_Employees3[[#This Row],[Gender]]="Female"),"Yes","No")</f>
        <v>No</v>
      </c>
      <c r="Q411" t="str">
        <f>IF(AND(TBL_Employees3[[#This Row],[Gender]]="Female",TBL_Employees3[[#This Row],[Ethnicity]]="Black"), "Female_Black", "Others")</f>
        <v>Female_Black</v>
      </c>
      <c r="T411" t="str">
        <v>E04194</v>
      </c>
    </row>
    <row r="412" spans="1:20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TBL_Employees3[[#This Row],[Annual Salary]]+TBL_Employees3[[#This Row],[Bonus %]]*TBL_Employees3[[#This Row],[Annual Salary]]</f>
        <v>81218</v>
      </c>
      <c r="P412" t="str">
        <f>IF(AND(TBL_Employees3[[#This Row],[Department]]="IT",TBL_Employees3[[#This Row],[Gender]]="Female"),"Yes","No")</f>
        <v>Yes</v>
      </c>
      <c r="Q412" t="str">
        <f>IF(AND(TBL_Employees3[[#This Row],[Gender]]="Female",TBL_Employees3[[#This Row],[Ethnicity]]="Black"), "Female_Black", "Others")</f>
        <v>Others</v>
      </c>
      <c r="T412" t="str">
        <v>E01762</v>
      </c>
    </row>
    <row r="413" spans="1:20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TBL_Employees3[[#This Row],[Annual Salary]]+TBL_Employees3[[#This Row],[Bonus %]]*TBL_Employees3[[#This Row],[Annual Salary]]</f>
        <v>254521.40000000002</v>
      </c>
      <c r="P413" t="str">
        <f>IF(AND(TBL_Employees3[[#This Row],[Department]]="IT",TBL_Employees3[[#This Row],[Gender]]="Female"),"Yes","No")</f>
        <v>No</v>
      </c>
      <c r="Q413" t="str">
        <f>IF(AND(TBL_Employees3[[#This Row],[Gender]]="Female",TBL_Employees3[[#This Row],[Ethnicity]]="Black"), "Female_Black", "Others")</f>
        <v>Others</v>
      </c>
      <c r="T413" t="str">
        <v>E02632</v>
      </c>
    </row>
    <row r="414" spans="1:20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TBL_Employees3[[#This Row],[Annual Salary]]+TBL_Employees3[[#This Row],[Bonus %]]*TBL_Employees3[[#This Row],[Annual Salary]]</f>
        <v>63137</v>
      </c>
      <c r="P414" t="str">
        <f>IF(AND(TBL_Employees3[[#This Row],[Department]]="IT",TBL_Employees3[[#This Row],[Gender]]="Female"),"Yes","No")</f>
        <v>No</v>
      </c>
      <c r="Q414" t="str">
        <f>IF(AND(TBL_Employees3[[#This Row],[Gender]]="Female",TBL_Employees3[[#This Row],[Ethnicity]]="Black"), "Female_Black", "Others")</f>
        <v>Others</v>
      </c>
      <c r="T414" t="str">
        <v>E04226</v>
      </c>
    </row>
    <row r="415" spans="1:20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TBL_Employees3[[#This Row],[Annual Salary]]+TBL_Employees3[[#This Row],[Bonus %]]*TBL_Employees3[[#This Row],[Annual Salary]]</f>
        <v>296763.09999999998</v>
      </c>
      <c r="P415" t="str">
        <f>IF(AND(TBL_Employees3[[#This Row],[Department]]="IT",TBL_Employees3[[#This Row],[Gender]]="Female"),"Yes","No")</f>
        <v>No</v>
      </c>
      <c r="Q415" t="str">
        <f>IF(AND(TBL_Employees3[[#This Row],[Gender]]="Female",TBL_Employees3[[#This Row],[Ethnicity]]="Black"), "Female_Black", "Others")</f>
        <v>Others</v>
      </c>
      <c r="T415" t="str">
        <v>E04101</v>
      </c>
    </row>
    <row r="416" spans="1:20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TBL_Employees3[[#This Row],[Annual Salary]]+TBL_Employees3[[#This Row],[Bonus %]]*TBL_Employees3[[#This Row],[Annual Salary]]</f>
        <v>79388</v>
      </c>
      <c r="P416" t="str">
        <f>IF(AND(TBL_Employees3[[#This Row],[Department]]="IT",TBL_Employees3[[#This Row],[Gender]]="Female"),"Yes","No")</f>
        <v>No</v>
      </c>
      <c r="Q416" t="str">
        <f>IF(AND(TBL_Employees3[[#This Row],[Gender]]="Female",TBL_Employees3[[#This Row],[Ethnicity]]="Black"), "Female_Black", "Others")</f>
        <v>Others</v>
      </c>
      <c r="T416" t="str">
        <v>E01981</v>
      </c>
    </row>
    <row r="417" spans="1:20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TBL_Employees3[[#This Row],[Annual Salary]]+TBL_Employees3[[#This Row],[Bonus %]]*TBL_Employees3[[#This Row],[Annual Salary]]</f>
        <v>68176</v>
      </c>
      <c r="P417" t="str">
        <f>IF(AND(TBL_Employees3[[#This Row],[Department]]="IT",TBL_Employees3[[#This Row],[Gender]]="Female"),"Yes","No")</f>
        <v>Yes</v>
      </c>
      <c r="Q417" t="str">
        <f>IF(AND(TBL_Employees3[[#This Row],[Gender]]="Female",TBL_Employees3[[#This Row],[Ethnicity]]="Black"), "Female_Black", "Others")</f>
        <v>Others</v>
      </c>
      <c r="T417" t="str">
        <v>E02534</v>
      </c>
    </row>
    <row r="418" spans="1:20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TBL_Employees3[[#This Row],[Annual Salary]]+TBL_Employees3[[#This Row],[Bonus %]]*TBL_Employees3[[#This Row],[Annual Salary]]</f>
        <v>136340.19</v>
      </c>
      <c r="P418" t="str">
        <f>IF(AND(TBL_Employees3[[#This Row],[Department]]="IT",TBL_Employees3[[#This Row],[Gender]]="Female"),"Yes","No")</f>
        <v>No</v>
      </c>
      <c r="Q418" t="str">
        <f>IF(AND(TBL_Employees3[[#This Row],[Gender]]="Female",TBL_Employees3[[#This Row],[Ethnicity]]="Black"), "Female_Black", "Others")</f>
        <v>Others</v>
      </c>
      <c r="T418" t="str">
        <v>E01238</v>
      </c>
    </row>
    <row r="419" spans="1:20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TBL_Employees3[[#This Row],[Annual Salary]]+TBL_Employees3[[#This Row],[Bonus %]]*TBL_Employees3[[#This Row],[Annual Salary]]</f>
        <v>141515.35999999999</v>
      </c>
      <c r="P419" t="str">
        <f>IF(AND(TBL_Employees3[[#This Row],[Department]]="IT",TBL_Employees3[[#This Row],[Gender]]="Female"),"Yes","No")</f>
        <v>No</v>
      </c>
      <c r="Q419" t="str">
        <f>IF(AND(TBL_Employees3[[#This Row],[Gender]]="Female",TBL_Employees3[[#This Row],[Ethnicity]]="Black"), "Female_Black", "Others")</f>
        <v>Others</v>
      </c>
      <c r="T419" t="str">
        <v>E01118</v>
      </c>
    </row>
    <row r="420" spans="1:20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TBL_Employees3[[#This Row],[Annual Salary]]+TBL_Employees3[[#This Row],[Bonus %]]*TBL_Employees3[[#This Row],[Annual Salary]]</f>
        <v>232134.21</v>
      </c>
      <c r="P420" t="str">
        <f>IF(AND(TBL_Employees3[[#This Row],[Department]]="IT",TBL_Employees3[[#This Row],[Gender]]="Female"),"Yes","No")</f>
        <v>No</v>
      </c>
      <c r="Q420" t="str">
        <f>IF(AND(TBL_Employees3[[#This Row],[Gender]]="Female",TBL_Employees3[[#This Row],[Ethnicity]]="Black"), "Female_Black", "Others")</f>
        <v>Others</v>
      </c>
      <c r="T420" t="str">
        <v>E04041</v>
      </c>
    </row>
    <row r="421" spans="1:20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TBL_Employees3[[#This Row],[Annual Salary]]+TBL_Employees3[[#This Row],[Bonus %]]*TBL_Employees3[[#This Row],[Annual Salary]]</f>
        <v>99624</v>
      </c>
      <c r="P421" t="str">
        <f>IF(AND(TBL_Employees3[[#This Row],[Department]]="IT",TBL_Employees3[[#This Row],[Gender]]="Female"),"Yes","No")</f>
        <v>No</v>
      </c>
      <c r="Q421" t="str">
        <f>IF(AND(TBL_Employees3[[#This Row],[Gender]]="Female",TBL_Employees3[[#This Row],[Ethnicity]]="Black"), "Female_Black", "Others")</f>
        <v>Others</v>
      </c>
      <c r="T421" t="str">
        <v>E04308</v>
      </c>
    </row>
    <row r="422" spans="1:20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TBL_Employees3[[#This Row],[Annual Salary]]+TBL_Employees3[[#This Row],[Bonus %]]*TBL_Employees3[[#This Row],[Annual Salary]]</f>
        <v>115207.16</v>
      </c>
      <c r="P422" t="str">
        <f>IF(AND(TBL_Employees3[[#This Row],[Department]]="IT",TBL_Employees3[[#This Row],[Gender]]="Female"),"Yes","No")</f>
        <v>No</v>
      </c>
      <c r="Q422" t="str">
        <f>IF(AND(TBL_Employees3[[#This Row],[Gender]]="Female",TBL_Employees3[[#This Row],[Ethnicity]]="Black"), "Female_Black", "Others")</f>
        <v>Others</v>
      </c>
      <c r="T422" t="str">
        <v>E01052</v>
      </c>
    </row>
    <row r="423" spans="1:20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TBL_Employees3[[#This Row],[Annual Salary]]+TBL_Employees3[[#This Row],[Bonus %]]*TBL_Employees3[[#This Row],[Annual Salary]]</f>
        <v>50857</v>
      </c>
      <c r="P423" t="str">
        <f>IF(AND(TBL_Employees3[[#This Row],[Department]]="IT",TBL_Employees3[[#This Row],[Gender]]="Female"),"Yes","No")</f>
        <v>No</v>
      </c>
      <c r="Q423" t="str">
        <f>IF(AND(TBL_Employees3[[#This Row],[Gender]]="Female",TBL_Employees3[[#This Row],[Ethnicity]]="Black"), "Female_Black", "Others")</f>
        <v>Others</v>
      </c>
      <c r="T423" t="str">
        <v>E04165</v>
      </c>
    </row>
    <row r="424" spans="1:20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TBL_Employees3[[#This Row],[Annual Salary]]+TBL_Employees3[[#This Row],[Bonus %]]*TBL_Employees3[[#This Row],[Annual Salary]]</f>
        <v>120628</v>
      </c>
      <c r="P424" t="str">
        <f>IF(AND(TBL_Employees3[[#This Row],[Department]]="IT",TBL_Employees3[[#This Row],[Gender]]="Female"),"Yes","No")</f>
        <v>No</v>
      </c>
      <c r="Q424" t="str">
        <f>IF(AND(TBL_Employees3[[#This Row],[Gender]]="Female",TBL_Employees3[[#This Row],[Ethnicity]]="Black"), "Female_Black", "Others")</f>
        <v>Others</v>
      </c>
      <c r="T424" t="str">
        <v>E02295</v>
      </c>
    </row>
    <row r="425" spans="1:20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TBL_Employees3[[#This Row],[Annual Salary]]+TBL_Employees3[[#This Row],[Bonus %]]*TBL_Employees3[[#This Row],[Annual Salary]]</f>
        <v>230144.32</v>
      </c>
      <c r="P425" t="str">
        <f>IF(AND(TBL_Employees3[[#This Row],[Department]]="IT",TBL_Employees3[[#This Row],[Gender]]="Female"),"Yes","No")</f>
        <v>No</v>
      </c>
      <c r="Q425" t="str">
        <f>IF(AND(TBL_Employees3[[#This Row],[Gender]]="Female",TBL_Employees3[[#This Row],[Ethnicity]]="Black"), "Female_Black", "Others")</f>
        <v>Others</v>
      </c>
      <c r="T425" t="str">
        <v>E04546</v>
      </c>
    </row>
    <row r="426" spans="1:20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TBL_Employees3[[#This Row],[Annual Salary]]+TBL_Employees3[[#This Row],[Bonus %]]*TBL_Employees3[[#This Row],[Annual Salary]]</f>
        <v>46081</v>
      </c>
      <c r="P426" t="str">
        <f>IF(AND(TBL_Employees3[[#This Row],[Department]]="IT",TBL_Employees3[[#This Row],[Gender]]="Female"),"Yes","No")</f>
        <v>No</v>
      </c>
      <c r="Q426" t="str">
        <f>IF(AND(TBL_Employees3[[#This Row],[Gender]]="Female",TBL_Employees3[[#This Row],[Ethnicity]]="Black"), "Female_Black", "Others")</f>
        <v>Others</v>
      </c>
      <c r="T426" t="str">
        <v>E04217</v>
      </c>
    </row>
    <row r="427" spans="1:20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TBL_Employees3[[#This Row],[Annual Salary]]+TBL_Employees3[[#This Row],[Bonus %]]*TBL_Employees3[[#This Row],[Annual Salary]]</f>
        <v>179071.2</v>
      </c>
      <c r="P427" t="str">
        <f>IF(AND(TBL_Employees3[[#This Row],[Department]]="IT",TBL_Employees3[[#This Row],[Gender]]="Female"),"Yes","No")</f>
        <v>No</v>
      </c>
      <c r="Q427" t="str">
        <f>IF(AND(TBL_Employees3[[#This Row],[Gender]]="Female",TBL_Employees3[[#This Row],[Ethnicity]]="Black"), "Female_Black", "Others")</f>
        <v>Others</v>
      </c>
      <c r="T427" t="str">
        <v>E00650</v>
      </c>
    </row>
    <row r="428" spans="1:20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TBL_Employees3[[#This Row],[Annual Salary]]+TBL_Employees3[[#This Row],[Bonus %]]*TBL_Employees3[[#This Row],[Annual Salary]]</f>
        <v>176261.65</v>
      </c>
      <c r="P428" t="str">
        <f>IF(AND(TBL_Employees3[[#This Row],[Department]]="IT",TBL_Employees3[[#This Row],[Gender]]="Female"),"Yes","No")</f>
        <v>No</v>
      </c>
      <c r="Q428" t="str">
        <f>IF(AND(TBL_Employees3[[#This Row],[Gender]]="Female",TBL_Employees3[[#This Row],[Ethnicity]]="Black"), "Female_Black", "Others")</f>
        <v>Others</v>
      </c>
      <c r="T428" t="str">
        <v>E00344</v>
      </c>
    </row>
    <row r="429" spans="1:20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TBL_Employees3[[#This Row],[Annual Salary]]+TBL_Employees3[[#This Row],[Bonus %]]*TBL_Employees3[[#This Row],[Annual Salary]]</f>
        <v>123381.36</v>
      </c>
      <c r="P429" t="str">
        <f>IF(AND(TBL_Employees3[[#This Row],[Department]]="IT",TBL_Employees3[[#This Row],[Gender]]="Female"),"Yes","No")</f>
        <v>No</v>
      </c>
      <c r="Q429" t="str">
        <f>IF(AND(TBL_Employees3[[#This Row],[Gender]]="Female",TBL_Employees3[[#This Row],[Ethnicity]]="Black"), "Female_Black", "Others")</f>
        <v>Others</v>
      </c>
      <c r="T429" t="str">
        <v>E04645</v>
      </c>
    </row>
    <row r="430" spans="1:20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TBL_Employees3[[#This Row],[Annual Salary]]+TBL_Employees3[[#This Row],[Bonus %]]*TBL_Employees3[[#This Row],[Annual Salary]]</f>
        <v>48415</v>
      </c>
      <c r="P430" t="str">
        <f>IF(AND(TBL_Employees3[[#This Row],[Department]]="IT",TBL_Employees3[[#This Row],[Gender]]="Female"),"Yes","No")</f>
        <v>Yes</v>
      </c>
      <c r="Q430" t="str">
        <f>IF(AND(TBL_Employees3[[#This Row],[Gender]]="Female",TBL_Employees3[[#This Row],[Ethnicity]]="Black"), "Female_Black", "Others")</f>
        <v>Others</v>
      </c>
      <c r="T430" t="str">
        <v>E03880</v>
      </c>
    </row>
    <row r="431" spans="1:20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TBL_Employees3[[#This Row],[Annual Salary]]+TBL_Employees3[[#This Row],[Bonus %]]*TBL_Employees3[[#This Row],[Annual Salary]]</f>
        <v>65566</v>
      </c>
      <c r="P431" t="str">
        <f>IF(AND(TBL_Employees3[[#This Row],[Department]]="IT",TBL_Employees3[[#This Row],[Gender]]="Female"),"Yes","No")</f>
        <v>No</v>
      </c>
      <c r="Q431" t="str">
        <f>IF(AND(TBL_Employees3[[#This Row],[Gender]]="Female",TBL_Employees3[[#This Row],[Ethnicity]]="Black"), "Female_Black", "Others")</f>
        <v>Others</v>
      </c>
      <c r="T431" t="str">
        <v>E02730</v>
      </c>
    </row>
    <row r="432" spans="1:20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TBL_Employees3[[#This Row],[Annual Salary]]+TBL_Employees3[[#This Row],[Bonus %]]*TBL_Employees3[[#This Row],[Annual Salary]]</f>
        <v>165482.23999999999</v>
      </c>
      <c r="P432" t="str">
        <f>IF(AND(TBL_Employees3[[#This Row],[Department]]="IT",TBL_Employees3[[#This Row],[Gender]]="Female"),"Yes","No")</f>
        <v>No</v>
      </c>
      <c r="Q432" t="str">
        <f>IF(AND(TBL_Employees3[[#This Row],[Gender]]="Female",TBL_Employees3[[#This Row],[Ethnicity]]="Black"), "Female_Black", "Others")</f>
        <v>Others</v>
      </c>
      <c r="T432" t="str">
        <v>E04517</v>
      </c>
    </row>
    <row r="433" spans="1:20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TBL_Employees3[[#This Row],[Annual Salary]]+TBL_Employees3[[#This Row],[Bonus %]]*TBL_Employees3[[#This Row],[Annual Salary]]</f>
        <v>155963.4</v>
      </c>
      <c r="P433" t="str">
        <f>IF(AND(TBL_Employees3[[#This Row],[Department]]="IT",TBL_Employees3[[#This Row],[Gender]]="Female"),"Yes","No")</f>
        <v>No</v>
      </c>
      <c r="Q433" t="str">
        <f>IF(AND(TBL_Employees3[[#This Row],[Gender]]="Female",TBL_Employees3[[#This Row],[Ethnicity]]="Black"), "Female_Black", "Others")</f>
        <v>Others</v>
      </c>
      <c r="T433" t="str">
        <v>E00965</v>
      </c>
    </row>
    <row r="434" spans="1:20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TBL_Employees3[[#This Row],[Annual Salary]]+TBL_Employees3[[#This Row],[Bonus %]]*TBL_Employees3[[#This Row],[Annual Salary]]</f>
        <v>54635</v>
      </c>
      <c r="P434" t="str">
        <f>IF(AND(TBL_Employees3[[#This Row],[Department]]="IT",TBL_Employees3[[#This Row],[Gender]]="Female"),"Yes","No")</f>
        <v>No</v>
      </c>
      <c r="Q434" t="str">
        <f>IF(AND(TBL_Employees3[[#This Row],[Gender]]="Female",TBL_Employees3[[#This Row],[Ethnicity]]="Black"), "Female_Black", "Others")</f>
        <v>Others</v>
      </c>
      <c r="T434" t="str">
        <v>E04639</v>
      </c>
    </row>
    <row r="435" spans="1:20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TBL_Employees3[[#This Row],[Annual Salary]]+TBL_Employees3[[#This Row],[Bonus %]]*TBL_Employees3[[#This Row],[Annual Salary]]</f>
        <v>96636</v>
      </c>
      <c r="P435" t="str">
        <f>IF(AND(TBL_Employees3[[#This Row],[Department]]="IT",TBL_Employees3[[#This Row],[Gender]]="Female"),"Yes","No")</f>
        <v>Yes</v>
      </c>
      <c r="Q435" t="str">
        <f>IF(AND(TBL_Employees3[[#This Row],[Gender]]="Female",TBL_Employees3[[#This Row],[Ethnicity]]="Black"), "Female_Black", "Others")</f>
        <v>Others</v>
      </c>
      <c r="T435" t="str">
        <v>E00465</v>
      </c>
    </row>
    <row r="436" spans="1:20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TBL_Employees3[[#This Row],[Annual Salary]]+TBL_Employees3[[#This Row],[Bonus %]]*TBL_Employees3[[#This Row],[Annual Salary]]</f>
        <v>91592</v>
      </c>
      <c r="P436" t="str">
        <f>IF(AND(TBL_Employees3[[#This Row],[Department]]="IT",TBL_Employees3[[#This Row],[Gender]]="Female"),"Yes","No")</f>
        <v>Yes</v>
      </c>
      <c r="Q436" t="str">
        <f>IF(AND(TBL_Employees3[[#This Row],[Gender]]="Female",TBL_Employees3[[#This Row],[Ethnicity]]="Black"), "Female_Black", "Others")</f>
        <v>Female_Black</v>
      </c>
      <c r="T436" t="str">
        <v>E03058</v>
      </c>
    </row>
    <row r="437" spans="1:20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TBL_Employees3[[#This Row],[Annual Salary]]+TBL_Employees3[[#This Row],[Bonus %]]*TBL_Employees3[[#This Row],[Annual Salary]]</f>
        <v>55563</v>
      </c>
      <c r="P437" t="str">
        <f>IF(AND(TBL_Employees3[[#This Row],[Department]]="IT",TBL_Employees3[[#This Row],[Gender]]="Female"),"Yes","No")</f>
        <v>No</v>
      </c>
      <c r="Q437" t="str">
        <f>IF(AND(TBL_Employees3[[#This Row],[Gender]]="Female",TBL_Employees3[[#This Row],[Ethnicity]]="Black"), "Female_Black", "Others")</f>
        <v>Others</v>
      </c>
      <c r="T437" t="str">
        <v>E02337</v>
      </c>
    </row>
    <row r="438" spans="1:20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TBL_Employees3[[#This Row],[Annual Salary]]+TBL_Employees3[[#This Row],[Bonus %]]*TBL_Employees3[[#This Row],[Annual Salary]]</f>
        <v>196460.52000000002</v>
      </c>
      <c r="P438" t="str">
        <f>IF(AND(TBL_Employees3[[#This Row],[Department]]="IT",TBL_Employees3[[#This Row],[Gender]]="Female"),"Yes","No")</f>
        <v>Yes</v>
      </c>
      <c r="Q438" t="str">
        <f>IF(AND(TBL_Employees3[[#This Row],[Gender]]="Female",TBL_Employees3[[#This Row],[Ethnicity]]="Black"), "Female_Black", "Others")</f>
        <v>Others</v>
      </c>
      <c r="T438" t="str">
        <v>E04927</v>
      </c>
    </row>
    <row r="439" spans="1:20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TBL_Employees3[[#This Row],[Annual Salary]]+TBL_Employees3[[#This Row],[Bonus %]]*TBL_Employees3[[#This Row],[Annual Salary]]</f>
        <v>249138.4</v>
      </c>
      <c r="P439" t="str">
        <f>IF(AND(TBL_Employees3[[#This Row],[Department]]="IT",TBL_Employees3[[#This Row],[Gender]]="Female"),"Yes","No")</f>
        <v>No</v>
      </c>
      <c r="Q439" t="str">
        <f>IF(AND(TBL_Employees3[[#This Row],[Gender]]="Female",TBL_Employees3[[#This Row],[Ethnicity]]="Black"), "Female_Black", "Others")</f>
        <v>Others</v>
      </c>
      <c r="T439" t="str">
        <v>E03799</v>
      </c>
    </row>
    <row r="440" spans="1:20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TBL_Employees3[[#This Row],[Annual Salary]]+TBL_Employees3[[#This Row],[Bonus %]]*TBL_Employees3[[#This Row],[Annual Salary]]</f>
        <v>54829</v>
      </c>
      <c r="P440" t="str">
        <f>IF(AND(TBL_Employees3[[#This Row],[Department]]="IT",TBL_Employees3[[#This Row],[Gender]]="Female"),"Yes","No")</f>
        <v>No</v>
      </c>
      <c r="Q440" t="str">
        <f>IF(AND(TBL_Employees3[[#This Row],[Gender]]="Female",TBL_Employees3[[#This Row],[Ethnicity]]="Black"), "Female_Black", "Others")</f>
        <v>Others</v>
      </c>
      <c r="T440" t="str">
        <v>E04538</v>
      </c>
    </row>
    <row r="441" spans="1:20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TBL_Employees3[[#This Row],[Annual Salary]]+TBL_Employees3[[#This Row],[Bonus %]]*TBL_Employees3[[#This Row],[Annual Salary]]</f>
        <v>96639</v>
      </c>
      <c r="P441" t="str">
        <f>IF(AND(TBL_Employees3[[#This Row],[Department]]="IT",TBL_Employees3[[#This Row],[Gender]]="Female"),"Yes","No")</f>
        <v>No</v>
      </c>
      <c r="Q441" t="str">
        <f>IF(AND(TBL_Employees3[[#This Row],[Gender]]="Female",TBL_Employees3[[#This Row],[Ethnicity]]="Black"), "Female_Black", "Others")</f>
        <v>Others</v>
      </c>
      <c r="T441" t="str">
        <v>E02633</v>
      </c>
    </row>
    <row r="442" spans="1:20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TBL_Employees3[[#This Row],[Annual Salary]]+TBL_Employees3[[#This Row],[Bonus %]]*TBL_Employees3[[#This Row],[Annual Salary]]</f>
        <v>127833.02</v>
      </c>
      <c r="P442" t="str">
        <f>IF(AND(TBL_Employees3[[#This Row],[Department]]="IT",TBL_Employees3[[#This Row],[Gender]]="Female"),"Yes","No")</f>
        <v>No</v>
      </c>
      <c r="Q442" t="str">
        <f>IF(AND(TBL_Employees3[[#This Row],[Gender]]="Female",TBL_Employees3[[#This Row],[Ethnicity]]="Black"), "Female_Black", "Others")</f>
        <v>Others</v>
      </c>
      <c r="T442" t="str">
        <v>E02965</v>
      </c>
    </row>
    <row r="443" spans="1:20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TBL_Employees3[[#This Row],[Annual Salary]]+TBL_Employees3[[#This Row],[Bonus %]]*TBL_Employees3[[#This Row],[Annual Salary]]</f>
        <v>91770.37</v>
      </c>
      <c r="P443" t="str">
        <f>IF(AND(TBL_Employees3[[#This Row],[Department]]="IT",TBL_Employees3[[#This Row],[Gender]]="Female"),"Yes","No")</f>
        <v>No</v>
      </c>
      <c r="Q443" t="str">
        <f>IF(AND(TBL_Employees3[[#This Row],[Gender]]="Female",TBL_Employees3[[#This Row],[Ethnicity]]="Black"), "Female_Black", "Others")</f>
        <v>Others</v>
      </c>
      <c r="T443" t="str">
        <v>E04345</v>
      </c>
    </row>
    <row r="444" spans="1:20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TBL_Employees3[[#This Row],[Annual Salary]]+TBL_Employees3[[#This Row],[Bonus %]]*TBL_Employees3[[#This Row],[Annual Salary]]</f>
        <v>87806</v>
      </c>
      <c r="P444" t="str">
        <f>IF(AND(TBL_Employees3[[#This Row],[Department]]="IT",TBL_Employees3[[#This Row],[Gender]]="Female"),"Yes","No")</f>
        <v>Yes</v>
      </c>
      <c r="Q444" t="str">
        <f>IF(AND(TBL_Employees3[[#This Row],[Gender]]="Female",TBL_Employees3[[#This Row],[Ethnicity]]="Black"), "Female_Black", "Others")</f>
        <v>Others</v>
      </c>
      <c r="T444" t="str">
        <v>E02895</v>
      </c>
    </row>
    <row r="445" spans="1:20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TBL_Employees3[[#This Row],[Annual Salary]]+TBL_Employees3[[#This Row],[Bonus %]]*TBL_Employees3[[#This Row],[Annual Salary]]</f>
        <v>63959</v>
      </c>
      <c r="P445" t="str">
        <f>IF(AND(TBL_Employees3[[#This Row],[Department]]="IT",TBL_Employees3[[#This Row],[Gender]]="Female"),"Yes","No")</f>
        <v>No</v>
      </c>
      <c r="Q445" t="str">
        <f>IF(AND(TBL_Employees3[[#This Row],[Gender]]="Female",TBL_Employees3[[#This Row],[Ethnicity]]="Black"), "Female_Black", "Others")</f>
        <v>Others</v>
      </c>
      <c r="T445" t="str">
        <v>E00758</v>
      </c>
    </row>
    <row r="446" spans="1:20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TBL_Employees3[[#This Row],[Annual Salary]]+TBL_Employees3[[#This Row],[Bonus %]]*TBL_Employees3[[#This Row],[Annual Salary]]</f>
        <v>319223.28000000003</v>
      </c>
      <c r="P446" t="str">
        <f>IF(AND(TBL_Employees3[[#This Row],[Department]]="IT",TBL_Employees3[[#This Row],[Gender]]="Female"),"Yes","No")</f>
        <v>No</v>
      </c>
      <c r="Q446" t="str">
        <f>IF(AND(TBL_Employees3[[#This Row],[Gender]]="Female",TBL_Employees3[[#This Row],[Ethnicity]]="Black"), "Female_Black", "Others")</f>
        <v>Others</v>
      </c>
      <c r="T446" t="str">
        <v>E03750</v>
      </c>
    </row>
    <row r="447" spans="1:20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TBL_Employees3[[#This Row],[Annual Salary]]+TBL_Employees3[[#This Row],[Bonus %]]*TBL_Employees3[[#This Row],[Annual Salary]]</f>
        <v>50809</v>
      </c>
      <c r="P447" t="str">
        <f>IF(AND(TBL_Employees3[[#This Row],[Department]]="IT",TBL_Employees3[[#This Row],[Gender]]="Female"),"Yes","No")</f>
        <v>No</v>
      </c>
      <c r="Q447" t="str">
        <f>IF(AND(TBL_Employees3[[#This Row],[Gender]]="Female",TBL_Employees3[[#This Row],[Ethnicity]]="Black"), "Female_Black", "Others")</f>
        <v>Others</v>
      </c>
      <c r="T447" t="str">
        <v>E00144</v>
      </c>
    </row>
    <row r="448" spans="1:20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TBL_Employees3[[#This Row],[Annual Salary]]+TBL_Employees3[[#This Row],[Bonus %]]*TBL_Employees3[[#This Row],[Annual Salary]]</f>
        <v>77396</v>
      </c>
      <c r="P448" t="str">
        <f>IF(AND(TBL_Employees3[[#This Row],[Department]]="IT",TBL_Employees3[[#This Row],[Gender]]="Female"),"Yes","No")</f>
        <v>No</v>
      </c>
      <c r="Q448" t="str">
        <f>IF(AND(TBL_Employees3[[#This Row],[Gender]]="Female",TBL_Employees3[[#This Row],[Ethnicity]]="Black"), "Female_Black", "Others")</f>
        <v>Others</v>
      </c>
      <c r="T448" t="str">
        <v>E02943</v>
      </c>
    </row>
    <row r="449" spans="1:20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TBL_Employees3[[#This Row],[Annual Salary]]+TBL_Employees3[[#This Row],[Bonus %]]*TBL_Employees3[[#This Row],[Annual Salary]]</f>
        <v>89523</v>
      </c>
      <c r="P449" t="str">
        <f>IF(AND(TBL_Employees3[[#This Row],[Department]]="IT",TBL_Employees3[[#This Row],[Gender]]="Female"),"Yes","No")</f>
        <v>No</v>
      </c>
      <c r="Q449" t="str">
        <f>IF(AND(TBL_Employees3[[#This Row],[Gender]]="Female",TBL_Employees3[[#This Row],[Ethnicity]]="Black"), "Female_Black", "Others")</f>
        <v>Others</v>
      </c>
      <c r="T449" t="str">
        <v>E03901</v>
      </c>
    </row>
    <row r="450" spans="1:20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TBL_Employees3[[#This Row],[Annual Salary]]+TBL_Employees3[[#This Row],[Bonus %]]*TBL_Employees3[[#This Row],[Annual Salary]]</f>
        <v>86173</v>
      </c>
      <c r="P450" t="str">
        <f>IF(AND(TBL_Employees3[[#This Row],[Department]]="IT",TBL_Employees3[[#This Row],[Gender]]="Female"),"Yes","No")</f>
        <v>Yes</v>
      </c>
      <c r="Q450" t="str">
        <f>IF(AND(TBL_Employees3[[#This Row],[Gender]]="Female",TBL_Employees3[[#This Row],[Ethnicity]]="Black"), "Female_Black", "Others")</f>
        <v>Others</v>
      </c>
      <c r="T450" t="str">
        <v>E03461</v>
      </c>
    </row>
    <row r="451" spans="1:20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TBL_Employees3[[#This Row],[Annual Salary]]+TBL_Employees3[[#This Row],[Bonus %]]*TBL_Employees3[[#This Row],[Annual Salary]]</f>
        <v>306669.12</v>
      </c>
      <c r="P451" t="str">
        <f>IF(AND(TBL_Employees3[[#This Row],[Department]]="IT",TBL_Employees3[[#This Row],[Gender]]="Female"),"Yes","No")</f>
        <v>No</v>
      </c>
      <c r="Q451" t="str">
        <f>IF(AND(TBL_Employees3[[#This Row],[Gender]]="Female",TBL_Employees3[[#This Row],[Ethnicity]]="Black"), "Female_Black", "Others")</f>
        <v>Female_Black</v>
      </c>
      <c r="T451" t="str">
        <v>E03490</v>
      </c>
    </row>
    <row r="452" spans="1:20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TBL_Employees3[[#This Row],[Annual Salary]]+TBL_Employees3[[#This Row],[Bonus %]]*TBL_Employees3[[#This Row],[Annual Salary]]</f>
        <v>168061</v>
      </c>
      <c r="P452" t="str">
        <f>IF(AND(TBL_Employees3[[#This Row],[Department]]="IT",TBL_Employees3[[#This Row],[Gender]]="Female"),"Yes","No")</f>
        <v>No</v>
      </c>
      <c r="Q452" t="str">
        <f>IF(AND(TBL_Employees3[[#This Row],[Gender]]="Female",TBL_Employees3[[#This Row],[Ethnicity]]="Black"), "Female_Black", "Others")</f>
        <v>Others</v>
      </c>
      <c r="T452" t="str">
        <v>E04466</v>
      </c>
    </row>
    <row r="453" spans="1:20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TBL_Employees3[[#This Row],[Annual Salary]]+TBL_Employees3[[#This Row],[Bonus %]]*TBL_Employees3[[#This Row],[Annual Salary]]</f>
        <v>120401.60000000001</v>
      </c>
      <c r="P453" t="str">
        <f>IF(AND(TBL_Employees3[[#This Row],[Department]]="IT",TBL_Employees3[[#This Row],[Gender]]="Female"),"Yes","No")</f>
        <v>No</v>
      </c>
      <c r="Q453" t="str">
        <f>IF(AND(TBL_Employees3[[#This Row],[Gender]]="Female",TBL_Employees3[[#This Row],[Ethnicity]]="Black"), "Female_Black", "Others")</f>
        <v>Others</v>
      </c>
      <c r="T453" t="str">
        <v>E03226</v>
      </c>
    </row>
    <row r="454" spans="1:20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TBL_Employees3[[#This Row],[Annual Salary]]+TBL_Employees3[[#This Row],[Bonus %]]*TBL_Employees3[[#This Row],[Annual Salary]]</f>
        <v>195754.15</v>
      </c>
      <c r="P454" t="str">
        <f>IF(AND(TBL_Employees3[[#This Row],[Department]]="IT",TBL_Employees3[[#This Row],[Gender]]="Female"),"Yes","No")</f>
        <v>No</v>
      </c>
      <c r="Q454" t="str">
        <f>IF(AND(TBL_Employees3[[#This Row],[Gender]]="Female",TBL_Employees3[[#This Row],[Ethnicity]]="Black"), "Female_Black", "Others")</f>
        <v>Others</v>
      </c>
      <c r="T454" t="str">
        <v>E04607</v>
      </c>
    </row>
    <row r="455" spans="1:20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TBL_Employees3[[#This Row],[Annual Salary]]+TBL_Employees3[[#This Row],[Bonus %]]*TBL_Employees3[[#This Row],[Annual Salary]]</f>
        <v>102304.65</v>
      </c>
      <c r="P455" t="str">
        <f>IF(AND(TBL_Employees3[[#This Row],[Department]]="IT",TBL_Employees3[[#This Row],[Gender]]="Female"),"Yes","No")</f>
        <v>Yes</v>
      </c>
      <c r="Q455" t="str">
        <f>IF(AND(TBL_Employees3[[#This Row],[Gender]]="Female",TBL_Employees3[[#This Row],[Ethnicity]]="Black"), "Female_Black", "Others")</f>
        <v>Others</v>
      </c>
      <c r="T455" t="str">
        <v>E02678</v>
      </c>
    </row>
    <row r="456" spans="1:20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TBL_Employees3[[#This Row],[Annual Salary]]+TBL_Employees3[[#This Row],[Bonus %]]*TBL_Employees3[[#This Row],[Annual Salary]]</f>
        <v>59646</v>
      </c>
      <c r="P456" t="str">
        <f>IF(AND(TBL_Employees3[[#This Row],[Department]]="IT",TBL_Employees3[[#This Row],[Gender]]="Female"),"Yes","No")</f>
        <v>No</v>
      </c>
      <c r="Q456" t="str">
        <f>IF(AND(TBL_Employees3[[#This Row],[Gender]]="Female",TBL_Employees3[[#This Row],[Ethnicity]]="Black"), "Female_Black", "Others")</f>
        <v>Others</v>
      </c>
      <c r="T456" t="str">
        <v>E02190</v>
      </c>
    </row>
    <row r="457" spans="1:20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TBL_Employees3[[#This Row],[Annual Salary]]+TBL_Employees3[[#This Row],[Bonus %]]*TBL_Employees3[[#This Row],[Annual Salary]]</f>
        <v>187368.66</v>
      </c>
      <c r="P457" t="str">
        <f>IF(AND(TBL_Employees3[[#This Row],[Department]]="IT",TBL_Employees3[[#This Row],[Gender]]="Female"),"Yes","No")</f>
        <v>No</v>
      </c>
      <c r="Q457" t="str">
        <f>IF(AND(TBL_Employees3[[#This Row],[Gender]]="Female",TBL_Employees3[[#This Row],[Ethnicity]]="Black"), "Female_Black", "Others")</f>
        <v>Others</v>
      </c>
      <c r="T457" t="str">
        <v>E00747</v>
      </c>
    </row>
    <row r="458" spans="1:20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TBL_Employees3[[#This Row],[Annual Salary]]+TBL_Employees3[[#This Row],[Bonus %]]*TBL_Employees3[[#This Row],[Annual Salary]]</f>
        <v>83378</v>
      </c>
      <c r="P458" t="str">
        <f>IF(AND(TBL_Employees3[[#This Row],[Department]]="IT",TBL_Employees3[[#This Row],[Gender]]="Female"),"Yes","No")</f>
        <v>No</v>
      </c>
      <c r="Q458" t="str">
        <f>IF(AND(TBL_Employees3[[#This Row],[Gender]]="Female",TBL_Employees3[[#This Row],[Ethnicity]]="Black"), "Female_Black", "Others")</f>
        <v>Others</v>
      </c>
      <c r="T458" t="str">
        <v>E00268</v>
      </c>
    </row>
    <row r="459" spans="1:20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TBL_Employees3[[#This Row],[Annual Salary]]+TBL_Employees3[[#This Row],[Bonus %]]*TBL_Employees3[[#This Row],[Annual Salary]]</f>
        <v>88895</v>
      </c>
      <c r="P459" t="str">
        <f>IF(AND(TBL_Employees3[[#This Row],[Department]]="IT",TBL_Employees3[[#This Row],[Gender]]="Female"),"Yes","No")</f>
        <v>No</v>
      </c>
      <c r="Q459" t="str">
        <f>IF(AND(TBL_Employees3[[#This Row],[Gender]]="Female",TBL_Employees3[[#This Row],[Ethnicity]]="Black"), "Female_Black", "Others")</f>
        <v>Others</v>
      </c>
      <c r="T459" t="str">
        <v>E01416</v>
      </c>
    </row>
    <row r="460" spans="1:20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TBL_Employees3[[#This Row],[Annual Salary]]+TBL_Employees3[[#This Row],[Bonus %]]*TBL_Employees3[[#This Row],[Annual Salary]]</f>
        <v>209369.04</v>
      </c>
      <c r="P460" t="str">
        <f>IF(AND(TBL_Employees3[[#This Row],[Department]]="IT",TBL_Employees3[[#This Row],[Gender]]="Female"),"Yes","No")</f>
        <v>No</v>
      </c>
      <c r="Q460" t="str">
        <f>IF(AND(TBL_Employees3[[#This Row],[Gender]]="Female",TBL_Employees3[[#This Row],[Ethnicity]]="Black"), "Female_Black", "Others")</f>
        <v>Others</v>
      </c>
      <c r="T460" t="str">
        <v>E01524</v>
      </c>
    </row>
    <row r="461" spans="1:20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TBL_Employees3[[#This Row],[Annual Salary]]+TBL_Employees3[[#This Row],[Bonus %]]*TBL_Employees3[[#This Row],[Annual Salary]]</f>
        <v>43336</v>
      </c>
      <c r="P461" t="str">
        <f>IF(AND(TBL_Employees3[[#This Row],[Department]]="IT",TBL_Employees3[[#This Row],[Gender]]="Female"),"Yes","No")</f>
        <v>No</v>
      </c>
      <c r="Q461" t="str">
        <f>IF(AND(TBL_Employees3[[#This Row],[Gender]]="Female",TBL_Employees3[[#This Row],[Ethnicity]]="Black"), "Female_Black", "Others")</f>
        <v>Others</v>
      </c>
      <c r="T461" t="str">
        <v>E02801</v>
      </c>
    </row>
    <row r="462" spans="1:20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TBL_Employees3[[#This Row],[Annual Salary]]+TBL_Employees3[[#This Row],[Bonus %]]*TBL_Employees3[[#This Row],[Annual Salary]]</f>
        <v>146971.15</v>
      </c>
      <c r="P462" t="str">
        <f>IF(AND(TBL_Employees3[[#This Row],[Department]]="IT",TBL_Employees3[[#This Row],[Gender]]="Female"),"Yes","No")</f>
        <v>No</v>
      </c>
      <c r="Q462" t="str">
        <f>IF(AND(TBL_Employees3[[#This Row],[Gender]]="Female",TBL_Employees3[[#This Row],[Ethnicity]]="Black"), "Female_Black", "Others")</f>
        <v>Others</v>
      </c>
      <c r="T462" t="str">
        <v>E04155</v>
      </c>
    </row>
    <row r="463" spans="1:20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TBL_Employees3[[#This Row],[Annual Salary]]+TBL_Employees3[[#This Row],[Bonus %]]*TBL_Employees3[[#This Row],[Annual Salary]]</f>
        <v>76352</v>
      </c>
      <c r="P463" t="str">
        <f>IF(AND(TBL_Employees3[[#This Row],[Department]]="IT",TBL_Employees3[[#This Row],[Gender]]="Female"),"Yes","No")</f>
        <v>No</v>
      </c>
      <c r="Q463" t="str">
        <f>IF(AND(TBL_Employees3[[#This Row],[Gender]]="Female",TBL_Employees3[[#This Row],[Ethnicity]]="Black"), "Female_Black", "Others")</f>
        <v>Others</v>
      </c>
      <c r="T463" t="str">
        <v>E01952</v>
      </c>
    </row>
    <row r="464" spans="1:20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TBL_Employees3[[#This Row],[Annual Salary]]+TBL_Employees3[[#This Row],[Bonus %]]*TBL_Employees3[[#This Row],[Annual Salary]]</f>
        <v>346058.46</v>
      </c>
      <c r="P464" t="str">
        <f>IF(AND(TBL_Employees3[[#This Row],[Department]]="IT",TBL_Employees3[[#This Row],[Gender]]="Female"),"Yes","No")</f>
        <v>No</v>
      </c>
      <c r="Q464" t="str">
        <f>IF(AND(TBL_Employees3[[#This Row],[Gender]]="Female",TBL_Employees3[[#This Row],[Ethnicity]]="Black"), "Female_Black", "Others")</f>
        <v>Others</v>
      </c>
      <c r="T464" t="str">
        <v>E00116</v>
      </c>
    </row>
    <row r="465" spans="1:20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TBL_Employees3[[#This Row],[Annual Salary]]+TBL_Employees3[[#This Row],[Bonus %]]*TBL_Employees3[[#This Row],[Annual Salary]]</f>
        <v>289971.5</v>
      </c>
      <c r="P465" t="str">
        <f>IF(AND(TBL_Employees3[[#This Row],[Department]]="IT",TBL_Employees3[[#This Row],[Gender]]="Female"),"Yes","No")</f>
        <v>No</v>
      </c>
      <c r="Q465" t="str">
        <f>IF(AND(TBL_Employees3[[#This Row],[Gender]]="Female",TBL_Employees3[[#This Row],[Ethnicity]]="Black"), "Female_Black", "Others")</f>
        <v>Others</v>
      </c>
      <c r="T465" t="str">
        <v>E04811</v>
      </c>
    </row>
    <row r="466" spans="1:20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TBL_Employees3[[#This Row],[Annual Salary]]+TBL_Employees3[[#This Row],[Bonus %]]*TBL_Employees3[[#This Row],[Annual Salary]]</f>
        <v>233306.4</v>
      </c>
      <c r="P466" t="str">
        <f>IF(AND(TBL_Employees3[[#This Row],[Department]]="IT",TBL_Employees3[[#This Row],[Gender]]="Female"),"Yes","No")</f>
        <v>No</v>
      </c>
      <c r="Q466" t="str">
        <f>IF(AND(TBL_Employees3[[#This Row],[Gender]]="Female",TBL_Employees3[[#This Row],[Ethnicity]]="Black"), "Female_Black", "Others")</f>
        <v>Others</v>
      </c>
      <c r="T466" t="str">
        <v>E00624</v>
      </c>
    </row>
    <row r="467" spans="1:20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TBL_Employees3[[#This Row],[Annual Salary]]+TBL_Employees3[[#This Row],[Bonus %]]*TBL_Employees3[[#This Row],[Annual Salary]]</f>
        <v>71167</v>
      </c>
      <c r="P467" t="str">
        <f>IF(AND(TBL_Employees3[[#This Row],[Department]]="IT",TBL_Employees3[[#This Row],[Gender]]="Female"),"Yes","No")</f>
        <v>No</v>
      </c>
      <c r="Q467" t="str">
        <f>IF(AND(TBL_Employees3[[#This Row],[Gender]]="Female",TBL_Employees3[[#This Row],[Ethnicity]]="Black"), "Female_Black", "Others")</f>
        <v>Others</v>
      </c>
      <c r="T467" t="str">
        <v>E03404</v>
      </c>
    </row>
    <row r="468" spans="1:20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TBL_Employees3[[#This Row],[Annual Salary]]+TBL_Employees3[[#This Row],[Bonus %]]*TBL_Employees3[[#This Row],[Annual Salary]]</f>
        <v>76027</v>
      </c>
      <c r="P468" t="str">
        <f>IF(AND(TBL_Employees3[[#This Row],[Department]]="IT",TBL_Employees3[[#This Row],[Gender]]="Female"),"Yes","No")</f>
        <v>Yes</v>
      </c>
      <c r="Q468" t="str">
        <f>IF(AND(TBL_Employees3[[#This Row],[Gender]]="Female",TBL_Employees3[[#This Row],[Ethnicity]]="Black"), "Female_Black", "Others")</f>
        <v>Others</v>
      </c>
      <c r="T468" t="str">
        <v>E01845</v>
      </c>
    </row>
    <row r="469" spans="1:20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TBL_Employees3[[#This Row],[Annual Salary]]+TBL_Employees3[[#This Row],[Bonus %]]*TBL_Employees3[[#This Row],[Annual Salary]]</f>
        <v>227060.12</v>
      </c>
      <c r="P469" t="str">
        <f>IF(AND(TBL_Employees3[[#This Row],[Department]]="IT",TBL_Employees3[[#This Row],[Gender]]="Female"),"Yes","No")</f>
        <v>No</v>
      </c>
      <c r="Q469" t="str">
        <f>IF(AND(TBL_Employees3[[#This Row],[Gender]]="Female",TBL_Employees3[[#This Row],[Ethnicity]]="Black"), "Female_Black", "Others")</f>
        <v>Others</v>
      </c>
      <c r="T469" t="str">
        <v>E04784</v>
      </c>
    </row>
    <row r="470" spans="1:20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TBL_Employees3[[#This Row],[Annual Salary]]+TBL_Employees3[[#This Row],[Bonus %]]*TBL_Employees3[[#This Row],[Annual Salary]]</f>
        <v>67753</v>
      </c>
      <c r="P470" t="str">
        <f>IF(AND(TBL_Employees3[[#This Row],[Department]]="IT",TBL_Employees3[[#This Row],[Gender]]="Female"),"Yes","No")</f>
        <v>No</v>
      </c>
      <c r="Q470" t="str">
        <f>IF(AND(TBL_Employees3[[#This Row],[Gender]]="Female",TBL_Employees3[[#This Row],[Ethnicity]]="Black"), "Female_Black", "Others")</f>
        <v>Others</v>
      </c>
      <c r="T470" t="str">
        <v>E00145</v>
      </c>
    </row>
    <row r="471" spans="1:20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TBL_Employees3[[#This Row],[Annual Salary]]+TBL_Employees3[[#This Row],[Bonus %]]*TBL_Employees3[[#This Row],[Annual Salary]]</f>
        <v>68843.520000000004</v>
      </c>
      <c r="P471" t="str">
        <f>IF(AND(TBL_Employees3[[#This Row],[Department]]="IT",TBL_Employees3[[#This Row],[Gender]]="Female"),"Yes","No")</f>
        <v>No</v>
      </c>
      <c r="Q471" t="str">
        <f>IF(AND(TBL_Employees3[[#This Row],[Gender]]="Female",TBL_Employees3[[#This Row],[Ethnicity]]="Black"), "Female_Black", "Others")</f>
        <v>Others</v>
      </c>
      <c r="T471" t="str">
        <v>E00218</v>
      </c>
    </row>
    <row r="472" spans="1:20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TBL_Employees3[[#This Row],[Annual Salary]]+TBL_Employees3[[#This Row],[Bonus %]]*TBL_Employees3[[#This Row],[Annual Salary]]</f>
        <v>92209</v>
      </c>
      <c r="P472" t="str">
        <f>IF(AND(TBL_Employees3[[#This Row],[Department]]="IT",TBL_Employees3[[#This Row],[Gender]]="Female"),"Yes","No")</f>
        <v>No</v>
      </c>
      <c r="Q472" t="str">
        <f>IF(AND(TBL_Employees3[[#This Row],[Gender]]="Female",TBL_Employees3[[#This Row],[Ethnicity]]="Black"), "Female_Black", "Others")</f>
        <v>Others</v>
      </c>
      <c r="T472" t="str">
        <v>E00784</v>
      </c>
    </row>
    <row r="473" spans="1:20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TBL_Employees3[[#This Row],[Annual Salary]]+TBL_Employees3[[#This Row],[Bonus %]]*TBL_Employees3[[#This Row],[Annual Salary]]</f>
        <v>176385.44</v>
      </c>
      <c r="P473" t="str">
        <f>IF(AND(TBL_Employees3[[#This Row],[Department]]="IT",TBL_Employees3[[#This Row],[Gender]]="Female"),"Yes","No")</f>
        <v>No</v>
      </c>
      <c r="Q473" t="str">
        <f>IF(AND(TBL_Employees3[[#This Row],[Gender]]="Female",TBL_Employees3[[#This Row],[Ethnicity]]="Black"), "Female_Black", "Others")</f>
        <v>Others</v>
      </c>
      <c r="T473" t="str">
        <v>E04925</v>
      </c>
    </row>
    <row r="474" spans="1:20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TBL_Employees3[[#This Row],[Annual Salary]]+TBL_Employees3[[#This Row],[Bonus %]]*TBL_Employees3[[#This Row],[Annual Salary]]</f>
        <v>99697</v>
      </c>
      <c r="P474" t="str">
        <f>IF(AND(TBL_Employees3[[#This Row],[Department]]="IT",TBL_Employees3[[#This Row],[Gender]]="Female"),"Yes","No")</f>
        <v>No</v>
      </c>
      <c r="Q474" t="str">
        <f>IF(AND(TBL_Employees3[[#This Row],[Gender]]="Female",TBL_Employees3[[#This Row],[Ethnicity]]="Black"), "Female_Black", "Others")</f>
        <v>Others</v>
      </c>
      <c r="T474" t="str">
        <v>E04448</v>
      </c>
    </row>
    <row r="475" spans="1:20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TBL_Employees3[[#This Row],[Annual Salary]]+TBL_Employees3[[#This Row],[Bonus %]]*TBL_Employees3[[#This Row],[Annual Salary]]</f>
        <v>90770</v>
      </c>
      <c r="P475" t="str">
        <f>IF(AND(TBL_Employees3[[#This Row],[Department]]="IT",TBL_Employees3[[#This Row],[Gender]]="Female"),"Yes","No")</f>
        <v>No</v>
      </c>
      <c r="Q475" t="str">
        <f>IF(AND(TBL_Employees3[[#This Row],[Gender]]="Female",TBL_Employees3[[#This Row],[Ethnicity]]="Black"), "Female_Black", "Others")</f>
        <v>Others</v>
      </c>
      <c r="T475" t="str">
        <v>E04817</v>
      </c>
    </row>
    <row r="476" spans="1:20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TBL_Employees3[[#This Row],[Annual Salary]]+TBL_Employees3[[#This Row],[Bonus %]]*TBL_Employees3[[#This Row],[Annual Salary]]</f>
        <v>55369</v>
      </c>
      <c r="P476" t="str">
        <f>IF(AND(TBL_Employees3[[#This Row],[Department]]="IT",TBL_Employees3[[#This Row],[Gender]]="Female"),"Yes","No")</f>
        <v>No</v>
      </c>
      <c r="Q476" t="str">
        <f>IF(AND(TBL_Employees3[[#This Row],[Gender]]="Female",TBL_Employees3[[#This Row],[Ethnicity]]="Black"), "Female_Black", "Others")</f>
        <v>Others</v>
      </c>
      <c r="T476" t="str">
        <v>E00325</v>
      </c>
    </row>
    <row r="477" spans="1:20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TBL_Employees3[[#This Row],[Annual Salary]]+TBL_Employees3[[#This Row],[Bonus %]]*TBL_Employees3[[#This Row],[Annual Salary]]</f>
        <v>69578</v>
      </c>
      <c r="P477" t="str">
        <f>IF(AND(TBL_Employees3[[#This Row],[Department]]="IT",TBL_Employees3[[#This Row],[Gender]]="Female"),"Yes","No")</f>
        <v>No</v>
      </c>
      <c r="Q477" t="str">
        <f>IF(AND(TBL_Employees3[[#This Row],[Gender]]="Female",TBL_Employees3[[#This Row],[Ethnicity]]="Black"), "Female_Black", "Others")</f>
        <v>Others</v>
      </c>
      <c r="T477" t="str">
        <v>E00403</v>
      </c>
    </row>
    <row r="478" spans="1:20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TBL_Employees3[[#This Row],[Annual Salary]]+TBL_Employees3[[#This Row],[Bonus %]]*TBL_Employees3[[#This Row],[Annual Salary]]</f>
        <v>211082.76</v>
      </c>
      <c r="P478" t="str">
        <f>IF(AND(TBL_Employees3[[#This Row],[Department]]="IT",TBL_Employees3[[#This Row],[Gender]]="Female"),"Yes","No")</f>
        <v>No</v>
      </c>
      <c r="Q478" t="str">
        <f>IF(AND(TBL_Employees3[[#This Row],[Gender]]="Female",TBL_Employees3[[#This Row],[Ethnicity]]="Black"), "Female_Black", "Others")</f>
        <v>Others</v>
      </c>
      <c r="T478" t="str">
        <v>E04358</v>
      </c>
    </row>
    <row r="479" spans="1:20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TBL_Employees3[[#This Row],[Annual Salary]]+TBL_Employees3[[#This Row],[Bonus %]]*TBL_Employees3[[#This Row],[Annual Salary]]</f>
        <v>65507</v>
      </c>
      <c r="P479" t="str">
        <f>IF(AND(TBL_Employees3[[#This Row],[Department]]="IT",TBL_Employees3[[#This Row],[Gender]]="Female"),"Yes","No")</f>
        <v>No</v>
      </c>
      <c r="Q479" t="str">
        <f>IF(AND(TBL_Employees3[[#This Row],[Gender]]="Female",TBL_Employees3[[#This Row],[Ethnicity]]="Black"), "Female_Black", "Others")</f>
        <v>Others</v>
      </c>
      <c r="T479" t="str">
        <v>E04662</v>
      </c>
    </row>
    <row r="480" spans="1:20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TBL_Employees3[[#This Row],[Annual Salary]]+TBL_Employees3[[#This Row],[Bonus %]]*TBL_Employees3[[#This Row],[Annual Salary]]</f>
        <v>118012.12</v>
      </c>
      <c r="P480" t="str">
        <f>IF(AND(TBL_Employees3[[#This Row],[Department]]="IT",TBL_Employees3[[#This Row],[Gender]]="Female"),"Yes","No")</f>
        <v>No</v>
      </c>
      <c r="Q480" t="str">
        <f>IF(AND(TBL_Employees3[[#This Row],[Gender]]="Female",TBL_Employees3[[#This Row],[Ethnicity]]="Black"), "Female_Black", "Others")</f>
        <v>Others</v>
      </c>
      <c r="T480" t="str">
        <v>E01496</v>
      </c>
    </row>
    <row r="481" spans="1:20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TBL_Employees3[[#This Row],[Annual Salary]]+TBL_Employees3[[#This Row],[Bonus %]]*TBL_Employees3[[#This Row],[Annual Salary]]</f>
        <v>80055</v>
      </c>
      <c r="P481" t="str">
        <f>IF(AND(TBL_Employees3[[#This Row],[Department]]="IT",TBL_Employees3[[#This Row],[Gender]]="Female"),"Yes","No")</f>
        <v>No</v>
      </c>
      <c r="Q481" t="str">
        <f>IF(AND(TBL_Employees3[[#This Row],[Gender]]="Female",TBL_Employees3[[#This Row],[Ethnicity]]="Black"), "Female_Black", "Others")</f>
        <v>Others</v>
      </c>
      <c r="T481" t="str">
        <v>E01870</v>
      </c>
    </row>
    <row r="482" spans="1:20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TBL_Employees3[[#This Row],[Annual Salary]]+TBL_Employees3[[#This Row],[Bonus %]]*TBL_Employees3[[#This Row],[Annual Salary]]</f>
        <v>76802</v>
      </c>
      <c r="P482" t="str">
        <f>IF(AND(TBL_Employees3[[#This Row],[Department]]="IT",TBL_Employees3[[#This Row],[Gender]]="Female"),"Yes","No")</f>
        <v>No</v>
      </c>
      <c r="Q482" t="str">
        <f>IF(AND(TBL_Employees3[[#This Row],[Gender]]="Female",TBL_Employees3[[#This Row],[Ethnicity]]="Black"), "Female_Black", "Others")</f>
        <v>Others</v>
      </c>
      <c r="T482" t="str">
        <v>E03971</v>
      </c>
    </row>
    <row r="483" spans="1:20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TBL_Employees3[[#This Row],[Annual Salary]]+TBL_Employees3[[#This Row],[Bonus %]]*TBL_Employees3[[#This Row],[Annual Salary]]</f>
        <v>331756.19</v>
      </c>
      <c r="P483" t="str">
        <f>IF(AND(TBL_Employees3[[#This Row],[Department]]="IT",TBL_Employees3[[#This Row],[Gender]]="Female"),"Yes","No")</f>
        <v>No</v>
      </c>
      <c r="Q483" t="str">
        <f>IF(AND(TBL_Employees3[[#This Row],[Gender]]="Female",TBL_Employees3[[#This Row],[Ethnicity]]="Black"), "Female_Black", "Others")</f>
        <v>Others</v>
      </c>
      <c r="T483" t="str">
        <v>E03616</v>
      </c>
    </row>
    <row r="484" spans="1:20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TBL_Employees3[[#This Row],[Annual Salary]]+TBL_Employees3[[#This Row],[Bonus %]]*TBL_Employees3[[#This Row],[Annual Salary]]</f>
        <v>78388</v>
      </c>
      <c r="P484" t="str">
        <f>IF(AND(TBL_Employees3[[#This Row],[Department]]="IT",TBL_Employees3[[#This Row],[Gender]]="Female"),"Yes","No")</f>
        <v>No</v>
      </c>
      <c r="Q484" t="str">
        <f>IF(AND(TBL_Employees3[[#This Row],[Gender]]="Female",TBL_Employees3[[#This Row],[Ethnicity]]="Black"), "Female_Black", "Others")</f>
        <v>Others</v>
      </c>
      <c r="T484" t="str">
        <v>E00153</v>
      </c>
    </row>
    <row r="485" spans="1:20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TBL_Employees3[[#This Row],[Annual Salary]]+TBL_Employees3[[#This Row],[Bonus %]]*TBL_Employees3[[#This Row],[Annual Salary]]</f>
        <v>334825.8</v>
      </c>
      <c r="P485" t="str">
        <f>IF(AND(TBL_Employees3[[#This Row],[Department]]="IT",TBL_Employees3[[#This Row],[Gender]]="Female"),"Yes","No")</f>
        <v>No</v>
      </c>
      <c r="Q485" t="str">
        <f>IF(AND(TBL_Employees3[[#This Row],[Gender]]="Female",TBL_Employees3[[#This Row],[Ethnicity]]="Black"), "Female_Black", "Others")</f>
        <v>Others</v>
      </c>
      <c r="T485" t="str">
        <v>E02313</v>
      </c>
    </row>
    <row r="486" spans="1:20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TBL_Employees3[[#This Row],[Annual Salary]]+TBL_Employees3[[#This Row],[Bonus %]]*TBL_Employees3[[#This Row],[Annual Salary]]</f>
        <v>170569.15</v>
      </c>
      <c r="P486" t="str">
        <f>IF(AND(TBL_Employees3[[#This Row],[Department]]="IT",TBL_Employees3[[#This Row],[Gender]]="Female"),"Yes","No")</f>
        <v>No</v>
      </c>
      <c r="Q486" t="str">
        <f>IF(AND(TBL_Employees3[[#This Row],[Gender]]="Female",TBL_Employees3[[#This Row],[Ethnicity]]="Black"), "Female_Black", "Others")</f>
        <v>Others</v>
      </c>
      <c r="T486" t="str">
        <v>E02960</v>
      </c>
    </row>
    <row r="487" spans="1:20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TBL_Employees3[[#This Row],[Annual Salary]]+TBL_Employees3[[#This Row],[Bonus %]]*TBL_Employees3[[#This Row],[Annual Salary]]</f>
        <v>90258</v>
      </c>
      <c r="P487" t="str">
        <f>IF(AND(TBL_Employees3[[#This Row],[Department]]="IT",TBL_Employees3[[#This Row],[Gender]]="Female"),"Yes","No")</f>
        <v>Yes</v>
      </c>
      <c r="Q487" t="str">
        <f>IF(AND(TBL_Employees3[[#This Row],[Gender]]="Female",TBL_Employees3[[#This Row],[Ethnicity]]="Black"), "Female_Black", "Others")</f>
        <v>Others</v>
      </c>
      <c r="T487" t="str">
        <v>E00096</v>
      </c>
    </row>
    <row r="488" spans="1:20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TBL_Employees3[[#This Row],[Annual Salary]]+TBL_Employees3[[#This Row],[Bonus %]]*TBL_Employees3[[#This Row],[Annual Salary]]</f>
        <v>72486</v>
      </c>
      <c r="P488" t="str">
        <f>IF(AND(TBL_Employees3[[#This Row],[Department]]="IT",TBL_Employees3[[#This Row],[Gender]]="Female"),"Yes","No")</f>
        <v>Yes</v>
      </c>
      <c r="Q488" t="str">
        <f>IF(AND(TBL_Employees3[[#This Row],[Gender]]="Female",TBL_Employees3[[#This Row],[Ethnicity]]="Black"), "Female_Black", "Others")</f>
        <v>Female_Black</v>
      </c>
      <c r="T488" t="str">
        <v>E02140</v>
      </c>
    </row>
    <row r="489" spans="1:20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TBL_Employees3[[#This Row],[Annual Salary]]+TBL_Employees3[[#This Row],[Bonus %]]*TBL_Employees3[[#This Row],[Annual Salary]]</f>
        <v>95499</v>
      </c>
      <c r="P489" t="str">
        <f>IF(AND(TBL_Employees3[[#This Row],[Department]]="IT",TBL_Employees3[[#This Row],[Gender]]="Female"),"Yes","No")</f>
        <v>No</v>
      </c>
      <c r="Q489" t="str">
        <f>IF(AND(TBL_Employees3[[#This Row],[Gender]]="Female",TBL_Employees3[[#This Row],[Ethnicity]]="Black"), "Female_Black", "Others")</f>
        <v>Others</v>
      </c>
      <c r="T489" t="str">
        <v>E00826</v>
      </c>
    </row>
    <row r="490" spans="1:20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TBL_Employees3[[#This Row],[Annual Salary]]+TBL_Employees3[[#This Row],[Bonus %]]*TBL_Employees3[[#This Row],[Annual Salary]]</f>
        <v>90212</v>
      </c>
      <c r="P490" t="str">
        <f>IF(AND(TBL_Employees3[[#This Row],[Department]]="IT",TBL_Employees3[[#This Row],[Gender]]="Female"),"Yes","No")</f>
        <v>No</v>
      </c>
      <c r="Q490" t="str">
        <f>IF(AND(TBL_Employees3[[#This Row],[Gender]]="Female",TBL_Employees3[[#This Row],[Ethnicity]]="Black"), "Female_Black", "Others")</f>
        <v>Others</v>
      </c>
      <c r="T490" t="str">
        <v>E03881</v>
      </c>
    </row>
    <row r="491" spans="1:20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TBL_Employees3[[#This Row],[Annual Salary]]+TBL_Employees3[[#This Row],[Bonus %]]*TBL_Employees3[[#This Row],[Annual Salary]]</f>
        <v>353139.23</v>
      </c>
      <c r="P491" t="str">
        <f>IF(AND(TBL_Employees3[[#This Row],[Department]]="IT",TBL_Employees3[[#This Row],[Gender]]="Female"),"Yes","No")</f>
        <v>No</v>
      </c>
      <c r="Q491" t="str">
        <f>IF(AND(TBL_Employees3[[#This Row],[Gender]]="Female",TBL_Employees3[[#This Row],[Ethnicity]]="Black"), "Female_Black", "Others")</f>
        <v>Others</v>
      </c>
      <c r="T491" t="str">
        <v>E02604</v>
      </c>
    </row>
    <row r="492" spans="1:20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TBL_Employees3[[#This Row],[Annual Salary]]+TBL_Employees3[[#This Row],[Bonus %]]*TBL_Employees3[[#This Row],[Annual Salary]]</f>
        <v>43001</v>
      </c>
      <c r="P492" t="str">
        <f>IF(AND(TBL_Employees3[[#This Row],[Department]]="IT",TBL_Employees3[[#This Row],[Gender]]="Female"),"Yes","No")</f>
        <v>No</v>
      </c>
      <c r="Q492" t="str">
        <f>IF(AND(TBL_Employees3[[#This Row],[Gender]]="Female",TBL_Employees3[[#This Row],[Ethnicity]]="Black"), "Female_Black", "Others")</f>
        <v>Others</v>
      </c>
      <c r="T492" t="str">
        <v>E02613</v>
      </c>
    </row>
    <row r="493" spans="1:20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TBL_Employees3[[#This Row],[Annual Salary]]+TBL_Employees3[[#This Row],[Bonus %]]*TBL_Employees3[[#This Row],[Annual Salary]]</f>
        <v>92780.800000000003</v>
      </c>
      <c r="P493" t="str">
        <f>IF(AND(TBL_Employees3[[#This Row],[Department]]="IT",TBL_Employees3[[#This Row],[Gender]]="Female"),"Yes","No")</f>
        <v>No</v>
      </c>
      <c r="Q493" t="str">
        <f>IF(AND(TBL_Employees3[[#This Row],[Gender]]="Female",TBL_Employees3[[#This Row],[Ethnicity]]="Black"), "Female_Black", "Others")</f>
        <v>Others</v>
      </c>
      <c r="T493" t="str">
        <v>E00864</v>
      </c>
    </row>
    <row r="494" spans="1:20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TBL_Employees3[[#This Row],[Annual Salary]]+TBL_Employees3[[#This Row],[Bonus %]]*TBL_Employees3[[#This Row],[Annual Salary]]</f>
        <v>52200</v>
      </c>
      <c r="P494" t="str">
        <f>IF(AND(TBL_Employees3[[#This Row],[Department]]="IT",TBL_Employees3[[#This Row],[Gender]]="Female"),"Yes","No")</f>
        <v>No</v>
      </c>
      <c r="Q494" t="str">
        <f>IF(AND(TBL_Employees3[[#This Row],[Gender]]="Female",TBL_Employees3[[#This Row],[Ethnicity]]="Black"), "Female_Black", "Others")</f>
        <v>Others</v>
      </c>
      <c r="T494" t="str">
        <v>E01760</v>
      </c>
    </row>
    <row r="495" spans="1:20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TBL_Employees3[[#This Row],[Annual Salary]]+TBL_Employees3[[#This Row],[Bonus %]]*TBL_Employees3[[#This Row],[Annual Salary]]</f>
        <v>167449.04999999999</v>
      </c>
      <c r="P495" t="str">
        <f>IF(AND(TBL_Employees3[[#This Row],[Department]]="IT",TBL_Employees3[[#This Row],[Gender]]="Female"),"Yes","No")</f>
        <v>No</v>
      </c>
      <c r="Q495" t="str">
        <f>IF(AND(TBL_Employees3[[#This Row],[Gender]]="Female",TBL_Employees3[[#This Row],[Ethnicity]]="Black"), "Female_Black", "Others")</f>
        <v>Others</v>
      </c>
      <c r="T495" t="str">
        <v>E03223</v>
      </c>
    </row>
    <row r="496" spans="1:20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TBL_Employees3[[#This Row],[Annual Salary]]+TBL_Employees3[[#This Row],[Bonus %]]*TBL_Employees3[[#This Row],[Annual Salary]]</f>
        <v>65702</v>
      </c>
      <c r="P496" t="str">
        <f>IF(AND(TBL_Employees3[[#This Row],[Department]]="IT",TBL_Employees3[[#This Row],[Gender]]="Female"),"Yes","No")</f>
        <v>Yes</v>
      </c>
      <c r="Q496" t="str">
        <f>IF(AND(TBL_Employees3[[#This Row],[Gender]]="Female",TBL_Employees3[[#This Row],[Ethnicity]]="Black"), "Female_Black", "Others")</f>
        <v>Others</v>
      </c>
      <c r="T496" t="str">
        <v>E01262</v>
      </c>
    </row>
    <row r="497" spans="1:20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TBL_Employees3[[#This Row],[Annual Salary]]+TBL_Employees3[[#This Row],[Bonus %]]*TBL_Employees3[[#This Row],[Annual Salary]]</f>
        <v>200927.12</v>
      </c>
      <c r="P497" t="str">
        <f>IF(AND(TBL_Employees3[[#This Row],[Department]]="IT",TBL_Employees3[[#This Row],[Gender]]="Female"),"Yes","No")</f>
        <v>No</v>
      </c>
      <c r="Q497" t="str">
        <f>IF(AND(TBL_Employees3[[#This Row],[Gender]]="Female",TBL_Employees3[[#This Row],[Ethnicity]]="Black"), "Female_Black", "Others")</f>
        <v>Others</v>
      </c>
      <c r="T497" t="str">
        <v>E01075</v>
      </c>
    </row>
    <row r="498" spans="1:20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TBL_Employees3[[#This Row],[Annual Salary]]+TBL_Employees3[[#This Row],[Bonus %]]*TBL_Employees3[[#This Row],[Annual Salary]]</f>
        <v>172762.7</v>
      </c>
      <c r="P498" t="str">
        <f>IF(AND(TBL_Employees3[[#This Row],[Department]]="IT",TBL_Employees3[[#This Row],[Gender]]="Female"),"Yes","No")</f>
        <v>No</v>
      </c>
      <c r="Q498" t="str">
        <f>IF(AND(TBL_Employees3[[#This Row],[Gender]]="Female",TBL_Employees3[[#This Row],[Ethnicity]]="Black"), "Female_Black", "Others")</f>
        <v>Others</v>
      </c>
      <c r="T498" t="str">
        <v>E00364</v>
      </c>
    </row>
    <row r="499" spans="1:20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TBL_Employees3[[#This Row],[Annual Salary]]+TBL_Employees3[[#This Row],[Bonus %]]*TBL_Employees3[[#This Row],[Annual Salary]]</f>
        <v>140314.9</v>
      </c>
      <c r="P499" t="str">
        <f>IF(AND(TBL_Employees3[[#This Row],[Department]]="IT",TBL_Employees3[[#This Row],[Gender]]="Female"),"Yes","No")</f>
        <v>No</v>
      </c>
      <c r="Q499" t="str">
        <f>IF(AND(TBL_Employees3[[#This Row],[Gender]]="Female",TBL_Employees3[[#This Row],[Ethnicity]]="Black"), "Female_Black", "Others")</f>
        <v>Others</v>
      </c>
      <c r="T499" t="str">
        <v>E04108</v>
      </c>
    </row>
    <row r="500" spans="1:20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TBL_Employees3[[#This Row],[Annual Salary]]+TBL_Employees3[[#This Row],[Bonus %]]*TBL_Employees3[[#This Row],[Annual Salary]]</f>
        <v>62644</v>
      </c>
      <c r="P500" t="str">
        <f>IF(AND(TBL_Employees3[[#This Row],[Department]]="IT",TBL_Employees3[[#This Row],[Gender]]="Female"),"Yes","No")</f>
        <v>No</v>
      </c>
      <c r="Q500" t="str">
        <f>IF(AND(TBL_Employees3[[#This Row],[Gender]]="Female",TBL_Employees3[[#This Row],[Ethnicity]]="Black"), "Female_Black", "Others")</f>
        <v>Others</v>
      </c>
      <c r="T500" t="str">
        <v>E02917</v>
      </c>
    </row>
    <row r="501" spans="1:20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TBL_Employees3[[#This Row],[Annual Salary]]+TBL_Employees3[[#This Row],[Bonus %]]*TBL_Employees3[[#This Row],[Annual Salary]]</f>
        <v>73907</v>
      </c>
      <c r="P501" t="str">
        <f>IF(AND(TBL_Employees3[[#This Row],[Department]]="IT",TBL_Employees3[[#This Row],[Gender]]="Female"),"Yes","No")</f>
        <v>No</v>
      </c>
      <c r="Q501" t="str">
        <f>IF(AND(TBL_Employees3[[#This Row],[Gender]]="Female",TBL_Employees3[[#This Row],[Ethnicity]]="Black"), "Female_Black", "Others")</f>
        <v>Others</v>
      </c>
      <c r="T501" t="str">
        <v>E03393</v>
      </c>
    </row>
    <row r="502" spans="1:20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TBL_Employees3[[#This Row],[Annual Salary]]+TBL_Employees3[[#This Row],[Bonus %]]*TBL_Employees3[[#This Row],[Annual Salary]]</f>
        <v>90040</v>
      </c>
      <c r="P502" t="str">
        <f>IF(AND(TBL_Employees3[[#This Row],[Department]]="IT",TBL_Employees3[[#This Row],[Gender]]="Female"),"Yes","No")</f>
        <v>No</v>
      </c>
      <c r="Q502" t="str">
        <f>IF(AND(TBL_Employees3[[#This Row],[Gender]]="Female",TBL_Employees3[[#This Row],[Ethnicity]]="Black"), "Female_Black", "Others")</f>
        <v>Others</v>
      </c>
      <c r="T502" t="str">
        <v>E02977</v>
      </c>
    </row>
    <row r="503" spans="1:20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TBL_Employees3[[#This Row],[Annual Salary]]+TBL_Employees3[[#This Row],[Bonus %]]*TBL_Employees3[[#This Row],[Annual Salary]]</f>
        <v>91134</v>
      </c>
      <c r="P503" t="str">
        <f>IF(AND(TBL_Employees3[[#This Row],[Department]]="IT",TBL_Employees3[[#This Row],[Gender]]="Female"),"Yes","No")</f>
        <v>No</v>
      </c>
      <c r="Q503" t="str">
        <f>IF(AND(TBL_Employees3[[#This Row],[Gender]]="Female",TBL_Employees3[[#This Row],[Ethnicity]]="Black"), "Female_Black", "Others")</f>
        <v>Others</v>
      </c>
      <c r="T503" t="str">
        <v>E03371</v>
      </c>
    </row>
    <row r="504" spans="1:20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TBL_Employees3[[#This Row],[Annual Salary]]+TBL_Employees3[[#This Row],[Bonus %]]*TBL_Employees3[[#This Row],[Annual Salary]]</f>
        <v>265842.71999999997</v>
      </c>
      <c r="P504" t="str">
        <f>IF(AND(TBL_Employees3[[#This Row],[Department]]="IT",TBL_Employees3[[#This Row],[Gender]]="Female"),"Yes","No")</f>
        <v>No</v>
      </c>
      <c r="Q504" t="str">
        <f>IF(AND(TBL_Employees3[[#This Row],[Gender]]="Female",TBL_Employees3[[#This Row],[Ethnicity]]="Black"), "Female_Black", "Others")</f>
        <v>Others</v>
      </c>
      <c r="T504" t="str">
        <v>E02531</v>
      </c>
    </row>
    <row r="505" spans="1:20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TBL_Employees3[[#This Row],[Annual Salary]]+TBL_Employees3[[#This Row],[Bonus %]]*TBL_Employees3[[#This Row],[Annual Salary]]</f>
        <v>54733</v>
      </c>
      <c r="P505" t="str">
        <f>IF(AND(TBL_Employees3[[#This Row],[Department]]="IT",TBL_Employees3[[#This Row],[Gender]]="Female"),"Yes","No")</f>
        <v>No</v>
      </c>
      <c r="Q505" t="str">
        <f>IF(AND(TBL_Employees3[[#This Row],[Gender]]="Female",TBL_Employees3[[#This Row],[Ethnicity]]="Black"), "Female_Black", "Others")</f>
        <v>Others</v>
      </c>
      <c r="T505" t="str">
        <v>E02473</v>
      </c>
    </row>
    <row r="506" spans="1:20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TBL_Employees3[[#This Row],[Annual Salary]]+TBL_Employees3[[#This Row],[Bonus %]]*TBL_Employees3[[#This Row],[Annual Salary]]</f>
        <v>65341</v>
      </c>
      <c r="P506" t="str">
        <f>IF(AND(TBL_Employees3[[#This Row],[Department]]="IT",TBL_Employees3[[#This Row],[Gender]]="Female"),"Yes","No")</f>
        <v>No</v>
      </c>
      <c r="Q506" t="str">
        <f>IF(AND(TBL_Employees3[[#This Row],[Gender]]="Female",TBL_Employees3[[#This Row],[Ethnicity]]="Black"), "Female_Black", "Others")</f>
        <v>Others</v>
      </c>
      <c r="T506" t="str">
        <v>E02468</v>
      </c>
    </row>
    <row r="507" spans="1:20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TBL_Employees3[[#This Row],[Annual Salary]]+TBL_Employees3[[#This Row],[Bonus %]]*TBL_Employees3[[#This Row],[Annual Salary]]</f>
        <v>154520.88</v>
      </c>
      <c r="P507" t="str">
        <f>IF(AND(TBL_Employees3[[#This Row],[Department]]="IT",TBL_Employees3[[#This Row],[Gender]]="Female"),"Yes","No")</f>
        <v>No</v>
      </c>
      <c r="Q507" t="str">
        <f>IF(AND(TBL_Employees3[[#This Row],[Gender]]="Female",TBL_Employees3[[#This Row],[Ethnicity]]="Black"), "Female_Black", "Others")</f>
        <v>Female_Black</v>
      </c>
      <c r="T507" t="str">
        <v>E03697</v>
      </c>
    </row>
    <row r="508" spans="1:20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TBL_Employees3[[#This Row],[Annual Salary]]+TBL_Employees3[[#This Row],[Bonus %]]*TBL_Employees3[[#This Row],[Annual Salary]]</f>
        <v>73200</v>
      </c>
      <c r="P508" t="str">
        <f>IF(AND(TBL_Employees3[[#This Row],[Department]]="IT",TBL_Employees3[[#This Row],[Gender]]="Female"),"Yes","No")</f>
        <v>No</v>
      </c>
      <c r="Q508" t="str">
        <f>IF(AND(TBL_Employees3[[#This Row],[Gender]]="Female",TBL_Employees3[[#This Row],[Ethnicity]]="Black"), "Female_Black", "Others")</f>
        <v>Others</v>
      </c>
      <c r="T508" t="str">
        <v>E00593</v>
      </c>
    </row>
    <row r="509" spans="1:20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TBL_Employees3[[#This Row],[Annual Salary]]+TBL_Employees3[[#This Row],[Bonus %]]*TBL_Employees3[[#This Row],[Annual Salary]]</f>
        <v>108794.16</v>
      </c>
      <c r="P509" t="str">
        <f>IF(AND(TBL_Employees3[[#This Row],[Department]]="IT",TBL_Employees3[[#This Row],[Gender]]="Female"),"Yes","No")</f>
        <v>No</v>
      </c>
      <c r="Q509" t="str">
        <f>IF(AND(TBL_Employees3[[#This Row],[Gender]]="Female",TBL_Employees3[[#This Row],[Ethnicity]]="Black"), "Female_Black", "Others")</f>
        <v>Others</v>
      </c>
      <c r="T509" t="str">
        <v>E01103</v>
      </c>
    </row>
    <row r="510" spans="1:20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TBL_Employees3[[#This Row],[Annual Salary]]+TBL_Employees3[[#This Row],[Bonus %]]*TBL_Employees3[[#This Row],[Annual Salary]]</f>
        <v>87427</v>
      </c>
      <c r="P510" t="str">
        <f>IF(AND(TBL_Employees3[[#This Row],[Department]]="IT",TBL_Employees3[[#This Row],[Gender]]="Female"),"Yes","No")</f>
        <v>No</v>
      </c>
      <c r="Q510" t="str">
        <f>IF(AND(TBL_Employees3[[#This Row],[Gender]]="Female",TBL_Employees3[[#This Row],[Ethnicity]]="Black"), "Female_Black", "Others")</f>
        <v>Others</v>
      </c>
      <c r="T510" t="str">
        <v>E03889</v>
      </c>
    </row>
    <row r="511" spans="1:20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TBL_Employees3[[#This Row],[Annual Salary]]+TBL_Employees3[[#This Row],[Bonus %]]*TBL_Employees3[[#This Row],[Annual Salary]]</f>
        <v>49219</v>
      </c>
      <c r="P511" t="str">
        <f>IF(AND(TBL_Employees3[[#This Row],[Department]]="IT",TBL_Employees3[[#This Row],[Gender]]="Female"),"Yes","No")</f>
        <v>No</v>
      </c>
      <c r="Q511" t="str">
        <f>IF(AND(TBL_Employees3[[#This Row],[Gender]]="Female",TBL_Employees3[[#This Row],[Ethnicity]]="Black"), "Female_Black", "Others")</f>
        <v>Others</v>
      </c>
      <c r="T511" t="str">
        <v>E01958</v>
      </c>
    </row>
    <row r="512" spans="1:20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TBL_Employees3[[#This Row],[Annual Salary]]+TBL_Employees3[[#This Row],[Bonus %]]*TBL_Employees3[[#This Row],[Annual Salary]]</f>
        <v>113887.59</v>
      </c>
      <c r="P512" t="str">
        <f>IF(AND(TBL_Employees3[[#This Row],[Department]]="IT",TBL_Employees3[[#This Row],[Gender]]="Female"),"Yes","No")</f>
        <v>No</v>
      </c>
      <c r="Q512" t="str">
        <f>IF(AND(TBL_Employees3[[#This Row],[Gender]]="Female",TBL_Employees3[[#This Row],[Ethnicity]]="Black"), "Female_Black", "Others")</f>
        <v>Others</v>
      </c>
      <c r="T512" t="str">
        <v>E01167</v>
      </c>
    </row>
    <row r="513" spans="1:20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TBL_Employees3[[#This Row],[Annual Salary]]+TBL_Employees3[[#This Row],[Bonus %]]*TBL_Employees3[[#This Row],[Annual Salary]]</f>
        <v>64364</v>
      </c>
      <c r="P513" t="str">
        <f>IF(AND(TBL_Employees3[[#This Row],[Department]]="IT",TBL_Employees3[[#This Row],[Gender]]="Female"),"Yes","No")</f>
        <v>No</v>
      </c>
      <c r="Q513" t="str">
        <f>IF(AND(TBL_Employees3[[#This Row],[Gender]]="Female",TBL_Employees3[[#This Row],[Ethnicity]]="Black"), "Female_Black", "Others")</f>
        <v>Others</v>
      </c>
      <c r="T513" t="str">
        <v>E00099</v>
      </c>
    </row>
    <row r="514" spans="1:20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TBL_Employees3[[#This Row],[Annual Salary]]+TBL_Employees3[[#This Row],[Bonus %]]*TBL_Employees3[[#This Row],[Annual Salary]]</f>
        <v>223834</v>
      </c>
      <c r="P514" t="str">
        <f>IF(AND(TBL_Employees3[[#This Row],[Department]]="IT",TBL_Employees3[[#This Row],[Gender]]="Female"),"Yes","No")</f>
        <v>No</v>
      </c>
      <c r="Q514" t="str">
        <f>IF(AND(TBL_Employees3[[#This Row],[Gender]]="Female",TBL_Employees3[[#This Row],[Ethnicity]]="Black"), "Female_Black", "Others")</f>
        <v>Others</v>
      </c>
      <c r="T514" t="str">
        <v>E00044</v>
      </c>
    </row>
    <row r="515" spans="1:20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TBL_Employees3[[#This Row],[Annual Salary]]+TBL_Employees3[[#This Row],[Bonus %]]*TBL_Employees3[[#This Row],[Annual Salary]]</f>
        <v>88343</v>
      </c>
      <c r="P515" t="str">
        <f>IF(AND(TBL_Employees3[[#This Row],[Department]]="IT",TBL_Employees3[[#This Row],[Gender]]="Female"),"Yes","No")</f>
        <v>No</v>
      </c>
      <c r="Q515" t="str">
        <f>IF(AND(TBL_Employees3[[#This Row],[Gender]]="Female",TBL_Employees3[[#This Row],[Ethnicity]]="Black"), "Female_Black", "Others")</f>
        <v>Others</v>
      </c>
      <c r="T515" t="str">
        <v>E00711</v>
      </c>
    </row>
    <row r="516" spans="1:20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TBL_Employees3[[#This Row],[Annual Salary]]+TBL_Employees3[[#This Row],[Bonus %]]*TBL_Employees3[[#This Row],[Annual Salary]]</f>
        <v>66649</v>
      </c>
      <c r="P516" t="str">
        <f>IF(AND(TBL_Employees3[[#This Row],[Department]]="IT",TBL_Employees3[[#This Row],[Gender]]="Female"),"Yes","No")</f>
        <v>No</v>
      </c>
      <c r="Q516" t="str">
        <f>IF(AND(TBL_Employees3[[#This Row],[Gender]]="Female",TBL_Employees3[[#This Row],[Ethnicity]]="Black"), "Female_Black", "Others")</f>
        <v>Others</v>
      </c>
      <c r="T516" t="str">
        <v>E04795</v>
      </c>
    </row>
    <row r="517" spans="1:20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TBL_Employees3[[#This Row],[Annual Salary]]+TBL_Employees3[[#This Row],[Bonus %]]*TBL_Employees3[[#This Row],[Annual Salary]]</f>
        <v>107989.35</v>
      </c>
      <c r="P517" t="str">
        <f>IF(AND(TBL_Employees3[[#This Row],[Department]]="IT",TBL_Employees3[[#This Row],[Gender]]="Female"),"Yes","No")</f>
        <v>No</v>
      </c>
      <c r="Q517" t="str">
        <f>IF(AND(TBL_Employees3[[#This Row],[Gender]]="Female",TBL_Employees3[[#This Row],[Ethnicity]]="Black"), "Female_Black", "Others")</f>
        <v>Others</v>
      </c>
      <c r="T517" t="str">
        <v>E03912</v>
      </c>
    </row>
    <row r="518" spans="1:20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TBL_Employees3[[#This Row],[Annual Salary]]+TBL_Employees3[[#This Row],[Bonus %]]*TBL_Employees3[[#This Row],[Annual Salary]]</f>
        <v>155113.15</v>
      </c>
      <c r="P518" t="str">
        <f>IF(AND(TBL_Employees3[[#This Row],[Department]]="IT",TBL_Employees3[[#This Row],[Gender]]="Female"),"Yes","No")</f>
        <v>No</v>
      </c>
      <c r="Q518" t="str">
        <f>IF(AND(TBL_Employees3[[#This Row],[Gender]]="Female",TBL_Employees3[[#This Row],[Ethnicity]]="Black"), "Female_Black", "Others")</f>
        <v>Others</v>
      </c>
      <c r="T518" t="str">
        <v>E02103</v>
      </c>
    </row>
    <row r="519" spans="1:20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TBL_Employees3[[#This Row],[Annual Salary]]+TBL_Employees3[[#This Row],[Bonus %]]*TBL_Employees3[[#This Row],[Annual Salary]]</f>
        <v>68807</v>
      </c>
      <c r="P519" t="str">
        <f>IF(AND(TBL_Employees3[[#This Row],[Department]]="IT",TBL_Employees3[[#This Row],[Gender]]="Female"),"Yes","No")</f>
        <v>No</v>
      </c>
      <c r="Q519" t="str">
        <f>IF(AND(TBL_Employees3[[#This Row],[Gender]]="Female",TBL_Employees3[[#This Row],[Ethnicity]]="Black"), "Female_Black", "Others")</f>
        <v>Others</v>
      </c>
      <c r="T519" t="str">
        <v>E04213</v>
      </c>
    </row>
    <row r="520" spans="1:20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TBL_Employees3[[#This Row],[Annual Salary]]+TBL_Employees3[[#This Row],[Bonus %]]*TBL_Employees3[[#This Row],[Annual Salary]]</f>
        <v>311197.92</v>
      </c>
      <c r="P520" t="str">
        <f>IF(AND(TBL_Employees3[[#This Row],[Department]]="IT",TBL_Employees3[[#This Row],[Gender]]="Female"),"Yes","No")</f>
        <v>No</v>
      </c>
      <c r="Q520" t="str">
        <f>IF(AND(TBL_Employees3[[#This Row],[Gender]]="Female",TBL_Employees3[[#This Row],[Ethnicity]]="Black"), "Female_Black", "Others")</f>
        <v>Others</v>
      </c>
      <c r="T520" t="str">
        <v>E04756</v>
      </c>
    </row>
    <row r="521" spans="1:20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TBL_Employees3[[#This Row],[Annual Salary]]+TBL_Employees3[[#This Row],[Bonus %]]*TBL_Employees3[[#This Row],[Annual Salary]]</f>
        <v>43391</v>
      </c>
      <c r="P521" t="str">
        <f>IF(AND(TBL_Employees3[[#This Row],[Department]]="IT",TBL_Employees3[[#This Row],[Gender]]="Female"),"Yes","No")</f>
        <v>No</v>
      </c>
      <c r="Q521" t="str">
        <f>IF(AND(TBL_Employees3[[#This Row],[Gender]]="Female",TBL_Employees3[[#This Row],[Ethnicity]]="Black"), "Female_Black", "Others")</f>
        <v>Others</v>
      </c>
      <c r="T521" t="str">
        <v>E04114</v>
      </c>
    </row>
    <row r="522" spans="1:20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TBL_Employees3[[#This Row],[Annual Salary]]+TBL_Employees3[[#This Row],[Bonus %]]*TBL_Employees3[[#This Row],[Annual Salary]]</f>
        <v>91782</v>
      </c>
      <c r="P522" t="str">
        <f>IF(AND(TBL_Employees3[[#This Row],[Department]]="IT",TBL_Employees3[[#This Row],[Gender]]="Female"),"Yes","No")</f>
        <v>No</v>
      </c>
      <c r="Q522" t="str">
        <f>IF(AND(TBL_Employees3[[#This Row],[Gender]]="Female",TBL_Employees3[[#This Row],[Ethnicity]]="Black"), "Female_Black", "Others")</f>
        <v>Others</v>
      </c>
      <c r="T522" t="str">
        <v>E01423</v>
      </c>
    </row>
    <row r="523" spans="1:20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TBL_Employees3[[#This Row],[Annual Salary]]+TBL_Employees3[[#This Row],[Bonus %]]*TBL_Employees3[[#This Row],[Annual Salary]]</f>
        <v>277244.46999999997</v>
      </c>
      <c r="P523" t="str">
        <f>IF(AND(TBL_Employees3[[#This Row],[Department]]="IT",TBL_Employees3[[#This Row],[Gender]]="Female"),"Yes","No")</f>
        <v>No</v>
      </c>
      <c r="Q523" t="str">
        <f>IF(AND(TBL_Employees3[[#This Row],[Gender]]="Female",TBL_Employees3[[#This Row],[Ethnicity]]="Black"), "Female_Black", "Others")</f>
        <v>Others</v>
      </c>
      <c r="T523" t="str">
        <v>E03181</v>
      </c>
    </row>
    <row r="524" spans="1:20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TBL_Employees3[[#This Row],[Annual Salary]]+TBL_Employees3[[#This Row],[Bonus %]]*TBL_Employees3[[#This Row],[Annual Salary]]</f>
        <v>79847.95</v>
      </c>
      <c r="P524" t="str">
        <f>IF(AND(TBL_Employees3[[#This Row],[Department]]="IT",TBL_Employees3[[#This Row],[Gender]]="Female"),"Yes","No")</f>
        <v>No</v>
      </c>
      <c r="Q524" t="str">
        <f>IF(AND(TBL_Employees3[[#This Row],[Gender]]="Female",TBL_Employees3[[#This Row],[Ethnicity]]="Black"), "Female_Black", "Others")</f>
        <v>Others</v>
      </c>
      <c r="T524" t="str">
        <v>E03305</v>
      </c>
    </row>
    <row r="525" spans="1:20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TBL_Employees3[[#This Row],[Annual Salary]]+TBL_Employees3[[#This Row],[Bonus %]]*TBL_Employees3[[#This Row],[Annual Salary]]</f>
        <v>119708.6</v>
      </c>
      <c r="P525" t="str">
        <f>IF(AND(TBL_Employees3[[#This Row],[Department]]="IT",TBL_Employees3[[#This Row],[Gender]]="Female"),"Yes","No")</f>
        <v>No</v>
      </c>
      <c r="Q525" t="str">
        <f>IF(AND(TBL_Employees3[[#This Row],[Gender]]="Female",TBL_Employees3[[#This Row],[Ethnicity]]="Black"), "Female_Black", "Others")</f>
        <v>Others</v>
      </c>
      <c r="T525" t="str">
        <v>E00703</v>
      </c>
    </row>
    <row r="526" spans="1:20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TBL_Employees3[[#This Row],[Annual Salary]]+TBL_Employees3[[#This Row],[Bonus %]]*TBL_Employees3[[#This Row],[Annual Salary]]</f>
        <v>94352</v>
      </c>
      <c r="P526" t="str">
        <f>IF(AND(TBL_Employees3[[#This Row],[Department]]="IT",TBL_Employees3[[#This Row],[Gender]]="Female"),"Yes","No")</f>
        <v>No</v>
      </c>
      <c r="Q526" t="str">
        <f>IF(AND(TBL_Employees3[[#This Row],[Gender]]="Female",TBL_Employees3[[#This Row],[Ethnicity]]="Black"), "Female_Black", "Others")</f>
        <v>Others</v>
      </c>
      <c r="T526" t="str">
        <v>E04403</v>
      </c>
    </row>
    <row r="527" spans="1:20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TBL_Employees3[[#This Row],[Annual Salary]]+TBL_Employees3[[#This Row],[Bonus %]]*TBL_Employees3[[#This Row],[Annual Salary]]</f>
        <v>73955</v>
      </c>
      <c r="P527" t="str">
        <f>IF(AND(TBL_Employees3[[#This Row],[Department]]="IT",TBL_Employees3[[#This Row],[Gender]]="Female"),"Yes","No")</f>
        <v>Yes</v>
      </c>
      <c r="Q527" t="str">
        <f>IF(AND(TBL_Employees3[[#This Row],[Gender]]="Female",TBL_Employees3[[#This Row],[Ethnicity]]="Black"), "Female_Black", "Others")</f>
        <v>Others</v>
      </c>
      <c r="T527" t="str">
        <v>E00103</v>
      </c>
    </row>
    <row r="528" spans="1:20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TBL_Employees3[[#This Row],[Annual Salary]]+TBL_Employees3[[#This Row],[Bonus %]]*TBL_Employees3[[#This Row],[Annual Salary]]</f>
        <v>120743.54</v>
      </c>
      <c r="P528" t="str">
        <f>IF(AND(TBL_Employees3[[#This Row],[Department]]="IT",TBL_Employees3[[#This Row],[Gender]]="Female"),"Yes","No")</f>
        <v>No</v>
      </c>
      <c r="Q528" t="str">
        <f>IF(AND(TBL_Employees3[[#This Row],[Gender]]="Female",TBL_Employees3[[#This Row],[Ethnicity]]="Black"), "Female_Black", "Others")</f>
        <v>Others</v>
      </c>
      <c r="T528" t="str">
        <v>E04487</v>
      </c>
    </row>
    <row r="529" spans="1:20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TBL_Employees3[[#This Row],[Annual Salary]]+TBL_Employees3[[#This Row],[Bonus %]]*TBL_Employees3[[#This Row],[Annual Salary]]</f>
        <v>92321</v>
      </c>
      <c r="P529" t="str">
        <f>IF(AND(TBL_Employees3[[#This Row],[Department]]="IT",TBL_Employees3[[#This Row],[Gender]]="Female"),"Yes","No")</f>
        <v>No</v>
      </c>
      <c r="Q529" t="str">
        <f>IF(AND(TBL_Employees3[[#This Row],[Gender]]="Female",TBL_Employees3[[#This Row],[Ethnicity]]="Black"), "Female_Black", "Others")</f>
        <v>Others</v>
      </c>
      <c r="T529" t="str">
        <v>E02179</v>
      </c>
    </row>
    <row r="530" spans="1:20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TBL_Employees3[[#This Row],[Annual Salary]]+TBL_Employees3[[#This Row],[Bonus %]]*TBL_Employees3[[#This Row],[Annual Salary]]</f>
        <v>108517.13</v>
      </c>
      <c r="P530" t="str">
        <f>IF(AND(TBL_Employees3[[#This Row],[Department]]="IT",TBL_Employees3[[#This Row],[Gender]]="Female"),"Yes","No")</f>
        <v>No</v>
      </c>
      <c r="Q530" t="str">
        <f>IF(AND(TBL_Employees3[[#This Row],[Gender]]="Female",TBL_Employees3[[#This Row],[Ethnicity]]="Black"), "Female_Black", "Others")</f>
        <v>Others</v>
      </c>
      <c r="T530" t="str">
        <v>E04242</v>
      </c>
    </row>
    <row r="531" spans="1:20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TBL_Employees3[[#This Row],[Annual Salary]]+TBL_Employees3[[#This Row],[Bonus %]]*TBL_Employees3[[#This Row],[Annual Salary]]</f>
        <v>115854</v>
      </c>
      <c r="P531" t="str">
        <f>IF(AND(TBL_Employees3[[#This Row],[Department]]="IT",TBL_Employees3[[#This Row],[Gender]]="Female"),"Yes","No")</f>
        <v>No</v>
      </c>
      <c r="Q531" t="str">
        <f>IF(AND(TBL_Employees3[[#This Row],[Gender]]="Female",TBL_Employees3[[#This Row],[Ethnicity]]="Black"), "Female_Black", "Others")</f>
        <v>Others</v>
      </c>
      <c r="T531" t="str">
        <v>E01371</v>
      </c>
    </row>
    <row r="532" spans="1:20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TBL_Employees3[[#This Row],[Annual Salary]]+TBL_Employees3[[#This Row],[Bonus %]]*TBL_Employees3[[#This Row],[Annual Salary]]</f>
        <v>82462</v>
      </c>
      <c r="P532" t="str">
        <f>IF(AND(TBL_Employees3[[#This Row],[Department]]="IT",TBL_Employees3[[#This Row],[Gender]]="Female"),"Yes","No")</f>
        <v>Yes</v>
      </c>
      <c r="Q532" t="str">
        <f>IF(AND(TBL_Employees3[[#This Row],[Gender]]="Female",TBL_Employees3[[#This Row],[Ethnicity]]="Black"), "Female_Black", "Others")</f>
        <v>Others</v>
      </c>
      <c r="T532" t="str">
        <v>E03065</v>
      </c>
    </row>
    <row r="533" spans="1:20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TBL_Employees3[[#This Row],[Annual Salary]]+TBL_Employees3[[#This Row],[Bonus %]]*TBL_Employees3[[#This Row],[Annual Salary]]</f>
        <v>261984.36</v>
      </c>
      <c r="P533" t="str">
        <f>IF(AND(TBL_Employees3[[#This Row],[Department]]="IT",TBL_Employees3[[#This Row],[Gender]]="Female"),"Yes","No")</f>
        <v>Yes</v>
      </c>
      <c r="Q533" t="str">
        <f>IF(AND(TBL_Employees3[[#This Row],[Gender]]="Female",TBL_Employees3[[#This Row],[Ethnicity]]="Black"), "Female_Black", "Others")</f>
        <v>Others</v>
      </c>
      <c r="T533" t="str">
        <v>E01377</v>
      </c>
    </row>
    <row r="534" spans="1:20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TBL_Employees3[[#This Row],[Annual Salary]]+TBL_Employees3[[#This Row],[Bonus %]]*TBL_Employees3[[#This Row],[Annual Salary]]</f>
        <v>170376.12</v>
      </c>
      <c r="P534" t="str">
        <f>IF(AND(TBL_Employees3[[#This Row],[Department]]="IT",TBL_Employees3[[#This Row],[Gender]]="Female"),"Yes","No")</f>
        <v>No</v>
      </c>
      <c r="Q534" t="str">
        <f>IF(AND(TBL_Employees3[[#This Row],[Gender]]="Female",TBL_Employees3[[#This Row],[Ethnicity]]="Black"), "Female_Black", "Others")</f>
        <v>Others</v>
      </c>
      <c r="T534" t="str">
        <v>E03097</v>
      </c>
    </row>
    <row r="535" spans="1:20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TBL_Employees3[[#This Row],[Annual Salary]]+TBL_Employees3[[#This Row],[Bonus %]]*TBL_Employees3[[#This Row],[Annual Salary]]</f>
        <v>270673</v>
      </c>
      <c r="P535" t="str">
        <f>IF(AND(TBL_Employees3[[#This Row],[Department]]="IT",TBL_Employees3[[#This Row],[Gender]]="Female"),"Yes","No")</f>
        <v>No</v>
      </c>
      <c r="Q535" t="str">
        <f>IF(AND(TBL_Employees3[[#This Row],[Gender]]="Female",TBL_Employees3[[#This Row],[Ethnicity]]="Black"), "Female_Black", "Others")</f>
        <v>Female_Black</v>
      </c>
      <c r="T535" t="str">
        <v>E01668</v>
      </c>
    </row>
    <row r="536" spans="1:20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TBL_Employees3[[#This Row],[Annual Salary]]+TBL_Employees3[[#This Row],[Bonus %]]*TBL_Employees3[[#This Row],[Annual Salary]]</f>
        <v>91632</v>
      </c>
      <c r="P536" t="str">
        <f>IF(AND(TBL_Employees3[[#This Row],[Department]]="IT",TBL_Employees3[[#This Row],[Gender]]="Female"),"Yes","No")</f>
        <v>No</v>
      </c>
      <c r="Q536" t="str">
        <f>IF(AND(TBL_Employees3[[#This Row],[Gender]]="Female",TBL_Employees3[[#This Row],[Ethnicity]]="Black"), "Female_Black", "Others")</f>
        <v>Others</v>
      </c>
      <c r="T536" t="str">
        <v>E03354</v>
      </c>
    </row>
    <row r="537" spans="1:20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TBL_Employees3[[#This Row],[Annual Salary]]+TBL_Employees3[[#This Row],[Bonus %]]*TBL_Employees3[[#This Row],[Annual Salary]]</f>
        <v>71755</v>
      </c>
      <c r="P537" t="str">
        <f>IF(AND(TBL_Employees3[[#This Row],[Department]]="IT",TBL_Employees3[[#This Row],[Gender]]="Female"),"Yes","No")</f>
        <v>No</v>
      </c>
      <c r="Q537" t="str">
        <f>IF(AND(TBL_Employees3[[#This Row],[Gender]]="Female",TBL_Employees3[[#This Row],[Ethnicity]]="Black"), "Female_Black", "Others")</f>
        <v>Others</v>
      </c>
      <c r="T537" t="str">
        <v>E02088</v>
      </c>
    </row>
    <row r="538" spans="1:20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TBL_Employees3[[#This Row],[Annual Salary]]+TBL_Employees3[[#This Row],[Bonus %]]*TBL_Employees3[[#This Row],[Annual Salary]]</f>
        <v>119886.48</v>
      </c>
      <c r="P538" t="str">
        <f>IF(AND(TBL_Employees3[[#This Row],[Department]]="IT",TBL_Employees3[[#This Row],[Gender]]="Female"),"Yes","No")</f>
        <v>No</v>
      </c>
      <c r="Q538" t="str">
        <f>IF(AND(TBL_Employees3[[#This Row],[Gender]]="Female",TBL_Employees3[[#This Row],[Ethnicity]]="Black"), "Female_Black", "Others")</f>
        <v>Others</v>
      </c>
      <c r="T538" t="str">
        <v>E03980</v>
      </c>
    </row>
    <row r="539" spans="1:20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TBL_Employees3[[#This Row],[Annual Salary]]+TBL_Employees3[[#This Row],[Bonus %]]*TBL_Employees3[[#This Row],[Annual Salary]]</f>
        <v>99774</v>
      </c>
      <c r="P539" t="str">
        <f>IF(AND(TBL_Employees3[[#This Row],[Department]]="IT",TBL_Employees3[[#This Row],[Gender]]="Female"),"Yes","No")</f>
        <v>No</v>
      </c>
      <c r="Q539" t="str">
        <f>IF(AND(TBL_Employees3[[#This Row],[Gender]]="Female",TBL_Employees3[[#This Row],[Ethnicity]]="Black"), "Female_Black", "Others")</f>
        <v>Others</v>
      </c>
      <c r="T539" t="str">
        <v>E00824</v>
      </c>
    </row>
    <row r="540" spans="1:20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TBL_Employees3[[#This Row],[Annual Salary]]+TBL_Employees3[[#This Row],[Bonus %]]*TBL_Employees3[[#This Row],[Annual Salary]]</f>
        <v>228963.52</v>
      </c>
      <c r="P540" t="str">
        <f>IF(AND(TBL_Employees3[[#This Row],[Department]]="IT",TBL_Employees3[[#This Row],[Gender]]="Female"),"Yes","No")</f>
        <v>No</v>
      </c>
      <c r="Q540" t="str">
        <f>IF(AND(TBL_Employees3[[#This Row],[Gender]]="Female",TBL_Employees3[[#This Row],[Ethnicity]]="Black"), "Female_Black", "Others")</f>
        <v>Others</v>
      </c>
      <c r="T540" t="str">
        <v>E03113</v>
      </c>
    </row>
    <row r="541" spans="1:20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TBL_Employees3[[#This Row],[Annual Salary]]+TBL_Employees3[[#This Row],[Bonus %]]*TBL_Employees3[[#This Row],[Annual Salary]]</f>
        <v>329672.42</v>
      </c>
      <c r="P541" t="str">
        <f>IF(AND(TBL_Employees3[[#This Row],[Department]]="IT",TBL_Employees3[[#This Row],[Gender]]="Female"),"Yes","No")</f>
        <v>No</v>
      </c>
      <c r="Q541" t="str">
        <f>IF(AND(TBL_Employees3[[#This Row],[Gender]]="Female",TBL_Employees3[[#This Row],[Ethnicity]]="Black"), "Female_Black", "Others")</f>
        <v>Others</v>
      </c>
      <c r="T541" t="str">
        <v>E01488</v>
      </c>
    </row>
    <row r="542" spans="1:20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TBL_Employees3[[#This Row],[Annual Salary]]+TBL_Employees3[[#This Row],[Bonus %]]*TBL_Employees3[[#This Row],[Annual Salary]]</f>
        <v>62239</v>
      </c>
      <c r="P542" t="str">
        <f>IF(AND(TBL_Employees3[[#This Row],[Department]]="IT",TBL_Employees3[[#This Row],[Gender]]="Female"),"Yes","No")</f>
        <v>No</v>
      </c>
      <c r="Q542" t="str">
        <f>IF(AND(TBL_Employees3[[#This Row],[Gender]]="Female",TBL_Employees3[[#This Row],[Ethnicity]]="Black"), "Female_Black", "Others")</f>
        <v>Others</v>
      </c>
      <c r="T542" t="str">
        <v>E01787</v>
      </c>
    </row>
    <row r="543" spans="1:20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TBL_Employees3[[#This Row],[Annual Salary]]+TBL_Employees3[[#This Row],[Bonus %]]*TBL_Employees3[[#This Row],[Annual Salary]]</f>
        <v>122954.77</v>
      </c>
      <c r="P543" t="str">
        <f>IF(AND(TBL_Employees3[[#This Row],[Department]]="IT",TBL_Employees3[[#This Row],[Gender]]="Female"),"Yes","No")</f>
        <v>No</v>
      </c>
      <c r="Q543" t="str">
        <f>IF(AND(TBL_Employees3[[#This Row],[Gender]]="Female",TBL_Employees3[[#This Row],[Ethnicity]]="Black"), "Female_Black", "Others")</f>
        <v>Others</v>
      </c>
      <c r="T543" t="str">
        <v>E03550</v>
      </c>
    </row>
    <row r="544" spans="1:20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TBL_Employees3[[#This Row],[Annual Salary]]+TBL_Employees3[[#This Row],[Bonus %]]*TBL_Employees3[[#This Row],[Annual Salary]]</f>
        <v>129348.8</v>
      </c>
      <c r="P544" t="str">
        <f>IF(AND(TBL_Employees3[[#This Row],[Department]]="IT",TBL_Employees3[[#This Row],[Gender]]="Female"),"Yes","No")</f>
        <v>No</v>
      </c>
      <c r="Q544" t="str">
        <f>IF(AND(TBL_Employees3[[#This Row],[Gender]]="Female",TBL_Employees3[[#This Row],[Ethnicity]]="Black"), "Female_Black", "Others")</f>
        <v>Others</v>
      </c>
      <c r="T544" t="str">
        <v>E04799</v>
      </c>
    </row>
    <row r="545" spans="1:20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TBL_Employees3[[#This Row],[Annual Salary]]+TBL_Employees3[[#This Row],[Bonus %]]*TBL_Employees3[[#This Row],[Annual Salary]]</f>
        <v>127017.56</v>
      </c>
      <c r="P545" t="str">
        <f>IF(AND(TBL_Employees3[[#This Row],[Department]]="IT",TBL_Employees3[[#This Row],[Gender]]="Female"),"Yes","No")</f>
        <v>No</v>
      </c>
      <c r="Q545" t="str">
        <f>IF(AND(TBL_Employees3[[#This Row],[Gender]]="Female",TBL_Employees3[[#This Row],[Ethnicity]]="Black"), "Female_Black", "Others")</f>
        <v>Others</v>
      </c>
      <c r="T545" t="str">
        <v>E03402</v>
      </c>
    </row>
    <row r="546" spans="1:20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TBL_Employees3[[#This Row],[Annual Salary]]+TBL_Employees3[[#This Row],[Bonus %]]*TBL_Employees3[[#This Row],[Annual Salary]]</f>
        <v>237178.8</v>
      </c>
      <c r="P546" t="str">
        <f>IF(AND(TBL_Employees3[[#This Row],[Department]]="IT",TBL_Employees3[[#This Row],[Gender]]="Female"),"Yes","No")</f>
        <v>No</v>
      </c>
      <c r="Q546" t="str">
        <f>IF(AND(TBL_Employees3[[#This Row],[Gender]]="Female",TBL_Employees3[[#This Row],[Ethnicity]]="Black"), "Female_Black", "Others")</f>
        <v>Others</v>
      </c>
      <c r="T546" t="str">
        <v>E04128</v>
      </c>
    </row>
    <row r="547" spans="1:20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TBL_Employees3[[#This Row],[Annual Salary]]+TBL_Employees3[[#This Row],[Bonus %]]*TBL_Employees3[[#This Row],[Annual Salary]]</f>
        <v>89841</v>
      </c>
      <c r="P547" t="str">
        <f>IF(AND(TBL_Employees3[[#This Row],[Department]]="IT",TBL_Employees3[[#This Row],[Gender]]="Female"),"Yes","No")</f>
        <v>No</v>
      </c>
      <c r="Q547" t="str">
        <f>IF(AND(TBL_Employees3[[#This Row],[Gender]]="Female",TBL_Employees3[[#This Row],[Ethnicity]]="Black"), "Female_Black", "Others")</f>
        <v>Others</v>
      </c>
      <c r="T547" t="str">
        <v>E03114</v>
      </c>
    </row>
    <row r="548" spans="1:20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TBL_Employees3[[#This Row],[Annual Salary]]+TBL_Employees3[[#This Row],[Bonus %]]*TBL_Employees3[[#This Row],[Annual Salary]]</f>
        <v>61026</v>
      </c>
      <c r="P548" t="str">
        <f>IF(AND(TBL_Employees3[[#This Row],[Department]]="IT",TBL_Employees3[[#This Row],[Gender]]="Female"),"Yes","No")</f>
        <v>No</v>
      </c>
      <c r="Q548" t="str">
        <f>IF(AND(TBL_Employees3[[#This Row],[Gender]]="Female",TBL_Employees3[[#This Row],[Ethnicity]]="Black"), "Female_Black", "Others")</f>
        <v>Others</v>
      </c>
      <c r="T548" t="str">
        <v>E04004</v>
      </c>
    </row>
    <row r="549" spans="1:20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TBL_Employees3[[#This Row],[Annual Salary]]+TBL_Employees3[[#This Row],[Bonus %]]*TBL_Employees3[[#This Row],[Annual Salary]]</f>
        <v>96693</v>
      </c>
      <c r="P549" t="str">
        <f>IF(AND(TBL_Employees3[[#This Row],[Department]]="IT",TBL_Employees3[[#This Row],[Gender]]="Female"),"Yes","No")</f>
        <v>No</v>
      </c>
      <c r="Q549" t="str">
        <f>IF(AND(TBL_Employees3[[#This Row],[Gender]]="Female",TBL_Employees3[[#This Row],[Ethnicity]]="Black"), "Female_Black", "Others")</f>
        <v>Others</v>
      </c>
      <c r="T549" t="str">
        <v>E04472</v>
      </c>
    </row>
    <row r="550" spans="1:20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TBL_Employees3[[#This Row],[Annual Salary]]+TBL_Employees3[[#This Row],[Bonus %]]*TBL_Employees3[[#This Row],[Annual Salary]]</f>
        <v>82907</v>
      </c>
      <c r="P550" t="str">
        <f>IF(AND(TBL_Employees3[[#This Row],[Department]]="IT",TBL_Employees3[[#This Row],[Gender]]="Female"),"Yes","No")</f>
        <v>No</v>
      </c>
      <c r="Q550" t="str">
        <f>IF(AND(TBL_Employees3[[#This Row],[Gender]]="Female",TBL_Employees3[[#This Row],[Ethnicity]]="Black"), "Female_Black", "Others")</f>
        <v>Others</v>
      </c>
      <c r="T550" t="str">
        <v>E00161</v>
      </c>
    </row>
    <row r="551" spans="1:20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TBL_Employees3[[#This Row],[Annual Salary]]+TBL_Employees3[[#This Row],[Bonus %]]*TBL_Employees3[[#This Row],[Annual Salary]]</f>
        <v>347211.9</v>
      </c>
      <c r="P551" t="str">
        <f>IF(AND(TBL_Employees3[[#This Row],[Department]]="IT",TBL_Employees3[[#This Row],[Gender]]="Female"),"Yes","No")</f>
        <v>No</v>
      </c>
      <c r="Q551" t="str">
        <f>IF(AND(TBL_Employees3[[#This Row],[Gender]]="Female",TBL_Employees3[[#This Row],[Ethnicity]]="Black"), "Female_Black", "Others")</f>
        <v>Others</v>
      </c>
      <c r="T551" t="str">
        <v>E04417</v>
      </c>
    </row>
    <row r="552" spans="1:20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TBL_Employees3[[#This Row],[Annual Salary]]+TBL_Employees3[[#This Row],[Bonus %]]*TBL_Employees3[[#This Row],[Annual Salary]]</f>
        <v>94658</v>
      </c>
      <c r="P552" t="str">
        <f>IF(AND(TBL_Employees3[[#This Row],[Department]]="IT",TBL_Employees3[[#This Row],[Gender]]="Female"),"Yes","No")</f>
        <v>No</v>
      </c>
      <c r="Q552" t="str">
        <f>IF(AND(TBL_Employees3[[#This Row],[Gender]]="Female",TBL_Employees3[[#This Row],[Ethnicity]]="Black"), "Female_Black", "Others")</f>
        <v>Others</v>
      </c>
      <c r="T552" t="str">
        <v>E04536</v>
      </c>
    </row>
    <row r="553" spans="1:20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TBL_Employees3[[#This Row],[Annual Salary]]+TBL_Employees3[[#This Row],[Bonus %]]*TBL_Employees3[[#This Row],[Annual Salary]]</f>
        <v>89419</v>
      </c>
      <c r="P553" t="str">
        <f>IF(AND(TBL_Employees3[[#This Row],[Department]]="IT",TBL_Employees3[[#This Row],[Gender]]="Female"),"Yes","No")</f>
        <v>No</v>
      </c>
      <c r="Q553" t="str">
        <f>IF(AND(TBL_Employees3[[#This Row],[Gender]]="Female",TBL_Employees3[[#This Row],[Ethnicity]]="Black"), "Female_Black", "Others")</f>
        <v>Others</v>
      </c>
      <c r="T553" t="str">
        <v>E02857</v>
      </c>
    </row>
    <row r="554" spans="1:20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TBL_Employees3[[#This Row],[Annual Salary]]+TBL_Employees3[[#This Row],[Bonus %]]*TBL_Employees3[[#This Row],[Annual Salary]]</f>
        <v>51983</v>
      </c>
      <c r="P554" t="str">
        <f>IF(AND(TBL_Employees3[[#This Row],[Department]]="IT",TBL_Employees3[[#This Row],[Gender]]="Female"),"Yes","No")</f>
        <v>No</v>
      </c>
      <c r="Q554" t="str">
        <f>IF(AND(TBL_Employees3[[#This Row],[Gender]]="Female",TBL_Employees3[[#This Row],[Ethnicity]]="Black"), "Female_Black", "Others")</f>
        <v>Others</v>
      </c>
      <c r="T554" t="str">
        <v>E03059</v>
      </c>
    </row>
    <row r="555" spans="1:20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TBL_Employees3[[#This Row],[Annual Salary]]+TBL_Employees3[[#This Row],[Bonus %]]*TBL_Employees3[[#This Row],[Annual Salary]]</f>
        <v>215392.8</v>
      </c>
      <c r="P555" t="str">
        <f>IF(AND(TBL_Employees3[[#This Row],[Department]]="IT",TBL_Employees3[[#This Row],[Gender]]="Female"),"Yes","No")</f>
        <v>No</v>
      </c>
      <c r="Q555" t="str">
        <f>IF(AND(TBL_Employees3[[#This Row],[Gender]]="Female",TBL_Employees3[[#This Row],[Ethnicity]]="Black"), "Female_Black", "Others")</f>
        <v>Others</v>
      </c>
      <c r="T555" t="str">
        <v>E02477</v>
      </c>
    </row>
    <row r="556" spans="1:20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TBL_Employees3[[#This Row],[Annual Salary]]+TBL_Employees3[[#This Row],[Bonus %]]*TBL_Employees3[[#This Row],[Annual Salary]]</f>
        <v>68426</v>
      </c>
      <c r="P556" t="str">
        <f>IF(AND(TBL_Employees3[[#This Row],[Department]]="IT",TBL_Employees3[[#This Row],[Gender]]="Female"),"Yes","No")</f>
        <v>No</v>
      </c>
      <c r="Q556" t="str">
        <f>IF(AND(TBL_Employees3[[#This Row],[Gender]]="Female",TBL_Employees3[[#This Row],[Ethnicity]]="Black"), "Female_Black", "Others")</f>
        <v>Others</v>
      </c>
      <c r="T556" t="str">
        <v>E00022</v>
      </c>
    </row>
    <row r="557" spans="1:20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TBL_Employees3[[#This Row],[Annual Salary]]+TBL_Employees3[[#This Row],[Bonus %]]*TBL_Employees3[[#This Row],[Annual Salary]]</f>
        <v>162384.32000000001</v>
      </c>
      <c r="P557" t="str">
        <f>IF(AND(TBL_Employees3[[#This Row],[Department]]="IT",TBL_Employees3[[#This Row],[Gender]]="Female"),"Yes","No")</f>
        <v>No</v>
      </c>
      <c r="Q557" t="str">
        <f>IF(AND(TBL_Employees3[[#This Row],[Gender]]="Female",TBL_Employees3[[#This Row],[Ethnicity]]="Black"), "Female_Black", "Others")</f>
        <v>Others</v>
      </c>
      <c r="T557" t="str">
        <v>E03370</v>
      </c>
    </row>
    <row r="558" spans="1:20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TBL_Employees3[[#This Row],[Annual Salary]]+TBL_Employees3[[#This Row],[Bonus %]]*TBL_Employees3[[#This Row],[Annual Salary]]</f>
        <v>60113</v>
      </c>
      <c r="P558" t="str">
        <f>IF(AND(TBL_Employees3[[#This Row],[Department]]="IT",TBL_Employees3[[#This Row],[Gender]]="Female"),"Yes","No")</f>
        <v>No</v>
      </c>
      <c r="Q558" t="str">
        <f>IF(AND(TBL_Employees3[[#This Row],[Gender]]="Female",TBL_Employees3[[#This Row],[Ethnicity]]="Black"), "Female_Black", "Others")</f>
        <v>Others</v>
      </c>
      <c r="T558" t="str">
        <v>E00555</v>
      </c>
    </row>
    <row r="559" spans="1:20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TBL_Employees3[[#This Row],[Annual Salary]]+TBL_Employees3[[#This Row],[Bonus %]]*TBL_Employees3[[#This Row],[Annual Salary]]</f>
        <v>50548</v>
      </c>
      <c r="P559" t="str">
        <f>IF(AND(TBL_Employees3[[#This Row],[Department]]="IT",TBL_Employees3[[#This Row],[Gender]]="Female"),"Yes","No")</f>
        <v>No</v>
      </c>
      <c r="Q559" t="str">
        <f>IF(AND(TBL_Employees3[[#This Row],[Gender]]="Female",TBL_Employees3[[#This Row],[Ethnicity]]="Black"), "Female_Black", "Others")</f>
        <v>Others</v>
      </c>
      <c r="T559" t="str">
        <v>E03160</v>
      </c>
    </row>
    <row r="560" spans="1:20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TBL_Employees3[[#This Row],[Annual Salary]]+TBL_Employees3[[#This Row],[Bonus %]]*TBL_Employees3[[#This Row],[Annual Salary]]</f>
        <v>68846</v>
      </c>
      <c r="P560" t="str">
        <f>IF(AND(TBL_Employees3[[#This Row],[Department]]="IT",TBL_Employees3[[#This Row],[Gender]]="Female"),"Yes","No")</f>
        <v>No</v>
      </c>
      <c r="Q560" t="str">
        <f>IF(AND(TBL_Employees3[[#This Row],[Gender]]="Female",TBL_Employees3[[#This Row],[Ethnicity]]="Black"), "Female_Black", "Others")</f>
        <v>Others</v>
      </c>
      <c r="T560" t="str">
        <v>E03919</v>
      </c>
    </row>
    <row r="561" spans="1:20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TBL_Employees3[[#This Row],[Annual Salary]]+TBL_Employees3[[#This Row],[Bonus %]]*TBL_Employees3[[#This Row],[Annual Salary]]</f>
        <v>90901</v>
      </c>
      <c r="P561" t="str">
        <f>IF(AND(TBL_Employees3[[#This Row],[Department]]="IT",TBL_Employees3[[#This Row],[Gender]]="Female"),"Yes","No")</f>
        <v>Yes</v>
      </c>
      <c r="Q561" t="str">
        <f>IF(AND(TBL_Employees3[[#This Row],[Gender]]="Female",TBL_Employees3[[#This Row],[Ethnicity]]="Black"), "Female_Black", "Others")</f>
        <v>Others</v>
      </c>
      <c r="T561" t="str">
        <v>E01724</v>
      </c>
    </row>
    <row r="562" spans="1:20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TBL_Employees3[[#This Row],[Annual Salary]]+TBL_Employees3[[#This Row],[Bonus %]]*TBL_Employees3[[#This Row],[Annual Salary]]</f>
        <v>110195.64</v>
      </c>
      <c r="P562" t="str">
        <f>IF(AND(TBL_Employees3[[#This Row],[Department]]="IT",TBL_Employees3[[#This Row],[Gender]]="Female"),"Yes","No")</f>
        <v>No</v>
      </c>
      <c r="Q562" t="str">
        <f>IF(AND(TBL_Employees3[[#This Row],[Gender]]="Female",TBL_Employees3[[#This Row],[Ethnicity]]="Black"), "Female_Black", "Others")</f>
        <v>Others</v>
      </c>
      <c r="T562" t="str">
        <v>E04087</v>
      </c>
    </row>
    <row r="563" spans="1:20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TBL_Employees3[[#This Row],[Annual Salary]]+TBL_Employees3[[#This Row],[Bonus %]]*TBL_Employees3[[#This Row],[Annual Salary]]</f>
        <v>191246.58000000002</v>
      </c>
      <c r="P563" t="str">
        <f>IF(AND(TBL_Employees3[[#This Row],[Department]]="IT",TBL_Employees3[[#This Row],[Gender]]="Female"),"Yes","No")</f>
        <v>No</v>
      </c>
      <c r="Q563" t="str">
        <f>IF(AND(TBL_Employees3[[#This Row],[Gender]]="Female",TBL_Employees3[[#This Row],[Ethnicity]]="Black"), "Female_Black", "Others")</f>
        <v>Others</v>
      </c>
      <c r="T563" t="str">
        <v>E02856</v>
      </c>
    </row>
    <row r="564" spans="1:20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TBL_Employees3[[#This Row],[Annual Salary]]+TBL_Employees3[[#This Row],[Bonus %]]*TBL_Employees3[[#This Row],[Annual Salary]]</f>
        <v>199091.88</v>
      </c>
      <c r="P564" t="str">
        <f>IF(AND(TBL_Employees3[[#This Row],[Department]]="IT",TBL_Employees3[[#This Row],[Gender]]="Female"),"Yes","No")</f>
        <v>No</v>
      </c>
      <c r="Q564" t="str">
        <f>IF(AND(TBL_Employees3[[#This Row],[Gender]]="Female",TBL_Employees3[[#This Row],[Ethnicity]]="Black"), "Female_Black", "Others")</f>
        <v>Others</v>
      </c>
      <c r="T564" t="str">
        <v>E03805</v>
      </c>
    </row>
    <row r="565" spans="1:20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TBL_Employees3[[#This Row],[Annual Salary]]+TBL_Employees3[[#This Row],[Bonus %]]*TBL_Employees3[[#This Row],[Annual Salary]]</f>
        <v>177731.7</v>
      </c>
      <c r="P565" t="str">
        <f>IF(AND(TBL_Employees3[[#This Row],[Department]]="IT",TBL_Employees3[[#This Row],[Gender]]="Female"),"Yes","No")</f>
        <v>No</v>
      </c>
      <c r="Q565" t="str">
        <f>IF(AND(TBL_Employees3[[#This Row],[Gender]]="Female",TBL_Employees3[[#This Row],[Ethnicity]]="Black"), "Female_Black", "Others")</f>
        <v>Others</v>
      </c>
      <c r="T565" t="str">
        <v>E00319</v>
      </c>
    </row>
    <row r="566" spans="1:20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TBL_Employees3[[#This Row],[Annual Salary]]+TBL_Employees3[[#This Row],[Bonus %]]*TBL_Employees3[[#This Row],[Annual Salary]]</f>
        <v>50733</v>
      </c>
      <c r="P566" t="str">
        <f>IF(AND(TBL_Employees3[[#This Row],[Department]]="IT",TBL_Employees3[[#This Row],[Gender]]="Female"),"Yes","No")</f>
        <v>No</v>
      </c>
      <c r="Q566" t="str">
        <f>IF(AND(TBL_Employees3[[#This Row],[Gender]]="Female",TBL_Employees3[[#This Row],[Ethnicity]]="Black"), "Female_Black", "Others")</f>
        <v>Others</v>
      </c>
      <c r="T566" t="str">
        <v>E01090</v>
      </c>
    </row>
    <row r="567" spans="1:20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TBL_Employees3[[#This Row],[Annual Salary]]+TBL_Employees3[[#This Row],[Bonus %]]*TBL_Employees3[[#This Row],[Annual Salary]]</f>
        <v>88663</v>
      </c>
      <c r="P567" t="str">
        <f>IF(AND(TBL_Employees3[[#This Row],[Department]]="IT",TBL_Employees3[[#This Row],[Gender]]="Female"),"Yes","No")</f>
        <v>No</v>
      </c>
      <c r="Q567" t="str">
        <f>IF(AND(TBL_Employees3[[#This Row],[Gender]]="Female",TBL_Employees3[[#This Row],[Ethnicity]]="Black"), "Female_Black", "Others")</f>
        <v>Others</v>
      </c>
      <c r="T567" t="str">
        <v>E04323</v>
      </c>
    </row>
    <row r="568" spans="1:20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TBL_Employees3[[#This Row],[Annual Salary]]+TBL_Employees3[[#This Row],[Bonus %]]*TBL_Employees3[[#This Row],[Annual Salary]]</f>
        <v>88213</v>
      </c>
      <c r="P568" t="str">
        <f>IF(AND(TBL_Employees3[[#This Row],[Department]]="IT",TBL_Employees3[[#This Row],[Gender]]="Female"),"Yes","No")</f>
        <v>No</v>
      </c>
      <c r="Q568" t="str">
        <f>IF(AND(TBL_Employees3[[#This Row],[Gender]]="Female",TBL_Employees3[[#This Row],[Ethnicity]]="Black"), "Female_Black", "Others")</f>
        <v>Others</v>
      </c>
      <c r="T568" t="str">
        <v>E02687</v>
      </c>
    </row>
    <row r="569" spans="1:20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TBL_Employees3[[#This Row],[Annual Salary]]+TBL_Employees3[[#This Row],[Bonus %]]*TBL_Employees3[[#This Row],[Annual Salary]]</f>
        <v>67130</v>
      </c>
      <c r="P569" t="str">
        <f>IF(AND(TBL_Employees3[[#This Row],[Department]]="IT",TBL_Employees3[[#This Row],[Gender]]="Female"),"Yes","No")</f>
        <v>No</v>
      </c>
      <c r="Q569" t="str">
        <f>IF(AND(TBL_Employees3[[#This Row],[Gender]]="Female",TBL_Employees3[[#This Row],[Ethnicity]]="Black"), "Female_Black", "Others")</f>
        <v>Others</v>
      </c>
      <c r="T569" t="str">
        <v>E01407</v>
      </c>
    </row>
    <row r="570" spans="1:20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TBL_Employees3[[#This Row],[Annual Salary]]+TBL_Employees3[[#This Row],[Bonus %]]*TBL_Employees3[[#This Row],[Annual Salary]]</f>
        <v>94876</v>
      </c>
      <c r="P570" t="str">
        <f>IF(AND(TBL_Employees3[[#This Row],[Department]]="IT",TBL_Employees3[[#This Row],[Gender]]="Female"),"Yes","No")</f>
        <v>No</v>
      </c>
      <c r="Q570" t="str">
        <f>IF(AND(TBL_Employees3[[#This Row],[Gender]]="Female",TBL_Employees3[[#This Row],[Ethnicity]]="Black"), "Female_Black", "Others")</f>
        <v>Others</v>
      </c>
      <c r="T570" t="str">
        <v>E02748</v>
      </c>
    </row>
    <row r="571" spans="1:20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TBL_Employees3[[#This Row],[Annual Salary]]+TBL_Employees3[[#This Row],[Bonus %]]*TBL_Employees3[[#This Row],[Annual Salary]]</f>
        <v>98230</v>
      </c>
      <c r="P571" t="str">
        <f>IF(AND(TBL_Employees3[[#This Row],[Department]]="IT",TBL_Employees3[[#This Row],[Gender]]="Female"),"Yes","No")</f>
        <v>No</v>
      </c>
      <c r="Q571" t="str">
        <f>IF(AND(TBL_Employees3[[#This Row],[Gender]]="Female",TBL_Employees3[[#This Row],[Ethnicity]]="Black"), "Female_Black", "Others")</f>
        <v>Others</v>
      </c>
      <c r="T571" t="str">
        <v>E01995</v>
      </c>
    </row>
    <row r="572" spans="1:20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TBL_Employees3[[#This Row],[Annual Salary]]+TBL_Employees3[[#This Row],[Bonus %]]*TBL_Employees3[[#This Row],[Annual Salary]]</f>
        <v>96757</v>
      </c>
      <c r="P572" t="str">
        <f>IF(AND(TBL_Employees3[[#This Row],[Department]]="IT",TBL_Employees3[[#This Row],[Gender]]="Female"),"Yes","No")</f>
        <v>No</v>
      </c>
      <c r="Q572" t="str">
        <f>IF(AND(TBL_Employees3[[#This Row],[Gender]]="Female",TBL_Employees3[[#This Row],[Ethnicity]]="Black"), "Female_Black", "Others")</f>
        <v>Others</v>
      </c>
      <c r="T572" t="str">
        <v>E01714</v>
      </c>
    </row>
    <row r="573" spans="1:20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TBL_Employees3[[#This Row],[Annual Salary]]+TBL_Employees3[[#This Row],[Bonus %]]*TBL_Employees3[[#This Row],[Annual Salary]]</f>
        <v>51513</v>
      </c>
      <c r="P573" t="str">
        <f>IF(AND(TBL_Employees3[[#This Row],[Department]]="IT",TBL_Employees3[[#This Row],[Gender]]="Female"),"Yes","No")</f>
        <v>No</v>
      </c>
      <c r="Q573" t="str">
        <f>IF(AND(TBL_Employees3[[#This Row],[Gender]]="Female",TBL_Employees3[[#This Row],[Ethnicity]]="Black"), "Female_Black", "Others")</f>
        <v>Others</v>
      </c>
      <c r="T573" t="str">
        <v>E04491</v>
      </c>
    </row>
    <row r="574" spans="1:20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TBL_Employees3[[#This Row],[Annual Salary]]+TBL_Employees3[[#This Row],[Bonus %]]*TBL_Employees3[[#This Row],[Annual Salary]]</f>
        <v>321006.07</v>
      </c>
      <c r="P574" t="str">
        <f>IF(AND(TBL_Employees3[[#This Row],[Department]]="IT",TBL_Employees3[[#This Row],[Gender]]="Female"),"Yes","No")</f>
        <v>No</v>
      </c>
      <c r="Q574" t="str">
        <f>IF(AND(TBL_Employees3[[#This Row],[Gender]]="Female",TBL_Employees3[[#This Row],[Ethnicity]]="Black"), "Female_Black", "Others")</f>
        <v>Others</v>
      </c>
      <c r="T574" t="str">
        <v>E01076</v>
      </c>
    </row>
    <row r="575" spans="1:20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TBL_Employees3[[#This Row],[Annual Salary]]+TBL_Employees3[[#This Row],[Bonus %]]*TBL_Employees3[[#This Row],[Annual Salary]]</f>
        <v>173682.42</v>
      </c>
      <c r="P575" t="str">
        <f>IF(AND(TBL_Employees3[[#This Row],[Department]]="IT",TBL_Employees3[[#This Row],[Gender]]="Female"),"Yes","No")</f>
        <v>No</v>
      </c>
      <c r="Q575" t="str">
        <f>IF(AND(TBL_Employees3[[#This Row],[Gender]]="Female",TBL_Employees3[[#This Row],[Ethnicity]]="Black"), "Female_Black", "Others")</f>
        <v>Others</v>
      </c>
      <c r="T575" t="str">
        <v>E02843</v>
      </c>
    </row>
    <row r="576" spans="1:20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TBL_Employees3[[#This Row],[Annual Salary]]+TBL_Employees3[[#This Row],[Bonus %]]*TBL_Employees3[[#This Row],[Annual Salary]]</f>
        <v>139746.88</v>
      </c>
      <c r="P576" t="str">
        <f>IF(AND(TBL_Employees3[[#This Row],[Department]]="IT",TBL_Employees3[[#This Row],[Gender]]="Female"),"Yes","No")</f>
        <v>No</v>
      </c>
      <c r="Q576" t="str">
        <f>IF(AND(TBL_Employees3[[#This Row],[Gender]]="Female",TBL_Employees3[[#This Row],[Ethnicity]]="Black"), "Female_Black", "Others")</f>
        <v>Others</v>
      </c>
      <c r="T576" t="str">
        <v>E03758</v>
      </c>
    </row>
    <row r="577" spans="1:20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TBL_Employees3[[#This Row],[Annual Salary]]+TBL_Employees3[[#This Row],[Bonus %]]*TBL_Employees3[[#This Row],[Annual Salary]]</f>
        <v>201049.60000000001</v>
      </c>
      <c r="P577" t="str">
        <f>IF(AND(TBL_Employees3[[#This Row],[Department]]="IT",TBL_Employees3[[#This Row],[Gender]]="Female"),"Yes","No")</f>
        <v>No</v>
      </c>
      <c r="Q577" t="str">
        <f>IF(AND(TBL_Employees3[[#This Row],[Gender]]="Female",TBL_Employees3[[#This Row],[Ethnicity]]="Black"), "Female_Black", "Others")</f>
        <v>Others</v>
      </c>
      <c r="T577" t="str">
        <v>E02063</v>
      </c>
    </row>
    <row r="578" spans="1:20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TBL_Employees3[[#This Row],[Annual Salary]]+TBL_Employees3[[#This Row],[Bonus %]]*TBL_Employees3[[#This Row],[Annual Salary]]</f>
        <v>149652.95000000001</v>
      </c>
      <c r="P578" t="str">
        <f>IF(AND(TBL_Employees3[[#This Row],[Department]]="IT",TBL_Employees3[[#This Row],[Gender]]="Female"),"Yes","No")</f>
        <v>No</v>
      </c>
      <c r="Q578" t="str">
        <f>IF(AND(TBL_Employees3[[#This Row],[Gender]]="Female",TBL_Employees3[[#This Row],[Ethnicity]]="Black"), "Female_Black", "Others")</f>
        <v>Others</v>
      </c>
      <c r="T578" t="str">
        <v>E00638</v>
      </c>
    </row>
    <row r="579" spans="1:20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TBL_Employees3[[#This Row],[Annual Salary]]+TBL_Employees3[[#This Row],[Bonus %]]*TBL_Employees3[[#This Row],[Annual Salary]]</f>
        <v>115306.8</v>
      </c>
      <c r="P579" t="str">
        <f>IF(AND(TBL_Employees3[[#This Row],[Department]]="IT",TBL_Employees3[[#This Row],[Gender]]="Female"),"Yes","No")</f>
        <v>No</v>
      </c>
      <c r="Q579" t="str">
        <f>IF(AND(TBL_Employees3[[#This Row],[Gender]]="Female",TBL_Employees3[[#This Row],[Ethnicity]]="Black"), "Female_Black", "Others")</f>
        <v>Others</v>
      </c>
      <c r="T579" t="str">
        <v>E03571</v>
      </c>
    </row>
    <row r="580" spans="1:20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TBL_Employees3[[#This Row],[Annual Salary]]+TBL_Employees3[[#This Row],[Bonus %]]*TBL_Employees3[[#This Row],[Annual Salary]]</f>
        <v>176149.48</v>
      </c>
      <c r="P580" t="str">
        <f>IF(AND(TBL_Employees3[[#This Row],[Department]]="IT",TBL_Employees3[[#This Row],[Gender]]="Female"),"Yes","No")</f>
        <v>No</v>
      </c>
      <c r="Q580" t="str">
        <f>IF(AND(TBL_Employees3[[#This Row],[Gender]]="Female",TBL_Employees3[[#This Row],[Ethnicity]]="Black"), "Female_Black", "Others")</f>
        <v>Others</v>
      </c>
      <c r="T580" t="str">
        <v>E01820</v>
      </c>
    </row>
    <row r="581" spans="1:20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TBL_Employees3[[#This Row],[Annual Salary]]+TBL_Employees3[[#This Row],[Bonus %]]*TBL_Employees3[[#This Row],[Annual Salary]]</f>
        <v>64669</v>
      </c>
      <c r="P581" t="str">
        <f>IF(AND(TBL_Employees3[[#This Row],[Department]]="IT",TBL_Employees3[[#This Row],[Gender]]="Female"),"Yes","No")</f>
        <v>No</v>
      </c>
      <c r="Q581" t="str">
        <f>IF(AND(TBL_Employees3[[#This Row],[Gender]]="Female",TBL_Employees3[[#This Row],[Ethnicity]]="Black"), "Female_Black", "Others")</f>
        <v>Others</v>
      </c>
      <c r="T581" t="str">
        <v>E01712</v>
      </c>
    </row>
    <row r="582" spans="1:20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TBL_Employees3[[#This Row],[Annual Salary]]+TBL_Employees3[[#This Row],[Bonus %]]*TBL_Employees3[[#This Row],[Annual Salary]]</f>
        <v>69352</v>
      </c>
      <c r="P582" t="str">
        <f>IF(AND(TBL_Employees3[[#This Row],[Department]]="IT",TBL_Employees3[[#This Row],[Gender]]="Female"),"Yes","No")</f>
        <v>No</v>
      </c>
      <c r="Q582" t="str">
        <f>IF(AND(TBL_Employees3[[#This Row],[Gender]]="Female",TBL_Employees3[[#This Row],[Ethnicity]]="Black"), "Female_Black", "Others")</f>
        <v>Others</v>
      </c>
      <c r="T582" t="str">
        <v>E00184</v>
      </c>
    </row>
    <row r="583" spans="1:20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TBL_Employees3[[#This Row],[Annual Salary]]+TBL_Employees3[[#This Row],[Bonus %]]*TBL_Employees3[[#This Row],[Annual Salary]]</f>
        <v>74631</v>
      </c>
      <c r="P583" t="str">
        <f>IF(AND(TBL_Employees3[[#This Row],[Department]]="IT",TBL_Employees3[[#This Row],[Gender]]="Female"),"Yes","No")</f>
        <v>No</v>
      </c>
      <c r="Q583" t="str">
        <f>IF(AND(TBL_Employees3[[#This Row],[Gender]]="Female",TBL_Employees3[[#This Row],[Ethnicity]]="Black"), "Female_Black", "Others")</f>
        <v>Others</v>
      </c>
      <c r="T583" t="str">
        <v>E02899</v>
      </c>
    </row>
    <row r="584" spans="1:20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TBL_Employees3[[#This Row],[Annual Salary]]+TBL_Employees3[[#This Row],[Bonus %]]*TBL_Employees3[[#This Row],[Annual Salary]]</f>
        <v>96441</v>
      </c>
      <c r="P584" t="str">
        <f>IF(AND(TBL_Employees3[[#This Row],[Department]]="IT",TBL_Employees3[[#This Row],[Gender]]="Female"),"Yes","No")</f>
        <v>No</v>
      </c>
      <c r="Q584" t="str">
        <f>IF(AND(TBL_Employees3[[#This Row],[Gender]]="Female",TBL_Employees3[[#This Row],[Ethnicity]]="Black"), "Female_Black", "Others")</f>
        <v>Others</v>
      </c>
      <c r="T584" t="str">
        <v>E02478</v>
      </c>
    </row>
    <row r="585" spans="1:20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TBL_Employees3[[#This Row],[Annual Salary]]+TBL_Employees3[[#This Row],[Bonus %]]*TBL_Employees3[[#This Row],[Annual Salary]]</f>
        <v>130245</v>
      </c>
      <c r="P585" t="str">
        <f>IF(AND(TBL_Employees3[[#This Row],[Department]]="IT",TBL_Employees3[[#This Row],[Gender]]="Female"),"Yes","No")</f>
        <v>No</v>
      </c>
      <c r="Q585" t="str">
        <f>IF(AND(TBL_Employees3[[#This Row],[Gender]]="Female",TBL_Employees3[[#This Row],[Ethnicity]]="Black"), "Female_Black", "Others")</f>
        <v>Others</v>
      </c>
      <c r="T585" t="str">
        <v>E04170</v>
      </c>
    </row>
    <row r="586" spans="1:20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TBL_Employees3[[#This Row],[Annual Salary]]+TBL_Employees3[[#This Row],[Bonus %]]*TBL_Employees3[[#This Row],[Annual Salary]]</f>
        <v>75076.55</v>
      </c>
      <c r="P586" t="str">
        <f>IF(AND(TBL_Employees3[[#This Row],[Department]]="IT",TBL_Employees3[[#This Row],[Gender]]="Female"),"Yes","No")</f>
        <v>No</v>
      </c>
      <c r="Q586" t="str">
        <f>IF(AND(TBL_Employees3[[#This Row],[Gender]]="Female",TBL_Employees3[[#This Row],[Ethnicity]]="Black"), "Female_Black", "Others")</f>
        <v>Others</v>
      </c>
      <c r="T586" t="str">
        <v>E00929</v>
      </c>
    </row>
    <row r="587" spans="1:20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TBL_Employees3[[#This Row],[Annual Salary]]+TBL_Employees3[[#This Row],[Bonus %]]*TBL_Employees3[[#This Row],[Annual Salary]]</f>
        <v>116693.13</v>
      </c>
      <c r="P587" t="str">
        <f>IF(AND(TBL_Employees3[[#This Row],[Department]]="IT",TBL_Employees3[[#This Row],[Gender]]="Female"),"Yes","No")</f>
        <v>No</v>
      </c>
      <c r="Q587" t="str">
        <f>IF(AND(TBL_Employees3[[#This Row],[Gender]]="Female",TBL_Employees3[[#This Row],[Ethnicity]]="Black"), "Female_Black", "Others")</f>
        <v>Others</v>
      </c>
      <c r="T587" t="str">
        <v>E02492</v>
      </c>
    </row>
    <row r="588" spans="1:20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TBL_Employees3[[#This Row],[Annual Salary]]+TBL_Employees3[[#This Row],[Bonus %]]*TBL_Employees3[[#This Row],[Annual Salary]]</f>
        <v>77442</v>
      </c>
      <c r="P588" t="str">
        <f>IF(AND(TBL_Employees3[[#This Row],[Department]]="IT",TBL_Employees3[[#This Row],[Gender]]="Female"),"Yes","No")</f>
        <v>No</v>
      </c>
      <c r="Q588" t="str">
        <f>IF(AND(TBL_Employees3[[#This Row],[Gender]]="Female",TBL_Employees3[[#This Row],[Ethnicity]]="Black"), "Female_Black", "Others")</f>
        <v>Others</v>
      </c>
      <c r="T588" t="str">
        <v>E01733</v>
      </c>
    </row>
    <row r="589" spans="1:20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TBL_Employees3[[#This Row],[Annual Salary]]+TBL_Employees3[[#This Row],[Bonus %]]*TBL_Employees3[[#This Row],[Annual Salary]]</f>
        <v>72126</v>
      </c>
      <c r="P589" t="str">
        <f>IF(AND(TBL_Employees3[[#This Row],[Department]]="IT",TBL_Employees3[[#This Row],[Gender]]="Female"),"Yes","No")</f>
        <v>No</v>
      </c>
      <c r="Q589" t="str">
        <f>IF(AND(TBL_Employees3[[#This Row],[Gender]]="Female",TBL_Employees3[[#This Row],[Ethnicity]]="Black"), "Female_Black", "Others")</f>
        <v>Others</v>
      </c>
      <c r="T589" t="str">
        <v>E04938</v>
      </c>
    </row>
    <row r="590" spans="1:20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TBL_Employees3[[#This Row],[Annual Salary]]+TBL_Employees3[[#This Row],[Bonus %]]*TBL_Employees3[[#This Row],[Annual Salary]]</f>
        <v>70334</v>
      </c>
      <c r="P590" t="str">
        <f>IF(AND(TBL_Employees3[[#This Row],[Department]]="IT",TBL_Employees3[[#This Row],[Gender]]="Female"),"Yes","No")</f>
        <v>No</v>
      </c>
      <c r="Q590" t="str">
        <f>IF(AND(TBL_Employees3[[#This Row],[Gender]]="Female",TBL_Employees3[[#This Row],[Ethnicity]]="Black"), "Female_Black", "Others")</f>
        <v>Others</v>
      </c>
      <c r="T590" t="str">
        <v>E04952</v>
      </c>
    </row>
    <row r="591" spans="1:20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TBL_Employees3[[#This Row],[Annual Salary]]+TBL_Employees3[[#This Row],[Bonus %]]*TBL_Employees3[[#This Row],[Annual Salary]]</f>
        <v>78006</v>
      </c>
      <c r="P591" t="str">
        <f>IF(AND(TBL_Employees3[[#This Row],[Department]]="IT",TBL_Employees3[[#This Row],[Gender]]="Female"),"Yes","No")</f>
        <v>No</v>
      </c>
      <c r="Q591" t="str">
        <f>IF(AND(TBL_Employees3[[#This Row],[Gender]]="Female",TBL_Employees3[[#This Row],[Ethnicity]]="Black"), "Female_Black", "Others")</f>
        <v>Others</v>
      </c>
      <c r="T591" t="str">
        <v>E02420</v>
      </c>
    </row>
    <row r="592" spans="1:20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TBL_Employees3[[#This Row],[Annual Salary]]+TBL_Employees3[[#This Row],[Bonus %]]*TBL_Employees3[[#This Row],[Annual Salary]]</f>
        <v>197273.55</v>
      </c>
      <c r="P592" t="str">
        <f>IF(AND(TBL_Employees3[[#This Row],[Department]]="IT",TBL_Employees3[[#This Row],[Gender]]="Female"),"Yes","No")</f>
        <v>Yes</v>
      </c>
      <c r="Q592" t="str">
        <f>IF(AND(TBL_Employees3[[#This Row],[Gender]]="Female",TBL_Employees3[[#This Row],[Ethnicity]]="Black"), "Female_Black", "Others")</f>
        <v>Others</v>
      </c>
      <c r="T592" t="str">
        <v>E03947</v>
      </c>
    </row>
    <row r="593" spans="1:20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TBL_Employees3[[#This Row],[Annual Salary]]+TBL_Employees3[[#This Row],[Bonus %]]*TBL_Employees3[[#This Row],[Annual Salary]]</f>
        <v>281228.96999999997</v>
      </c>
      <c r="P593" t="str">
        <f>IF(AND(TBL_Employees3[[#This Row],[Department]]="IT",TBL_Employees3[[#This Row],[Gender]]="Female"),"Yes","No")</f>
        <v>No</v>
      </c>
      <c r="Q593" t="str">
        <f>IF(AND(TBL_Employees3[[#This Row],[Gender]]="Female",TBL_Employees3[[#This Row],[Ethnicity]]="Black"), "Female_Black", "Others")</f>
        <v>Others</v>
      </c>
      <c r="T593" t="str">
        <v>E04535</v>
      </c>
    </row>
    <row r="594" spans="1:20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TBL_Employees3[[#This Row],[Annual Salary]]+TBL_Employees3[[#This Row],[Bonus %]]*TBL_Employees3[[#This Row],[Annual Salary]]</f>
        <v>157126.04999999999</v>
      </c>
      <c r="P594" t="str">
        <f>IF(AND(TBL_Employees3[[#This Row],[Department]]="IT",TBL_Employees3[[#This Row],[Gender]]="Female"),"Yes","No")</f>
        <v>No</v>
      </c>
      <c r="Q594" t="str">
        <f>IF(AND(TBL_Employees3[[#This Row],[Gender]]="Female",TBL_Employees3[[#This Row],[Ethnicity]]="Black"), "Female_Black", "Others")</f>
        <v>Others</v>
      </c>
      <c r="T594" t="str">
        <v>E00380</v>
      </c>
    </row>
    <row r="595" spans="1:20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TBL_Employees3[[#This Row],[Annual Salary]]+TBL_Employees3[[#This Row],[Bonus %]]*TBL_Employees3[[#This Row],[Annual Salary]]</f>
        <v>218252.79999999999</v>
      </c>
      <c r="P595" t="str">
        <f>IF(AND(TBL_Employees3[[#This Row],[Department]]="IT",TBL_Employees3[[#This Row],[Gender]]="Female"),"Yes","No")</f>
        <v>No</v>
      </c>
      <c r="Q595" t="str">
        <f>IF(AND(TBL_Employees3[[#This Row],[Gender]]="Female",TBL_Employees3[[#This Row],[Ethnicity]]="Black"), "Female_Black", "Others")</f>
        <v>Others</v>
      </c>
      <c r="T595" t="str">
        <v>E01432</v>
      </c>
    </row>
    <row r="596" spans="1:20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TBL_Employees3[[#This Row],[Annual Salary]]+TBL_Employees3[[#This Row],[Bonus %]]*TBL_Employees3[[#This Row],[Annual Salary]]</f>
        <v>290285.52</v>
      </c>
      <c r="P596" t="str">
        <f>IF(AND(TBL_Employees3[[#This Row],[Department]]="IT",TBL_Employees3[[#This Row],[Gender]]="Female"),"Yes","No")</f>
        <v>No</v>
      </c>
      <c r="Q596" t="str">
        <f>IF(AND(TBL_Employees3[[#This Row],[Gender]]="Female",TBL_Employees3[[#This Row],[Ethnicity]]="Black"), "Female_Black", "Others")</f>
        <v>Others</v>
      </c>
      <c r="T596" t="str">
        <v>E02628</v>
      </c>
    </row>
    <row r="597" spans="1:20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TBL_Employees3[[#This Row],[Annual Salary]]+TBL_Employees3[[#This Row],[Bonus %]]*TBL_Employees3[[#This Row],[Annual Salary]]</f>
        <v>53301</v>
      </c>
      <c r="P597" t="str">
        <f>IF(AND(TBL_Employees3[[#This Row],[Department]]="IT",TBL_Employees3[[#This Row],[Gender]]="Female"),"Yes","No")</f>
        <v>No</v>
      </c>
      <c r="Q597" t="str">
        <f>IF(AND(TBL_Employees3[[#This Row],[Gender]]="Female",TBL_Employees3[[#This Row],[Ethnicity]]="Black"), "Female_Black", "Others")</f>
        <v>Others</v>
      </c>
      <c r="T597" t="str">
        <v>E03578</v>
      </c>
    </row>
    <row r="598" spans="1:20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TBL_Employees3[[#This Row],[Annual Salary]]+TBL_Employees3[[#This Row],[Bonus %]]*TBL_Employees3[[#This Row],[Annual Salary]]</f>
        <v>91276</v>
      </c>
      <c r="P598" t="str">
        <f>IF(AND(TBL_Employees3[[#This Row],[Department]]="IT",TBL_Employees3[[#This Row],[Gender]]="Female"),"Yes","No")</f>
        <v>No</v>
      </c>
      <c r="Q598" t="str">
        <f>IF(AND(TBL_Employees3[[#This Row],[Gender]]="Female",TBL_Employees3[[#This Row],[Ethnicity]]="Black"), "Female_Black", "Others")</f>
        <v>Others</v>
      </c>
      <c r="T598" t="str">
        <v>E03563</v>
      </c>
    </row>
    <row r="599" spans="1:20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TBL_Employees3[[#This Row],[Annual Salary]]+TBL_Employees3[[#This Row],[Bonus %]]*TBL_Employees3[[#This Row],[Annual Salary]]</f>
        <v>158247.46</v>
      </c>
      <c r="P599" t="str">
        <f>IF(AND(TBL_Employees3[[#This Row],[Department]]="IT",TBL_Employees3[[#This Row],[Gender]]="Female"),"Yes","No")</f>
        <v>No</v>
      </c>
      <c r="Q599" t="str">
        <f>IF(AND(TBL_Employees3[[#This Row],[Gender]]="Female",TBL_Employees3[[#This Row],[Ethnicity]]="Black"), "Female_Black", "Others")</f>
        <v>Others</v>
      </c>
      <c r="T599" t="str">
        <v>E02781</v>
      </c>
    </row>
    <row r="600" spans="1:20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TBL_Employees3[[#This Row],[Annual Salary]]+TBL_Employees3[[#This Row],[Bonus %]]*TBL_Employees3[[#This Row],[Annual Salary]]</f>
        <v>57225</v>
      </c>
      <c r="P600" t="str">
        <f>IF(AND(TBL_Employees3[[#This Row],[Department]]="IT",TBL_Employees3[[#This Row],[Gender]]="Female"),"Yes","No")</f>
        <v>No</v>
      </c>
      <c r="Q600" t="str">
        <f>IF(AND(TBL_Employees3[[#This Row],[Gender]]="Female",TBL_Employees3[[#This Row],[Ethnicity]]="Black"), "Female_Black", "Others")</f>
        <v>Others</v>
      </c>
      <c r="T600" t="str">
        <v>E04739</v>
      </c>
    </row>
    <row r="601" spans="1:20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TBL_Employees3[[#This Row],[Annual Salary]]+TBL_Employees3[[#This Row],[Bonus %]]*TBL_Employees3[[#This Row],[Annual Salary]]</f>
        <v>107980.95</v>
      </c>
      <c r="P601" t="str">
        <f>IF(AND(TBL_Employees3[[#This Row],[Department]]="IT",TBL_Employees3[[#This Row],[Gender]]="Female"),"Yes","No")</f>
        <v>No</v>
      </c>
      <c r="Q601" t="str">
        <f>IF(AND(TBL_Employees3[[#This Row],[Gender]]="Female",TBL_Employees3[[#This Row],[Ethnicity]]="Black"), "Female_Black", "Others")</f>
        <v>Others</v>
      </c>
      <c r="T601" t="str">
        <v>E02665</v>
      </c>
    </row>
    <row r="602" spans="1:20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TBL_Employees3[[#This Row],[Annual Salary]]+TBL_Employees3[[#This Row],[Bonus %]]*TBL_Employees3[[#This Row],[Annual Salary]]</f>
        <v>241737.43</v>
      </c>
      <c r="P602" t="str">
        <f>IF(AND(TBL_Employees3[[#This Row],[Department]]="IT",TBL_Employees3[[#This Row],[Gender]]="Female"),"Yes","No")</f>
        <v>No</v>
      </c>
      <c r="Q602" t="str">
        <f>IF(AND(TBL_Employees3[[#This Row],[Gender]]="Female",TBL_Employees3[[#This Row],[Ethnicity]]="Black"), "Female_Black", "Others")</f>
        <v>Others</v>
      </c>
      <c r="T602" t="str">
        <v>E04132</v>
      </c>
    </row>
    <row r="603" spans="1:20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TBL_Employees3[[#This Row],[Annual Salary]]+TBL_Employees3[[#This Row],[Bonus %]]*TBL_Employees3[[#This Row],[Annual Salary]]</f>
        <v>70980</v>
      </c>
      <c r="P603" t="str">
        <f>IF(AND(TBL_Employees3[[#This Row],[Department]]="IT",TBL_Employees3[[#This Row],[Gender]]="Female"),"Yes","No")</f>
        <v>No</v>
      </c>
      <c r="Q603" t="str">
        <f>IF(AND(TBL_Employees3[[#This Row],[Gender]]="Female",TBL_Employees3[[#This Row],[Ethnicity]]="Black"), "Female_Black", "Others")</f>
        <v>Others</v>
      </c>
      <c r="T603" t="str">
        <v>E04277</v>
      </c>
    </row>
    <row r="604" spans="1:20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TBL_Employees3[[#This Row],[Annual Salary]]+TBL_Employees3[[#This Row],[Bonus %]]*TBL_Employees3[[#This Row],[Annual Salary]]</f>
        <v>111741.17</v>
      </c>
      <c r="P604" t="str">
        <f>IF(AND(TBL_Employees3[[#This Row],[Department]]="IT",TBL_Employees3[[#This Row],[Gender]]="Female"),"Yes","No")</f>
        <v>No</v>
      </c>
      <c r="Q604" t="str">
        <f>IF(AND(TBL_Employees3[[#This Row],[Gender]]="Female",TBL_Employees3[[#This Row],[Ethnicity]]="Black"), "Female_Black", "Others")</f>
        <v>Others</v>
      </c>
      <c r="T604" t="str">
        <v>E02012</v>
      </c>
    </row>
    <row r="605" spans="1:20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TBL_Employees3[[#This Row],[Annual Salary]]+TBL_Employees3[[#This Row],[Bonus %]]*TBL_Employees3[[#This Row],[Annual Salary]]</f>
        <v>48510</v>
      </c>
      <c r="P605" t="str">
        <f>IF(AND(TBL_Employees3[[#This Row],[Department]]="IT",TBL_Employees3[[#This Row],[Gender]]="Female"),"Yes","No")</f>
        <v>No</v>
      </c>
      <c r="Q605" t="str">
        <f>IF(AND(TBL_Employees3[[#This Row],[Gender]]="Female",TBL_Employees3[[#This Row],[Ethnicity]]="Black"), "Female_Black", "Others")</f>
        <v>Others</v>
      </c>
      <c r="T605" t="str">
        <v>E02881</v>
      </c>
    </row>
    <row r="606" spans="1:20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TBL_Employees3[[#This Row],[Annual Salary]]+TBL_Employees3[[#This Row],[Bonus %]]*TBL_Employees3[[#This Row],[Annual Salary]]</f>
        <v>70110</v>
      </c>
      <c r="P606" t="str">
        <f>IF(AND(TBL_Employees3[[#This Row],[Department]]="IT",TBL_Employees3[[#This Row],[Gender]]="Female"),"Yes","No")</f>
        <v>No</v>
      </c>
      <c r="Q606" t="str">
        <f>IF(AND(TBL_Employees3[[#This Row],[Gender]]="Female",TBL_Employees3[[#This Row],[Ethnicity]]="Black"), "Female_Black", "Others")</f>
        <v>Others</v>
      </c>
      <c r="T606" t="str">
        <v>E00605</v>
      </c>
    </row>
    <row r="607" spans="1:20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TBL_Employees3[[#This Row],[Annual Salary]]+TBL_Employees3[[#This Row],[Bonus %]]*TBL_Employees3[[#This Row],[Annual Salary]]</f>
        <v>238256.64000000001</v>
      </c>
      <c r="P607" t="str">
        <f>IF(AND(TBL_Employees3[[#This Row],[Department]]="IT",TBL_Employees3[[#This Row],[Gender]]="Female"),"Yes","No")</f>
        <v>No</v>
      </c>
      <c r="Q607" t="str">
        <f>IF(AND(TBL_Employees3[[#This Row],[Gender]]="Female",TBL_Employees3[[#This Row],[Ethnicity]]="Black"), "Female_Black", "Others")</f>
        <v>Others</v>
      </c>
      <c r="T607" t="str">
        <v>E04641</v>
      </c>
    </row>
    <row r="608" spans="1:20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TBL_Employees3[[#This Row],[Annual Salary]]+TBL_Employees3[[#This Row],[Bonus %]]*TBL_Employees3[[#This Row],[Annual Salary]]</f>
        <v>56350</v>
      </c>
      <c r="P608" t="str">
        <f>IF(AND(TBL_Employees3[[#This Row],[Department]]="IT",TBL_Employees3[[#This Row],[Gender]]="Female"),"Yes","No")</f>
        <v>No</v>
      </c>
      <c r="Q608" t="str">
        <f>IF(AND(TBL_Employees3[[#This Row],[Gender]]="Female",TBL_Employees3[[#This Row],[Ethnicity]]="Black"), "Female_Black", "Others")</f>
        <v>Others</v>
      </c>
      <c r="T608" t="str">
        <v>E01019</v>
      </c>
    </row>
    <row r="609" spans="1:20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TBL_Employees3[[#This Row],[Annual Salary]]+TBL_Employees3[[#This Row],[Bonus %]]*TBL_Employees3[[#This Row],[Annual Salary]]</f>
        <v>167732.32</v>
      </c>
      <c r="P609" t="str">
        <f>IF(AND(TBL_Employees3[[#This Row],[Department]]="IT",TBL_Employees3[[#This Row],[Gender]]="Female"),"Yes","No")</f>
        <v>No</v>
      </c>
      <c r="Q609" t="str">
        <f>IF(AND(TBL_Employees3[[#This Row],[Gender]]="Female",TBL_Employees3[[#This Row],[Ethnicity]]="Black"), "Female_Black", "Others")</f>
        <v>Others</v>
      </c>
      <c r="T609" t="str">
        <v>E01519</v>
      </c>
    </row>
    <row r="610" spans="1:20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TBL_Employees3[[#This Row],[Annual Salary]]+TBL_Employees3[[#This Row],[Bonus %]]*TBL_Employees3[[#This Row],[Annual Salary]]</f>
        <v>142693.01</v>
      </c>
      <c r="P610" t="str">
        <f>IF(AND(TBL_Employees3[[#This Row],[Department]]="IT",TBL_Employees3[[#This Row],[Gender]]="Female"),"Yes","No")</f>
        <v>No</v>
      </c>
      <c r="Q610" t="str">
        <f>IF(AND(TBL_Employees3[[#This Row],[Gender]]="Female",TBL_Employees3[[#This Row],[Ethnicity]]="Black"), "Female_Black", "Others")</f>
        <v>Others</v>
      </c>
      <c r="T610" t="str">
        <v>E03694</v>
      </c>
    </row>
    <row r="611" spans="1:20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TBL_Employees3[[#This Row],[Annual Salary]]+TBL_Employees3[[#This Row],[Bonus %]]*TBL_Employees3[[#This Row],[Annual Salary]]</f>
        <v>126808.86</v>
      </c>
      <c r="P611" t="str">
        <f>IF(AND(TBL_Employees3[[#This Row],[Department]]="IT",TBL_Employees3[[#This Row],[Gender]]="Female"),"Yes","No")</f>
        <v>No</v>
      </c>
      <c r="Q611" t="str">
        <f>IF(AND(TBL_Employees3[[#This Row],[Gender]]="Female",TBL_Employees3[[#This Row],[Ethnicity]]="Black"), "Female_Black", "Others")</f>
        <v>Others</v>
      </c>
      <c r="T611" t="str">
        <v>E01123</v>
      </c>
    </row>
    <row r="612" spans="1:20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TBL_Employees3[[#This Row],[Annual Salary]]+TBL_Employees3[[#This Row],[Bonus %]]*TBL_Employees3[[#This Row],[Annual Salary]]</f>
        <v>356619.79000000004</v>
      </c>
      <c r="P612" t="str">
        <f>IF(AND(TBL_Employees3[[#This Row],[Department]]="IT",TBL_Employees3[[#This Row],[Gender]]="Female"),"Yes","No")</f>
        <v>No</v>
      </c>
      <c r="Q612" t="str">
        <f>IF(AND(TBL_Employees3[[#This Row],[Gender]]="Female",TBL_Employees3[[#This Row],[Ethnicity]]="Black"), "Female_Black", "Others")</f>
        <v>Others</v>
      </c>
      <c r="T612" t="str">
        <v>E01366</v>
      </c>
    </row>
    <row r="613" spans="1:20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TBL_Employees3[[#This Row],[Annual Salary]]+TBL_Employees3[[#This Row],[Bonus %]]*TBL_Employees3[[#This Row],[Annual Salary]]</f>
        <v>66958</v>
      </c>
      <c r="P613" t="str">
        <f>IF(AND(TBL_Employees3[[#This Row],[Department]]="IT",TBL_Employees3[[#This Row],[Gender]]="Female"),"Yes","No")</f>
        <v>Yes</v>
      </c>
      <c r="Q613" t="str">
        <f>IF(AND(TBL_Employees3[[#This Row],[Gender]]="Female",TBL_Employees3[[#This Row],[Ethnicity]]="Black"), "Female_Black", "Others")</f>
        <v>Others</v>
      </c>
      <c r="T613" t="str">
        <v>E04005</v>
      </c>
    </row>
    <row r="614" spans="1:20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TBL_Employees3[[#This Row],[Annual Salary]]+TBL_Employees3[[#This Row],[Bonus %]]*TBL_Employees3[[#This Row],[Annual Salary]]</f>
        <v>174786.7</v>
      </c>
      <c r="P614" t="str">
        <f>IF(AND(TBL_Employees3[[#This Row],[Department]]="IT",TBL_Employees3[[#This Row],[Gender]]="Female"),"Yes","No")</f>
        <v>No</v>
      </c>
      <c r="Q614" t="str">
        <f>IF(AND(TBL_Employees3[[#This Row],[Gender]]="Female",TBL_Employees3[[#This Row],[Ethnicity]]="Black"), "Female_Black", "Others")</f>
        <v>Others</v>
      </c>
      <c r="T614" t="str">
        <v>E04018</v>
      </c>
    </row>
    <row r="615" spans="1:20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TBL_Employees3[[#This Row],[Annual Salary]]+TBL_Employees3[[#This Row],[Bonus %]]*TBL_Employees3[[#This Row],[Annual Salary]]</f>
        <v>71695</v>
      </c>
      <c r="P615" t="str">
        <f>IF(AND(TBL_Employees3[[#This Row],[Department]]="IT",TBL_Employees3[[#This Row],[Gender]]="Female"),"Yes","No")</f>
        <v>No</v>
      </c>
      <c r="Q615" t="str">
        <f>IF(AND(TBL_Employees3[[#This Row],[Gender]]="Female",TBL_Employees3[[#This Row],[Ethnicity]]="Black"), "Female_Black", "Others")</f>
        <v>Others</v>
      </c>
      <c r="T615" t="str">
        <v>E01591</v>
      </c>
    </row>
    <row r="616" spans="1:20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TBL_Employees3[[#This Row],[Annual Salary]]+TBL_Employees3[[#This Row],[Bonus %]]*TBL_Employees3[[#This Row],[Annual Salary]]</f>
        <v>73779</v>
      </c>
      <c r="P616" t="str">
        <f>IF(AND(TBL_Employees3[[#This Row],[Department]]="IT",TBL_Employees3[[#This Row],[Gender]]="Female"),"Yes","No")</f>
        <v>No</v>
      </c>
      <c r="Q616" t="str">
        <f>IF(AND(TBL_Employees3[[#This Row],[Gender]]="Female",TBL_Employees3[[#This Row],[Ethnicity]]="Black"), "Female_Black", "Others")</f>
        <v>Others</v>
      </c>
      <c r="T616" t="str">
        <v>E04940</v>
      </c>
    </row>
    <row r="617" spans="1:20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TBL_Employees3[[#This Row],[Annual Salary]]+TBL_Employees3[[#This Row],[Bonus %]]*TBL_Employees3[[#This Row],[Annual Salary]]</f>
        <v>132294.79999999999</v>
      </c>
      <c r="P617" t="str">
        <f>IF(AND(TBL_Employees3[[#This Row],[Department]]="IT",TBL_Employees3[[#This Row],[Gender]]="Female"),"Yes","No")</f>
        <v>No</v>
      </c>
      <c r="Q617" t="str">
        <f>IF(AND(TBL_Employees3[[#This Row],[Gender]]="Female",TBL_Employees3[[#This Row],[Ethnicity]]="Black"), "Female_Black", "Others")</f>
        <v>Others</v>
      </c>
      <c r="T617" t="str">
        <v>E03465</v>
      </c>
    </row>
    <row r="618" spans="1:20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TBL_Employees3[[#This Row],[Annual Salary]]+TBL_Employees3[[#This Row],[Bonus %]]*TBL_Employees3[[#This Row],[Annual Salary]]</f>
        <v>46878</v>
      </c>
      <c r="P618" t="str">
        <f>IF(AND(TBL_Employees3[[#This Row],[Department]]="IT",TBL_Employees3[[#This Row],[Gender]]="Female"),"Yes","No")</f>
        <v>No</v>
      </c>
      <c r="Q618" t="str">
        <f>IF(AND(TBL_Employees3[[#This Row],[Gender]]="Female",TBL_Employees3[[#This Row],[Ethnicity]]="Black"), "Female_Black", "Others")</f>
        <v>Others</v>
      </c>
      <c r="T618" t="str">
        <v>E03870</v>
      </c>
    </row>
    <row r="619" spans="1:20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TBL_Employees3[[#This Row],[Annual Salary]]+TBL_Employees3[[#This Row],[Bonus %]]*TBL_Employees3[[#This Row],[Annual Salary]]</f>
        <v>57032</v>
      </c>
      <c r="P619" t="str">
        <f>IF(AND(TBL_Employees3[[#This Row],[Department]]="IT",TBL_Employees3[[#This Row],[Gender]]="Female"),"Yes","No")</f>
        <v>No</v>
      </c>
      <c r="Q619" t="str">
        <f>IF(AND(TBL_Employees3[[#This Row],[Gender]]="Female",TBL_Employees3[[#This Row],[Ethnicity]]="Black"), "Female_Black", "Others")</f>
        <v>Others</v>
      </c>
      <c r="T619" t="str">
        <v>E01927</v>
      </c>
    </row>
    <row r="620" spans="1:20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TBL_Employees3[[#This Row],[Annual Salary]]+TBL_Employees3[[#This Row],[Bonus %]]*TBL_Employees3[[#This Row],[Annual Salary]]</f>
        <v>98150</v>
      </c>
      <c r="P620" t="str">
        <f>IF(AND(TBL_Employees3[[#This Row],[Department]]="IT",TBL_Employees3[[#This Row],[Gender]]="Female"),"Yes","No")</f>
        <v>No</v>
      </c>
      <c r="Q620" t="str">
        <f>IF(AND(TBL_Employees3[[#This Row],[Gender]]="Female",TBL_Employees3[[#This Row],[Ethnicity]]="Black"), "Female_Black", "Others")</f>
        <v>Others</v>
      </c>
      <c r="T620" t="str">
        <v>E03064</v>
      </c>
    </row>
    <row r="621" spans="1:20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TBL_Employees3[[#This Row],[Annual Salary]]+TBL_Employees3[[#This Row],[Bonus %]]*TBL_Employees3[[#This Row],[Annual Salary]]</f>
        <v>197139.9</v>
      </c>
      <c r="P621" t="str">
        <f>IF(AND(TBL_Employees3[[#This Row],[Department]]="IT",TBL_Employees3[[#This Row],[Gender]]="Female"),"Yes","No")</f>
        <v>No</v>
      </c>
      <c r="Q621" t="str">
        <f>IF(AND(TBL_Employees3[[#This Row],[Gender]]="Female",TBL_Employees3[[#This Row],[Ethnicity]]="Black"), "Female_Black", "Others")</f>
        <v>Others</v>
      </c>
      <c r="T621" t="str">
        <v>E01883</v>
      </c>
    </row>
    <row r="622" spans="1:20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TBL_Employees3[[#This Row],[Annual Salary]]+TBL_Employees3[[#This Row],[Bonus %]]*TBL_Employees3[[#This Row],[Annual Salary]]</f>
        <v>48266</v>
      </c>
      <c r="P622" t="str">
        <f>IF(AND(TBL_Employees3[[#This Row],[Department]]="IT",TBL_Employees3[[#This Row],[Gender]]="Female"),"Yes","No")</f>
        <v>No</v>
      </c>
      <c r="Q622" t="str">
        <f>IF(AND(TBL_Employees3[[#This Row],[Gender]]="Female",TBL_Employees3[[#This Row],[Ethnicity]]="Black"), "Female_Black", "Others")</f>
        <v>Others</v>
      </c>
      <c r="T622" t="str">
        <v>E03984</v>
      </c>
    </row>
    <row r="623" spans="1:20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TBL_Employees3[[#This Row],[Annual Salary]]+TBL_Employees3[[#This Row],[Bonus %]]*TBL_Employees3[[#This Row],[Annual Salary]]</f>
        <v>294893.28000000003</v>
      </c>
      <c r="P623" t="str">
        <f>IF(AND(TBL_Employees3[[#This Row],[Department]]="IT",TBL_Employees3[[#This Row],[Gender]]="Female"),"Yes","No")</f>
        <v>No</v>
      </c>
      <c r="Q623" t="str">
        <f>IF(AND(TBL_Employees3[[#This Row],[Gender]]="Female",TBL_Employees3[[#This Row],[Ethnicity]]="Black"), "Female_Black", "Others")</f>
        <v>Others</v>
      </c>
      <c r="T623" t="str">
        <v>E00446</v>
      </c>
    </row>
    <row r="624" spans="1:20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TBL_Employees3[[#This Row],[Annual Salary]]+TBL_Employees3[[#This Row],[Bonus %]]*TBL_Employees3[[#This Row],[Annual Salary]]</f>
        <v>74854</v>
      </c>
      <c r="P624" t="str">
        <f>IF(AND(TBL_Employees3[[#This Row],[Department]]="IT",TBL_Employees3[[#This Row],[Gender]]="Female"),"Yes","No")</f>
        <v>Yes</v>
      </c>
      <c r="Q624" t="str">
        <f>IF(AND(TBL_Employees3[[#This Row],[Gender]]="Female",TBL_Employees3[[#This Row],[Ethnicity]]="Black"), "Female_Black", "Others")</f>
        <v>Others</v>
      </c>
      <c r="T624" t="str">
        <v>E02825</v>
      </c>
    </row>
    <row r="625" spans="1:20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TBL_Employees3[[#This Row],[Annual Salary]]+TBL_Employees3[[#This Row],[Bonus %]]*TBL_Employees3[[#This Row],[Annual Salary]]</f>
        <v>296184.88</v>
      </c>
      <c r="P625" t="str">
        <f>IF(AND(TBL_Employees3[[#This Row],[Department]]="IT",TBL_Employees3[[#This Row],[Gender]]="Female"),"Yes","No")</f>
        <v>No</v>
      </c>
      <c r="Q625" t="str">
        <f>IF(AND(TBL_Employees3[[#This Row],[Gender]]="Female",TBL_Employees3[[#This Row],[Ethnicity]]="Black"), "Female_Black", "Others")</f>
        <v>Others</v>
      </c>
      <c r="T625" t="str">
        <v>E04174</v>
      </c>
    </row>
    <row r="626" spans="1:20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TBL_Employees3[[#This Row],[Annual Salary]]+TBL_Employees3[[#This Row],[Bonus %]]*TBL_Employees3[[#This Row],[Annual Salary]]</f>
        <v>44735</v>
      </c>
      <c r="P626" t="str">
        <f>IF(AND(TBL_Employees3[[#This Row],[Department]]="IT",TBL_Employees3[[#This Row],[Gender]]="Female"),"Yes","No")</f>
        <v>Yes</v>
      </c>
      <c r="Q626" t="str">
        <f>IF(AND(TBL_Employees3[[#This Row],[Gender]]="Female",TBL_Employees3[[#This Row],[Ethnicity]]="Black"), "Female_Black", "Others")</f>
        <v>Others</v>
      </c>
      <c r="T626" t="str">
        <v>E01899</v>
      </c>
    </row>
    <row r="627" spans="1:20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TBL_Employees3[[#This Row],[Annual Salary]]+TBL_Employees3[[#This Row],[Bonus %]]*TBL_Employees3[[#This Row],[Annual Salary]]</f>
        <v>50685</v>
      </c>
      <c r="P627" t="str">
        <f>IF(AND(TBL_Employees3[[#This Row],[Department]]="IT",TBL_Employees3[[#This Row],[Gender]]="Female"),"Yes","No")</f>
        <v>No</v>
      </c>
      <c r="Q627" t="str">
        <f>IF(AND(TBL_Employees3[[#This Row],[Gender]]="Female",TBL_Employees3[[#This Row],[Ethnicity]]="Black"), "Female_Black", "Others")</f>
        <v>Others</v>
      </c>
      <c r="T627" t="str">
        <v>E02562</v>
      </c>
    </row>
    <row r="628" spans="1:20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TBL_Employees3[[#This Row],[Annual Salary]]+TBL_Employees3[[#This Row],[Bonus %]]*TBL_Employees3[[#This Row],[Annual Salary]]</f>
        <v>58993</v>
      </c>
      <c r="P628" t="str">
        <f>IF(AND(TBL_Employees3[[#This Row],[Department]]="IT",TBL_Employees3[[#This Row],[Gender]]="Female"),"Yes","No")</f>
        <v>No</v>
      </c>
      <c r="Q628" t="str">
        <f>IF(AND(TBL_Employees3[[#This Row],[Gender]]="Female",TBL_Employees3[[#This Row],[Ethnicity]]="Black"), "Female_Black", "Others")</f>
        <v>Others</v>
      </c>
      <c r="T628" t="str">
        <v>E01006</v>
      </c>
    </row>
    <row r="629" spans="1:20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TBL_Employees3[[#This Row],[Annual Salary]]+TBL_Employees3[[#This Row],[Bonus %]]*TBL_Employees3[[#This Row],[Annual Salary]]</f>
        <v>115765</v>
      </c>
      <c r="P629" t="str">
        <f>IF(AND(TBL_Employees3[[#This Row],[Department]]="IT",TBL_Employees3[[#This Row],[Gender]]="Female"),"Yes","No")</f>
        <v>No</v>
      </c>
      <c r="Q629" t="str">
        <f>IF(AND(TBL_Employees3[[#This Row],[Gender]]="Female",TBL_Employees3[[#This Row],[Ethnicity]]="Black"), "Female_Black", "Others")</f>
        <v>Others</v>
      </c>
      <c r="T629" t="str">
        <v>E02903</v>
      </c>
    </row>
    <row r="630" spans="1:20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TBL_Employees3[[#This Row],[Annual Salary]]+TBL_Employees3[[#This Row],[Bonus %]]*TBL_Employees3[[#This Row],[Annual Salary]]</f>
        <v>222000.6</v>
      </c>
      <c r="P630" t="str">
        <f>IF(AND(TBL_Employees3[[#This Row],[Department]]="IT",TBL_Employees3[[#This Row],[Gender]]="Female"),"Yes","No")</f>
        <v>No</v>
      </c>
      <c r="Q630" t="str">
        <f>IF(AND(TBL_Employees3[[#This Row],[Gender]]="Female",TBL_Employees3[[#This Row],[Ethnicity]]="Black"), "Female_Black", "Others")</f>
        <v>Others</v>
      </c>
      <c r="T630" t="str">
        <v>E03642</v>
      </c>
    </row>
    <row r="631" spans="1:20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TBL_Employees3[[#This Row],[Annual Salary]]+TBL_Employees3[[#This Row],[Bonus %]]*TBL_Employees3[[#This Row],[Annual Salary]]</f>
        <v>56686</v>
      </c>
      <c r="P631" t="str">
        <f>IF(AND(TBL_Employees3[[#This Row],[Department]]="IT",TBL_Employees3[[#This Row],[Gender]]="Female"),"Yes","No")</f>
        <v>No</v>
      </c>
      <c r="Q631" t="str">
        <f>IF(AND(TBL_Employees3[[#This Row],[Gender]]="Female",TBL_Employees3[[#This Row],[Ethnicity]]="Black"), "Female_Black", "Others")</f>
        <v>Female_Black</v>
      </c>
      <c r="T631" t="str">
        <v>E02884</v>
      </c>
    </row>
    <row r="632" spans="1:20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TBL_Employees3[[#This Row],[Annual Salary]]+TBL_Employees3[[#This Row],[Bonus %]]*TBL_Employees3[[#This Row],[Annual Salary]]</f>
        <v>146133.72</v>
      </c>
      <c r="P632" t="str">
        <f>IF(AND(TBL_Employees3[[#This Row],[Department]]="IT",TBL_Employees3[[#This Row],[Gender]]="Female"),"Yes","No")</f>
        <v>No</v>
      </c>
      <c r="Q632" t="str">
        <f>IF(AND(TBL_Employees3[[#This Row],[Gender]]="Female",TBL_Employees3[[#This Row],[Ethnicity]]="Black"), "Female_Black", "Others")</f>
        <v>Female_Black</v>
      </c>
      <c r="T632" t="str">
        <v>E00701</v>
      </c>
    </row>
    <row r="633" spans="1:20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TBL_Employees3[[#This Row],[Annual Salary]]+TBL_Employees3[[#This Row],[Bonus %]]*TBL_Employees3[[#This Row],[Annual Salary]]</f>
        <v>188221.25</v>
      </c>
      <c r="P633" t="str">
        <f>IF(AND(TBL_Employees3[[#This Row],[Department]]="IT",TBL_Employees3[[#This Row],[Gender]]="Female"),"Yes","No")</f>
        <v>No</v>
      </c>
      <c r="Q633" t="str">
        <f>IF(AND(TBL_Employees3[[#This Row],[Gender]]="Female",TBL_Employees3[[#This Row],[Ethnicity]]="Black"), "Female_Black", "Others")</f>
        <v>Female_Black</v>
      </c>
      <c r="T633" t="str">
        <v>E04720</v>
      </c>
    </row>
    <row r="634" spans="1:20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TBL_Employees3[[#This Row],[Annual Salary]]+TBL_Employees3[[#This Row],[Bonus %]]*TBL_Employees3[[#This Row],[Annual Salary]]</f>
        <v>96968.49</v>
      </c>
      <c r="P634" t="str">
        <f>IF(AND(TBL_Employees3[[#This Row],[Department]]="IT",TBL_Employees3[[#This Row],[Gender]]="Female"),"Yes","No")</f>
        <v>No</v>
      </c>
      <c r="Q634" t="str">
        <f>IF(AND(TBL_Employees3[[#This Row],[Gender]]="Female",TBL_Employees3[[#This Row],[Ethnicity]]="Black"), "Female_Black", "Others")</f>
        <v>Others</v>
      </c>
      <c r="T634" t="str">
        <v>E01985</v>
      </c>
    </row>
    <row r="635" spans="1:20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TBL_Employees3[[#This Row],[Annual Salary]]+TBL_Employees3[[#This Row],[Bonus %]]*TBL_Employees3[[#This Row],[Annual Salary]]</f>
        <v>51877</v>
      </c>
      <c r="P635" t="str">
        <f>IF(AND(TBL_Employees3[[#This Row],[Department]]="IT",TBL_Employees3[[#This Row],[Gender]]="Female"),"Yes","No")</f>
        <v>No</v>
      </c>
      <c r="Q635" t="str">
        <f>IF(AND(TBL_Employees3[[#This Row],[Gender]]="Female",TBL_Employees3[[#This Row],[Ethnicity]]="Black"), "Female_Black", "Others")</f>
        <v>Others</v>
      </c>
      <c r="T635" t="str">
        <v>E03273</v>
      </c>
    </row>
    <row r="636" spans="1:20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TBL_Employees3[[#This Row],[Annual Salary]]+TBL_Employees3[[#This Row],[Bonus %]]*TBL_Employees3[[#This Row],[Annual Salary]]</f>
        <v>86417</v>
      </c>
      <c r="P636" t="str">
        <f>IF(AND(TBL_Employees3[[#This Row],[Department]]="IT",TBL_Employees3[[#This Row],[Gender]]="Female"),"Yes","No")</f>
        <v>No</v>
      </c>
      <c r="Q636" t="str">
        <f>IF(AND(TBL_Employees3[[#This Row],[Gender]]="Female",TBL_Employees3[[#This Row],[Ethnicity]]="Black"), "Female_Black", "Others")</f>
        <v>Others</v>
      </c>
      <c r="T636" t="str">
        <v>E02415</v>
      </c>
    </row>
    <row r="637" spans="1:20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TBL_Employees3[[#This Row],[Annual Salary]]+TBL_Employees3[[#This Row],[Bonus %]]*TBL_Employees3[[#This Row],[Annual Salary]]</f>
        <v>96548</v>
      </c>
      <c r="P637" t="str">
        <f>IF(AND(TBL_Employees3[[#This Row],[Department]]="IT",TBL_Employees3[[#This Row],[Gender]]="Female"),"Yes","No")</f>
        <v>Yes</v>
      </c>
      <c r="Q637" t="str">
        <f>IF(AND(TBL_Employees3[[#This Row],[Gender]]="Female",TBL_Employees3[[#This Row],[Ethnicity]]="Black"), "Female_Black", "Others")</f>
        <v>Others</v>
      </c>
      <c r="T637" t="str">
        <v>E02877</v>
      </c>
    </row>
    <row r="638" spans="1:20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TBL_Employees3[[#This Row],[Annual Salary]]+TBL_Employees3[[#This Row],[Bonus %]]*TBL_Employees3[[#This Row],[Annual Salary]]</f>
        <v>92940</v>
      </c>
      <c r="P638" t="str">
        <f>IF(AND(TBL_Employees3[[#This Row],[Department]]="IT",TBL_Employees3[[#This Row],[Gender]]="Female"),"Yes","No")</f>
        <v>No</v>
      </c>
      <c r="Q638" t="str">
        <f>IF(AND(TBL_Employees3[[#This Row],[Gender]]="Female",TBL_Employees3[[#This Row],[Ethnicity]]="Black"), "Female_Black", "Others")</f>
        <v>Others</v>
      </c>
      <c r="T638" t="str">
        <v>E00091</v>
      </c>
    </row>
    <row r="639" spans="1:20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TBL_Employees3[[#This Row],[Annual Salary]]+TBL_Employees3[[#This Row],[Bonus %]]*TBL_Employees3[[#This Row],[Annual Salary]]</f>
        <v>61410</v>
      </c>
      <c r="P639" t="str">
        <f>IF(AND(TBL_Employees3[[#This Row],[Department]]="IT",TBL_Employees3[[#This Row],[Gender]]="Female"),"Yes","No")</f>
        <v>No</v>
      </c>
      <c r="Q639" t="str">
        <f>IF(AND(TBL_Employees3[[#This Row],[Gender]]="Female",TBL_Employees3[[#This Row],[Ethnicity]]="Black"), "Female_Black", "Others")</f>
        <v>Others</v>
      </c>
      <c r="T639" t="str">
        <v>E02563</v>
      </c>
    </row>
    <row r="640" spans="1:20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TBL_Employees3[[#This Row],[Annual Salary]]+TBL_Employees3[[#This Row],[Bonus %]]*TBL_Employees3[[#This Row],[Annual Salary]]</f>
        <v>116920.12</v>
      </c>
      <c r="P640" t="str">
        <f>IF(AND(TBL_Employees3[[#This Row],[Department]]="IT",TBL_Employees3[[#This Row],[Gender]]="Female"),"Yes","No")</f>
        <v>No</v>
      </c>
      <c r="Q640" t="str">
        <f>IF(AND(TBL_Employees3[[#This Row],[Gender]]="Female",TBL_Employees3[[#This Row],[Ethnicity]]="Black"), "Female_Black", "Others")</f>
        <v>Female_Black</v>
      </c>
      <c r="T640" t="str">
        <v>E04221</v>
      </c>
    </row>
    <row r="641" spans="1:20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TBL_Employees3[[#This Row],[Annual Salary]]+TBL_Employees3[[#This Row],[Bonus %]]*TBL_Employees3[[#This Row],[Annual Salary]]</f>
        <v>232134.2</v>
      </c>
      <c r="P641" t="str">
        <f>IF(AND(TBL_Employees3[[#This Row],[Department]]="IT",TBL_Employees3[[#This Row],[Gender]]="Female"),"Yes","No")</f>
        <v>No</v>
      </c>
      <c r="Q641" t="str">
        <f>IF(AND(TBL_Employees3[[#This Row],[Gender]]="Female",TBL_Employees3[[#This Row],[Ethnicity]]="Black"), "Female_Black", "Others")</f>
        <v>Female_Black</v>
      </c>
      <c r="T641" t="str">
        <v>E04887</v>
      </c>
    </row>
    <row r="642" spans="1:20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TBL_Employees3[[#This Row],[Annual Salary]]+TBL_Employees3[[#This Row],[Bonus %]]*TBL_Employees3[[#This Row],[Annual Salary]]</f>
        <v>81687</v>
      </c>
      <c r="P642" t="str">
        <f>IF(AND(TBL_Employees3[[#This Row],[Department]]="IT",TBL_Employees3[[#This Row],[Gender]]="Female"),"Yes","No")</f>
        <v>No</v>
      </c>
      <c r="Q642" t="str">
        <f>IF(AND(TBL_Employees3[[#This Row],[Gender]]="Female",TBL_Employees3[[#This Row],[Ethnicity]]="Black"), "Female_Black", "Others")</f>
        <v>Others</v>
      </c>
      <c r="T642" t="str">
        <v>E03170</v>
      </c>
    </row>
    <row r="643" spans="1:20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TBL_Employees3[[#This Row],[Annual Salary]]+TBL_Employees3[[#This Row],[Bonus %]]*TBL_Employees3[[#This Row],[Annual Salary]]</f>
        <v>335105.37</v>
      </c>
      <c r="P643" t="str">
        <f>IF(AND(TBL_Employees3[[#This Row],[Department]]="IT",TBL_Employees3[[#This Row],[Gender]]="Female"),"Yes","No")</f>
        <v>No</v>
      </c>
      <c r="Q643" t="str">
        <f>IF(AND(TBL_Employees3[[#This Row],[Gender]]="Female",TBL_Employees3[[#This Row],[Ethnicity]]="Black"), "Female_Black", "Others")</f>
        <v>Others</v>
      </c>
      <c r="T643" t="str">
        <v>E01636</v>
      </c>
    </row>
    <row r="644" spans="1:20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TBL_Employees3[[#This Row],[Annual Salary]]+TBL_Employees3[[#This Row],[Bonus %]]*TBL_Employees3[[#This Row],[Annual Salary]]</f>
        <v>304374.8</v>
      </c>
      <c r="P644" t="str">
        <f>IF(AND(TBL_Employees3[[#This Row],[Department]]="IT",TBL_Employees3[[#This Row],[Gender]]="Female"),"Yes","No")</f>
        <v>No</v>
      </c>
      <c r="Q644" t="str">
        <f>IF(AND(TBL_Employees3[[#This Row],[Gender]]="Female",TBL_Employees3[[#This Row],[Ethnicity]]="Black"), "Female_Black", "Others")</f>
        <v>Female_Black</v>
      </c>
      <c r="T644" t="str">
        <v>E01387</v>
      </c>
    </row>
    <row r="645" spans="1:20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TBL_Employees3[[#This Row],[Annual Salary]]+TBL_Employees3[[#This Row],[Bonus %]]*TBL_Employees3[[#This Row],[Annual Salary]]</f>
        <v>187640.44</v>
      </c>
      <c r="P645" t="str">
        <f>IF(AND(TBL_Employees3[[#This Row],[Department]]="IT",TBL_Employees3[[#This Row],[Gender]]="Female"),"Yes","No")</f>
        <v>No</v>
      </c>
      <c r="Q645" t="str">
        <f>IF(AND(TBL_Employees3[[#This Row],[Gender]]="Female",TBL_Employees3[[#This Row],[Ethnicity]]="Black"), "Female_Black", "Others")</f>
        <v>Others</v>
      </c>
      <c r="T645" t="str">
        <v>E01363</v>
      </c>
    </row>
    <row r="646" spans="1:20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TBL_Employees3[[#This Row],[Annual Salary]]+TBL_Employees3[[#This Row],[Bonus %]]*TBL_Employees3[[#This Row],[Annual Salary]]</f>
        <v>105488.9</v>
      </c>
      <c r="P646" t="str">
        <f>IF(AND(TBL_Employees3[[#This Row],[Department]]="IT",TBL_Employees3[[#This Row],[Gender]]="Female"),"Yes","No")</f>
        <v>No</v>
      </c>
      <c r="Q646" t="str">
        <f>IF(AND(TBL_Employees3[[#This Row],[Gender]]="Female",TBL_Employees3[[#This Row],[Ethnicity]]="Black"), "Female_Black", "Others")</f>
        <v>Others</v>
      </c>
      <c r="T646" t="str">
        <v>E02249</v>
      </c>
    </row>
    <row r="647" spans="1:20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TBL_Employees3[[#This Row],[Annual Salary]]+TBL_Employees3[[#This Row],[Bonus %]]*TBL_Employees3[[#This Row],[Annual Salary]]</f>
        <v>80700</v>
      </c>
      <c r="P647" t="str">
        <f>IF(AND(TBL_Employees3[[#This Row],[Department]]="IT",TBL_Employees3[[#This Row],[Gender]]="Female"),"Yes","No")</f>
        <v>No</v>
      </c>
      <c r="Q647" t="str">
        <f>IF(AND(TBL_Employees3[[#This Row],[Gender]]="Female",TBL_Employees3[[#This Row],[Ethnicity]]="Black"), "Female_Black", "Others")</f>
        <v>Others</v>
      </c>
      <c r="T647" t="str">
        <v>E02987</v>
      </c>
    </row>
    <row r="648" spans="1:20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TBL_Employees3[[#This Row],[Annual Salary]]+TBL_Employees3[[#This Row],[Bonus %]]*TBL_Employees3[[#This Row],[Annual Salary]]</f>
        <v>134542.79999999999</v>
      </c>
      <c r="P648" t="str">
        <f>IF(AND(TBL_Employees3[[#This Row],[Department]]="IT",TBL_Employees3[[#This Row],[Gender]]="Female"),"Yes","No")</f>
        <v>No</v>
      </c>
      <c r="Q648" t="str">
        <f>IF(AND(TBL_Employees3[[#This Row],[Gender]]="Female",TBL_Employees3[[#This Row],[Ethnicity]]="Black"), "Female_Black", "Others")</f>
        <v>Others</v>
      </c>
      <c r="T648" t="str">
        <v>E03655</v>
      </c>
    </row>
    <row r="649" spans="1:20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TBL_Employees3[[#This Row],[Annual Salary]]+TBL_Employees3[[#This Row],[Bonus %]]*TBL_Employees3[[#This Row],[Annual Salary]]</f>
        <v>58745</v>
      </c>
      <c r="P649" t="str">
        <f>IF(AND(TBL_Employees3[[#This Row],[Department]]="IT",TBL_Employees3[[#This Row],[Gender]]="Female"),"Yes","No")</f>
        <v>No</v>
      </c>
      <c r="Q649" t="str">
        <f>IF(AND(TBL_Employees3[[#This Row],[Gender]]="Female",TBL_Employees3[[#This Row],[Ethnicity]]="Black"), "Female_Black", "Others")</f>
        <v>Others</v>
      </c>
      <c r="T649" t="str">
        <v>E04048</v>
      </c>
    </row>
    <row r="650" spans="1:20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TBL_Employees3[[#This Row],[Annual Salary]]+TBL_Employees3[[#This Row],[Bonus %]]*TBL_Employees3[[#This Row],[Annual Salary]]</f>
        <v>76202</v>
      </c>
      <c r="P650" t="str">
        <f>IF(AND(TBL_Employees3[[#This Row],[Department]]="IT",TBL_Employees3[[#This Row],[Gender]]="Female"),"Yes","No")</f>
        <v>Yes</v>
      </c>
      <c r="Q650" t="str">
        <f>IF(AND(TBL_Employees3[[#This Row],[Gender]]="Female",TBL_Employees3[[#This Row],[Ethnicity]]="Black"), "Female_Black", "Others")</f>
        <v>Others</v>
      </c>
      <c r="T650" t="str">
        <v>E03626</v>
      </c>
    </row>
    <row r="651" spans="1:20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TBL_Employees3[[#This Row],[Annual Salary]]+TBL_Employees3[[#This Row],[Bonus %]]*TBL_Employees3[[#This Row],[Annual Salary]]</f>
        <v>265472</v>
      </c>
      <c r="P651" t="str">
        <f>IF(AND(TBL_Employees3[[#This Row],[Department]]="IT",TBL_Employees3[[#This Row],[Gender]]="Female"),"Yes","No")</f>
        <v>No</v>
      </c>
      <c r="Q651" t="str">
        <f>IF(AND(TBL_Employees3[[#This Row],[Gender]]="Female",TBL_Employees3[[#This Row],[Ethnicity]]="Black"), "Female_Black", "Others")</f>
        <v>Others</v>
      </c>
      <c r="T651" t="str">
        <v>E02920</v>
      </c>
    </row>
    <row r="652" spans="1:20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TBL_Employees3[[#This Row],[Annual Salary]]+TBL_Employees3[[#This Row],[Bonus %]]*TBL_Employees3[[#This Row],[Annual Salary]]</f>
        <v>71454</v>
      </c>
      <c r="P652" t="str">
        <f>IF(AND(TBL_Employees3[[#This Row],[Department]]="IT",TBL_Employees3[[#This Row],[Gender]]="Female"),"Yes","No")</f>
        <v>No</v>
      </c>
      <c r="Q652" t="str">
        <f>IF(AND(TBL_Employees3[[#This Row],[Gender]]="Female",TBL_Employees3[[#This Row],[Ethnicity]]="Black"), "Female_Black", "Others")</f>
        <v>Others</v>
      </c>
      <c r="T652" t="str">
        <v>E03220</v>
      </c>
    </row>
    <row r="653" spans="1:20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TBL_Employees3[[#This Row],[Annual Salary]]+TBL_Employees3[[#This Row],[Bonus %]]*TBL_Employees3[[#This Row],[Annual Salary]]</f>
        <v>94652</v>
      </c>
      <c r="P653" t="str">
        <f>IF(AND(TBL_Employees3[[#This Row],[Department]]="IT",TBL_Employees3[[#This Row],[Gender]]="Female"),"Yes","No")</f>
        <v>Yes</v>
      </c>
      <c r="Q653" t="str">
        <f>IF(AND(TBL_Employees3[[#This Row],[Gender]]="Female",TBL_Employees3[[#This Row],[Ethnicity]]="Black"), "Female_Black", "Others")</f>
        <v>Others</v>
      </c>
      <c r="T653" t="str">
        <v>E01347</v>
      </c>
    </row>
    <row r="654" spans="1:20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TBL_Employees3[[#This Row],[Annual Salary]]+TBL_Employees3[[#This Row],[Bonus %]]*TBL_Employees3[[#This Row],[Annual Salary]]</f>
        <v>63411</v>
      </c>
      <c r="P654" t="str">
        <f>IF(AND(TBL_Employees3[[#This Row],[Department]]="IT",TBL_Employees3[[#This Row],[Gender]]="Female"),"Yes","No")</f>
        <v>No</v>
      </c>
      <c r="Q654" t="str">
        <f>IF(AND(TBL_Employees3[[#This Row],[Gender]]="Female",TBL_Employees3[[#This Row],[Ethnicity]]="Black"), "Female_Black", "Others")</f>
        <v>Others</v>
      </c>
      <c r="T654" t="str">
        <v>E03968</v>
      </c>
    </row>
    <row r="655" spans="1:20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TBL_Employees3[[#This Row],[Annual Salary]]+TBL_Employees3[[#This Row],[Bonus %]]*TBL_Employees3[[#This Row],[Annual Salary]]</f>
        <v>67171</v>
      </c>
      <c r="P655" t="str">
        <f>IF(AND(TBL_Employees3[[#This Row],[Department]]="IT",TBL_Employees3[[#This Row],[Gender]]="Female"),"Yes","No")</f>
        <v>No</v>
      </c>
      <c r="Q655" t="str">
        <f>IF(AND(TBL_Employees3[[#This Row],[Gender]]="Female",TBL_Employees3[[#This Row],[Ethnicity]]="Black"), "Female_Black", "Others")</f>
        <v>Others</v>
      </c>
      <c r="T655" t="str">
        <v>E04299</v>
      </c>
    </row>
    <row r="656" spans="1:20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TBL_Employees3[[#This Row],[Annual Salary]]+TBL_Employees3[[#This Row],[Bonus %]]*TBL_Employees3[[#This Row],[Annual Salary]]</f>
        <v>174841.4</v>
      </c>
      <c r="P656" t="str">
        <f>IF(AND(TBL_Employees3[[#This Row],[Department]]="IT",TBL_Employees3[[#This Row],[Gender]]="Female"),"Yes","No")</f>
        <v>No</v>
      </c>
      <c r="Q656" t="str">
        <f>IF(AND(TBL_Employees3[[#This Row],[Gender]]="Female",TBL_Employees3[[#This Row],[Ethnicity]]="Black"), "Female_Black", "Others")</f>
        <v>Others</v>
      </c>
      <c r="T656" t="str">
        <v>E01150</v>
      </c>
    </row>
    <row r="657" spans="1:20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TBL_Employees3[[#This Row],[Annual Salary]]+TBL_Employees3[[#This Row],[Bonus %]]*TBL_Employees3[[#This Row],[Annual Salary]]</f>
        <v>95562</v>
      </c>
      <c r="P657" t="str">
        <f>IF(AND(TBL_Employees3[[#This Row],[Department]]="IT",TBL_Employees3[[#This Row],[Gender]]="Female"),"Yes","No")</f>
        <v>No</v>
      </c>
      <c r="Q657" t="str">
        <f>IF(AND(TBL_Employees3[[#This Row],[Gender]]="Female",TBL_Employees3[[#This Row],[Ethnicity]]="Black"), "Female_Black", "Others")</f>
        <v>Female_Black</v>
      </c>
      <c r="T657" t="str">
        <v>E03774</v>
      </c>
    </row>
    <row r="658" spans="1:20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TBL_Employees3[[#This Row],[Annual Salary]]+TBL_Employees3[[#This Row],[Bonus %]]*TBL_Employees3[[#This Row],[Annual Salary]]</f>
        <v>96092</v>
      </c>
      <c r="P658" t="str">
        <f>IF(AND(TBL_Employees3[[#This Row],[Department]]="IT",TBL_Employees3[[#This Row],[Gender]]="Female"),"Yes","No")</f>
        <v>No</v>
      </c>
      <c r="Q658" t="str">
        <f>IF(AND(TBL_Employees3[[#This Row],[Gender]]="Female",TBL_Employees3[[#This Row],[Ethnicity]]="Black"), "Female_Black", "Others")</f>
        <v>Others</v>
      </c>
      <c r="T658" t="str">
        <v>E01877</v>
      </c>
    </row>
    <row r="659" spans="1:20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TBL_Employees3[[#This Row],[Annual Salary]]+TBL_Employees3[[#This Row],[Bonus %]]*TBL_Employees3[[#This Row],[Annual Salary]]</f>
        <v>353461.71</v>
      </c>
      <c r="P659" t="str">
        <f>IF(AND(TBL_Employees3[[#This Row],[Department]]="IT",TBL_Employees3[[#This Row],[Gender]]="Female"),"Yes","No")</f>
        <v>No</v>
      </c>
      <c r="Q659" t="str">
        <f>IF(AND(TBL_Employees3[[#This Row],[Gender]]="Female",TBL_Employees3[[#This Row],[Ethnicity]]="Black"), "Female_Black", "Others")</f>
        <v>Others</v>
      </c>
      <c r="T659" t="str">
        <v>E01193</v>
      </c>
    </row>
    <row r="660" spans="1:20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TBL_Employees3[[#This Row],[Annual Salary]]+TBL_Employees3[[#This Row],[Bonus %]]*TBL_Employees3[[#This Row],[Annual Salary]]</f>
        <v>72565.5</v>
      </c>
      <c r="P660" t="str">
        <f>IF(AND(TBL_Employees3[[#This Row],[Department]]="IT",TBL_Employees3[[#This Row],[Gender]]="Female"),"Yes","No")</f>
        <v>No</v>
      </c>
      <c r="Q660" t="str">
        <f>IF(AND(TBL_Employees3[[#This Row],[Gender]]="Female",TBL_Employees3[[#This Row],[Ethnicity]]="Black"), "Female_Black", "Others")</f>
        <v>Others</v>
      </c>
      <c r="T660" t="str">
        <v>E01789</v>
      </c>
    </row>
    <row r="661" spans="1:20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TBL_Employees3[[#This Row],[Annual Salary]]+TBL_Employees3[[#This Row],[Bonus %]]*TBL_Employees3[[#This Row],[Annual Salary]]</f>
        <v>316660.76</v>
      </c>
      <c r="P661" t="str">
        <f>IF(AND(TBL_Employees3[[#This Row],[Department]]="IT",TBL_Employees3[[#This Row],[Gender]]="Female"),"Yes","No")</f>
        <v>No</v>
      </c>
      <c r="Q661" t="str">
        <f>IF(AND(TBL_Employees3[[#This Row],[Gender]]="Female",TBL_Employees3[[#This Row],[Ethnicity]]="Black"), "Female_Black", "Others")</f>
        <v>Others</v>
      </c>
      <c r="T661" t="str">
        <v>E01422</v>
      </c>
    </row>
    <row r="662" spans="1:20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TBL_Employees3[[#This Row],[Annual Salary]]+TBL_Employees3[[#This Row],[Bonus %]]*TBL_Employees3[[#This Row],[Annual Salary]]</f>
        <v>45206</v>
      </c>
      <c r="P662" t="str">
        <f>IF(AND(TBL_Employees3[[#This Row],[Department]]="IT",TBL_Employees3[[#This Row],[Gender]]="Female"),"Yes","No")</f>
        <v>No</v>
      </c>
      <c r="Q662" t="str">
        <f>IF(AND(TBL_Employees3[[#This Row],[Gender]]="Female",TBL_Employees3[[#This Row],[Ethnicity]]="Black"), "Female_Black", "Others")</f>
        <v>Others</v>
      </c>
      <c r="T662" t="str">
        <v>E04150</v>
      </c>
    </row>
    <row r="663" spans="1:20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TBL_Employees3[[#This Row],[Annual Salary]]+TBL_Employees3[[#This Row],[Bonus %]]*TBL_Employees3[[#This Row],[Annual Salary]]</f>
        <v>280241.64</v>
      </c>
      <c r="P663" t="str">
        <f>IF(AND(TBL_Employees3[[#This Row],[Department]]="IT",TBL_Employees3[[#This Row],[Gender]]="Female"),"Yes","No")</f>
        <v>No</v>
      </c>
      <c r="Q663" t="str">
        <f>IF(AND(TBL_Employees3[[#This Row],[Gender]]="Female",TBL_Employees3[[#This Row],[Ethnicity]]="Black"), "Female_Black", "Others")</f>
        <v>Others</v>
      </c>
      <c r="T663" t="str">
        <v>E02846</v>
      </c>
    </row>
    <row r="664" spans="1:20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TBL_Employees3[[#This Row],[Annual Salary]]+TBL_Employees3[[#This Row],[Bonus %]]*TBL_Employees3[[#This Row],[Annual Salary]]</f>
        <v>87770</v>
      </c>
      <c r="P664" t="str">
        <f>IF(AND(TBL_Employees3[[#This Row],[Department]]="IT",TBL_Employees3[[#This Row],[Gender]]="Female"),"Yes","No")</f>
        <v>No</v>
      </c>
      <c r="Q664" t="str">
        <f>IF(AND(TBL_Employees3[[#This Row],[Gender]]="Female",TBL_Employees3[[#This Row],[Ethnicity]]="Black"), "Female_Black", "Others")</f>
        <v>Others</v>
      </c>
      <c r="T664" t="str">
        <v>E04247</v>
      </c>
    </row>
    <row r="665" spans="1:20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TBL_Employees3[[#This Row],[Annual Salary]]+TBL_Employees3[[#This Row],[Bonus %]]*TBL_Employees3[[#This Row],[Annual Salary]]</f>
        <v>112200.9</v>
      </c>
      <c r="P665" t="str">
        <f>IF(AND(TBL_Employees3[[#This Row],[Department]]="IT",TBL_Employees3[[#This Row],[Gender]]="Female"),"Yes","No")</f>
        <v>No</v>
      </c>
      <c r="Q665" t="str">
        <f>IF(AND(TBL_Employees3[[#This Row],[Gender]]="Female",TBL_Employees3[[#This Row],[Ethnicity]]="Black"), "Female_Black", "Others")</f>
        <v>Others</v>
      </c>
      <c r="T665" t="str">
        <v>E03648</v>
      </c>
    </row>
    <row r="666" spans="1:20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TBL_Employees3[[#This Row],[Annual Salary]]+TBL_Employees3[[#This Row],[Bonus %]]*TBL_Employees3[[#This Row],[Annual Salary]]</f>
        <v>182271.96</v>
      </c>
      <c r="P666" t="str">
        <f>IF(AND(TBL_Employees3[[#This Row],[Department]]="IT",TBL_Employees3[[#This Row],[Gender]]="Female"),"Yes","No")</f>
        <v>No</v>
      </c>
      <c r="Q666" t="str">
        <f>IF(AND(TBL_Employees3[[#This Row],[Gender]]="Female",TBL_Employees3[[#This Row],[Ethnicity]]="Black"), "Female_Black", "Others")</f>
        <v>Others</v>
      </c>
      <c r="T666" t="str">
        <v>E02192</v>
      </c>
    </row>
    <row r="667" spans="1:20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TBL_Employees3[[#This Row],[Annual Salary]]+TBL_Employees3[[#This Row],[Bonus %]]*TBL_Employees3[[#This Row],[Annual Salary]]</f>
        <v>74891</v>
      </c>
      <c r="P667" t="str">
        <f>IF(AND(TBL_Employees3[[#This Row],[Department]]="IT",TBL_Employees3[[#This Row],[Gender]]="Female"),"Yes","No")</f>
        <v>No</v>
      </c>
      <c r="Q667" t="str">
        <f>IF(AND(TBL_Employees3[[#This Row],[Gender]]="Female",TBL_Employees3[[#This Row],[Ethnicity]]="Black"), "Female_Black", "Others")</f>
        <v>Others</v>
      </c>
      <c r="T667" t="str">
        <v>E03981</v>
      </c>
    </row>
    <row r="668" spans="1:20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TBL_Employees3[[#This Row],[Annual Salary]]+TBL_Employees3[[#This Row],[Bonus %]]*TBL_Employees3[[#This Row],[Annual Salary]]</f>
        <v>95670</v>
      </c>
      <c r="P668" t="str">
        <f>IF(AND(TBL_Employees3[[#This Row],[Department]]="IT",TBL_Employees3[[#This Row],[Gender]]="Female"),"Yes","No")</f>
        <v>No</v>
      </c>
      <c r="Q668" t="str">
        <f>IF(AND(TBL_Employees3[[#This Row],[Gender]]="Female",TBL_Employees3[[#This Row],[Ethnicity]]="Black"), "Female_Black", "Others")</f>
        <v>Others</v>
      </c>
      <c r="T668" t="str">
        <v>E03262</v>
      </c>
    </row>
    <row r="669" spans="1:20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TBL_Employees3[[#This Row],[Annual Salary]]+TBL_Employees3[[#This Row],[Bonus %]]*TBL_Employees3[[#This Row],[Annual Salary]]</f>
        <v>67837</v>
      </c>
      <c r="P669" t="str">
        <f>IF(AND(TBL_Employees3[[#This Row],[Department]]="IT",TBL_Employees3[[#This Row],[Gender]]="Female"),"Yes","No")</f>
        <v>No</v>
      </c>
      <c r="Q669" t="str">
        <f>IF(AND(TBL_Employees3[[#This Row],[Gender]]="Female",TBL_Employees3[[#This Row],[Ethnicity]]="Black"), "Female_Black", "Others")</f>
        <v>Female_Black</v>
      </c>
      <c r="T669" t="str">
        <v>E02716</v>
      </c>
    </row>
    <row r="670" spans="1:20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TBL_Employees3[[#This Row],[Annual Salary]]+TBL_Employees3[[#This Row],[Bonus %]]*TBL_Employees3[[#This Row],[Annual Salary]]</f>
        <v>72425</v>
      </c>
      <c r="P670" t="str">
        <f>IF(AND(TBL_Employees3[[#This Row],[Department]]="IT",TBL_Employees3[[#This Row],[Gender]]="Female"),"Yes","No")</f>
        <v>No</v>
      </c>
      <c r="Q670" t="str">
        <f>IF(AND(TBL_Employees3[[#This Row],[Gender]]="Female",TBL_Employees3[[#This Row],[Ethnicity]]="Black"), "Female_Black", "Others")</f>
        <v>Others</v>
      </c>
      <c r="T670" t="str">
        <v>E04123</v>
      </c>
    </row>
    <row r="671" spans="1:20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TBL_Employees3[[#This Row],[Annual Salary]]+TBL_Employees3[[#This Row],[Bonus %]]*TBL_Employees3[[#This Row],[Annual Salary]]</f>
        <v>93103</v>
      </c>
      <c r="P671" t="str">
        <f>IF(AND(TBL_Employees3[[#This Row],[Department]]="IT",TBL_Employees3[[#This Row],[Gender]]="Female"),"Yes","No")</f>
        <v>No</v>
      </c>
      <c r="Q671" t="str">
        <f>IF(AND(TBL_Employees3[[#This Row],[Gender]]="Female",TBL_Employees3[[#This Row],[Ethnicity]]="Black"), "Female_Black", "Others")</f>
        <v>Others</v>
      </c>
      <c r="T671" t="str">
        <v>E03471</v>
      </c>
    </row>
    <row r="672" spans="1:20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TBL_Employees3[[#This Row],[Annual Salary]]+TBL_Employees3[[#This Row],[Bonus %]]*TBL_Employees3[[#This Row],[Annual Salary]]</f>
        <v>76272</v>
      </c>
      <c r="P672" t="str">
        <f>IF(AND(TBL_Employees3[[#This Row],[Department]]="IT",TBL_Employees3[[#This Row],[Gender]]="Female"),"Yes","No")</f>
        <v>No</v>
      </c>
      <c r="Q672" t="str">
        <f>IF(AND(TBL_Employees3[[#This Row],[Gender]]="Female",TBL_Employees3[[#This Row],[Ethnicity]]="Black"), "Female_Black", "Others")</f>
        <v>Others</v>
      </c>
      <c r="T672" t="str">
        <v>E00717</v>
      </c>
    </row>
    <row r="673" spans="1:20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TBL_Employees3[[#This Row],[Annual Salary]]+TBL_Employees3[[#This Row],[Bonus %]]*TBL_Employees3[[#This Row],[Annual Salary]]</f>
        <v>55760</v>
      </c>
      <c r="P673" t="str">
        <f>IF(AND(TBL_Employees3[[#This Row],[Department]]="IT",TBL_Employees3[[#This Row],[Gender]]="Female"),"Yes","No")</f>
        <v>No</v>
      </c>
      <c r="Q673" t="str">
        <f>IF(AND(TBL_Employees3[[#This Row],[Gender]]="Female",TBL_Employees3[[#This Row],[Ethnicity]]="Black"), "Female_Black", "Others")</f>
        <v>Others</v>
      </c>
      <c r="T673" t="str">
        <v>E01966</v>
      </c>
    </row>
    <row r="674" spans="1:20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TBL_Employees3[[#This Row],[Annual Salary]]+TBL_Employees3[[#This Row],[Bonus %]]*TBL_Employees3[[#This Row],[Annual Salary]]</f>
        <v>354611.6</v>
      </c>
      <c r="P674" t="str">
        <f>IF(AND(TBL_Employees3[[#This Row],[Department]]="IT",TBL_Employees3[[#This Row],[Gender]]="Female"),"Yes","No")</f>
        <v>No</v>
      </c>
      <c r="Q674" t="str">
        <f>IF(AND(TBL_Employees3[[#This Row],[Gender]]="Female",TBL_Employees3[[#This Row],[Ethnicity]]="Black"), "Female_Black", "Others")</f>
        <v>Others</v>
      </c>
      <c r="T674" t="str">
        <v>E03683</v>
      </c>
    </row>
    <row r="675" spans="1:20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TBL_Employees3[[#This Row],[Annual Salary]]+TBL_Employees3[[#This Row],[Bonus %]]*TBL_Employees3[[#This Row],[Annual Salary]]</f>
        <v>58671</v>
      </c>
      <c r="P675" t="str">
        <f>IF(AND(TBL_Employees3[[#This Row],[Department]]="IT",TBL_Employees3[[#This Row],[Gender]]="Female"),"Yes","No")</f>
        <v>No</v>
      </c>
      <c r="Q675" t="str">
        <f>IF(AND(TBL_Employees3[[#This Row],[Gender]]="Female",TBL_Employees3[[#This Row],[Ethnicity]]="Black"), "Female_Black", "Others")</f>
        <v>Others</v>
      </c>
      <c r="T675" t="str">
        <v>E04766</v>
      </c>
    </row>
    <row r="676" spans="1:20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TBL_Employees3[[#This Row],[Annual Salary]]+TBL_Employees3[[#This Row],[Bonus %]]*TBL_Employees3[[#This Row],[Annual Salary]]</f>
        <v>55457</v>
      </c>
      <c r="P676" t="str">
        <f>IF(AND(TBL_Employees3[[#This Row],[Department]]="IT",TBL_Employees3[[#This Row],[Gender]]="Female"),"Yes","No")</f>
        <v>No</v>
      </c>
      <c r="Q676" t="str">
        <f>IF(AND(TBL_Employees3[[#This Row],[Gender]]="Female",TBL_Employees3[[#This Row],[Ethnicity]]="Black"), "Female_Black", "Others")</f>
        <v>Others</v>
      </c>
      <c r="T676" t="str">
        <v>E01465</v>
      </c>
    </row>
    <row r="677" spans="1:20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TBL_Employees3[[#This Row],[Annual Salary]]+TBL_Employees3[[#This Row],[Bonus %]]*TBL_Employees3[[#This Row],[Annual Salary]]</f>
        <v>72340</v>
      </c>
      <c r="P677" t="str">
        <f>IF(AND(TBL_Employees3[[#This Row],[Department]]="IT",TBL_Employees3[[#This Row],[Gender]]="Female"),"Yes","No")</f>
        <v>No</v>
      </c>
      <c r="Q677" t="str">
        <f>IF(AND(TBL_Employees3[[#This Row],[Gender]]="Female",TBL_Employees3[[#This Row],[Ethnicity]]="Black"), "Female_Black", "Others")</f>
        <v>Others</v>
      </c>
      <c r="T677" t="str">
        <v>E00206</v>
      </c>
    </row>
    <row r="678" spans="1:20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TBL_Employees3[[#This Row],[Annual Salary]]+TBL_Employees3[[#This Row],[Bonus %]]*TBL_Employees3[[#This Row],[Annual Salary]]</f>
        <v>129377.24</v>
      </c>
      <c r="P678" t="str">
        <f>IF(AND(TBL_Employees3[[#This Row],[Department]]="IT",TBL_Employees3[[#This Row],[Gender]]="Female"),"Yes","No")</f>
        <v>No</v>
      </c>
      <c r="Q678" t="str">
        <f>IF(AND(TBL_Employees3[[#This Row],[Gender]]="Female",TBL_Employees3[[#This Row],[Ethnicity]]="Black"), "Female_Black", "Others")</f>
        <v>Others</v>
      </c>
      <c r="T678" t="str">
        <v>E04088</v>
      </c>
    </row>
    <row r="679" spans="1:20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TBL_Employees3[[#This Row],[Annual Salary]]+TBL_Employees3[[#This Row],[Bonus %]]*TBL_Employees3[[#This Row],[Annual Salary]]</f>
        <v>200520</v>
      </c>
      <c r="P679" t="str">
        <f>IF(AND(TBL_Employees3[[#This Row],[Department]]="IT",TBL_Employees3[[#This Row],[Gender]]="Female"),"Yes","No")</f>
        <v>Yes</v>
      </c>
      <c r="Q679" t="str">
        <f>IF(AND(TBL_Employees3[[#This Row],[Gender]]="Female",TBL_Employees3[[#This Row],[Ethnicity]]="Black"), "Female_Black", "Others")</f>
        <v>Others</v>
      </c>
      <c r="T679" t="str">
        <v>E02066</v>
      </c>
    </row>
    <row r="680" spans="1:20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TBL_Employees3[[#This Row],[Annual Salary]]+TBL_Employees3[[#This Row],[Bonus %]]*TBL_Employees3[[#This Row],[Annual Salary]]</f>
        <v>78153</v>
      </c>
      <c r="P680" t="str">
        <f>IF(AND(TBL_Employees3[[#This Row],[Department]]="IT",TBL_Employees3[[#This Row],[Gender]]="Female"),"Yes","No")</f>
        <v>Yes</v>
      </c>
      <c r="Q680" t="str">
        <f>IF(AND(TBL_Employees3[[#This Row],[Gender]]="Female",TBL_Employees3[[#This Row],[Ethnicity]]="Black"), "Female_Black", "Others")</f>
        <v>Others</v>
      </c>
      <c r="T680" t="str">
        <v>E03227</v>
      </c>
    </row>
    <row r="681" spans="1:20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TBL_Employees3[[#This Row],[Annual Salary]]+TBL_Employees3[[#This Row],[Bonus %]]*TBL_Employees3[[#This Row],[Annual Salary]]</f>
        <v>112841.16</v>
      </c>
      <c r="P681" t="str">
        <f>IF(AND(TBL_Employees3[[#This Row],[Department]]="IT",TBL_Employees3[[#This Row],[Gender]]="Female"),"Yes","No")</f>
        <v>No</v>
      </c>
      <c r="Q681" t="str">
        <f>IF(AND(TBL_Employees3[[#This Row],[Gender]]="Female",TBL_Employees3[[#This Row],[Ethnicity]]="Black"), "Female_Black", "Others")</f>
        <v>Others</v>
      </c>
      <c r="T681" t="str">
        <v>E03364</v>
      </c>
    </row>
    <row r="682" spans="1:20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TBL_Employees3[[#This Row],[Annual Salary]]+TBL_Employees3[[#This Row],[Bonus %]]*TBL_Employees3[[#This Row],[Annual Salary]]</f>
        <v>125901.3</v>
      </c>
      <c r="P682" t="str">
        <f>IF(AND(TBL_Employees3[[#This Row],[Department]]="IT",TBL_Employees3[[#This Row],[Gender]]="Female"),"Yes","No")</f>
        <v>No</v>
      </c>
      <c r="Q682" t="str">
        <f>IF(AND(TBL_Employees3[[#This Row],[Gender]]="Female",TBL_Employees3[[#This Row],[Ethnicity]]="Black"), "Female_Black", "Others")</f>
        <v>Others</v>
      </c>
      <c r="T682" t="str">
        <v>E00607</v>
      </c>
    </row>
    <row r="683" spans="1:20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TBL_Employees3[[#This Row],[Annual Salary]]+TBL_Employees3[[#This Row],[Bonus %]]*TBL_Employees3[[#This Row],[Annual Salary]]</f>
        <v>45061</v>
      </c>
      <c r="P683" t="str">
        <f>IF(AND(TBL_Employees3[[#This Row],[Department]]="IT",TBL_Employees3[[#This Row],[Gender]]="Female"),"Yes","No")</f>
        <v>No</v>
      </c>
      <c r="Q683" t="str">
        <f>IF(AND(TBL_Employees3[[#This Row],[Gender]]="Female",TBL_Employees3[[#This Row],[Ethnicity]]="Black"), "Female_Black", "Others")</f>
        <v>Others</v>
      </c>
      <c r="T683" t="str">
        <v>E02258</v>
      </c>
    </row>
    <row r="684" spans="1:20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TBL_Employees3[[#This Row],[Annual Salary]]+TBL_Employees3[[#This Row],[Bonus %]]*TBL_Employees3[[#This Row],[Annual Salary]]</f>
        <v>91399</v>
      </c>
      <c r="P684" t="str">
        <f>IF(AND(TBL_Employees3[[#This Row],[Department]]="IT",TBL_Employees3[[#This Row],[Gender]]="Female"),"Yes","No")</f>
        <v>No</v>
      </c>
      <c r="Q684" t="str">
        <f>IF(AND(TBL_Employees3[[#This Row],[Gender]]="Female",TBL_Employees3[[#This Row],[Ethnicity]]="Black"), "Female_Black", "Others")</f>
        <v>Others</v>
      </c>
      <c r="T684" t="str">
        <v>E03681</v>
      </c>
    </row>
    <row r="685" spans="1:20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TBL_Employees3[[#This Row],[Annual Salary]]+TBL_Employees3[[#This Row],[Bonus %]]*TBL_Employees3[[#This Row],[Annual Salary]]</f>
        <v>97336</v>
      </c>
      <c r="P685" t="str">
        <f>IF(AND(TBL_Employees3[[#This Row],[Department]]="IT",TBL_Employees3[[#This Row],[Gender]]="Female"),"Yes","No")</f>
        <v>No</v>
      </c>
      <c r="Q685" t="str">
        <f>IF(AND(TBL_Employees3[[#This Row],[Gender]]="Female",TBL_Employees3[[#This Row],[Ethnicity]]="Black"), "Female_Black", "Others")</f>
        <v>Others</v>
      </c>
      <c r="T685" t="str">
        <v>E02298</v>
      </c>
    </row>
    <row r="686" spans="1:20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TBL_Employees3[[#This Row],[Annual Salary]]+TBL_Employees3[[#This Row],[Bonus %]]*TBL_Employees3[[#This Row],[Annual Salary]]</f>
        <v>137091.9</v>
      </c>
      <c r="P686" t="str">
        <f>IF(AND(TBL_Employees3[[#This Row],[Department]]="IT",TBL_Employees3[[#This Row],[Gender]]="Female"),"Yes","No")</f>
        <v>No</v>
      </c>
      <c r="Q686" t="str">
        <f>IF(AND(TBL_Employees3[[#This Row],[Gender]]="Female",TBL_Employees3[[#This Row],[Ethnicity]]="Black"), "Female_Black", "Others")</f>
        <v>Female_Black</v>
      </c>
      <c r="T686" t="str">
        <v>E02984</v>
      </c>
    </row>
    <row r="687" spans="1:20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TBL_Employees3[[#This Row],[Annual Salary]]+TBL_Employees3[[#This Row],[Bonus %]]*TBL_Employees3[[#This Row],[Annual Salary]]</f>
        <v>322271.5</v>
      </c>
      <c r="P687" t="str">
        <f>IF(AND(TBL_Employees3[[#This Row],[Department]]="IT",TBL_Employees3[[#This Row],[Gender]]="Female"),"Yes","No")</f>
        <v>No</v>
      </c>
      <c r="Q687" t="str">
        <f>IF(AND(TBL_Employees3[[#This Row],[Gender]]="Female",TBL_Employees3[[#This Row],[Ethnicity]]="Black"), "Female_Black", "Others")</f>
        <v>Others</v>
      </c>
      <c r="T687" t="str">
        <v>E02440</v>
      </c>
    </row>
    <row r="688" spans="1:20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TBL_Employees3[[#This Row],[Annual Salary]]+TBL_Employees3[[#This Row],[Bonus %]]*TBL_Employees3[[#This Row],[Annual Salary]]</f>
        <v>138595.32</v>
      </c>
      <c r="P688" t="str">
        <f>IF(AND(TBL_Employees3[[#This Row],[Department]]="IT",TBL_Employees3[[#This Row],[Gender]]="Female"),"Yes","No")</f>
        <v>No</v>
      </c>
      <c r="Q688" t="str">
        <f>IF(AND(TBL_Employees3[[#This Row],[Gender]]="Female",TBL_Employees3[[#This Row],[Ethnicity]]="Black"), "Female_Black", "Others")</f>
        <v>Others</v>
      </c>
      <c r="T688" t="str">
        <v>E04699</v>
      </c>
    </row>
    <row r="689" spans="1:20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TBL_Employees3[[#This Row],[Annual Salary]]+TBL_Employees3[[#This Row],[Bonus %]]*TBL_Employees3[[#This Row],[Annual Salary]]</f>
        <v>249284.22</v>
      </c>
      <c r="P689" t="str">
        <f>IF(AND(TBL_Employees3[[#This Row],[Department]]="IT",TBL_Employees3[[#This Row],[Gender]]="Female"),"Yes","No")</f>
        <v>No</v>
      </c>
      <c r="Q689" t="str">
        <f>IF(AND(TBL_Employees3[[#This Row],[Gender]]="Female",TBL_Employees3[[#This Row],[Ethnicity]]="Black"), "Female_Black", "Others")</f>
        <v>Others</v>
      </c>
      <c r="T689" t="str">
        <v>E03579</v>
      </c>
    </row>
    <row r="690" spans="1:20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TBL_Employees3[[#This Row],[Annual Salary]]+TBL_Employees3[[#This Row],[Bonus %]]*TBL_Employees3[[#This Row],[Annual Salary]]</f>
        <v>138487.20000000001</v>
      </c>
      <c r="P690" t="str">
        <f>IF(AND(TBL_Employees3[[#This Row],[Department]]="IT",TBL_Employees3[[#This Row],[Gender]]="Female"),"Yes","No")</f>
        <v>No</v>
      </c>
      <c r="Q690" t="str">
        <f>IF(AND(TBL_Employees3[[#This Row],[Gender]]="Female",TBL_Employees3[[#This Row],[Ethnicity]]="Black"), "Female_Black", "Others")</f>
        <v>Others</v>
      </c>
      <c r="T690" t="str">
        <v>E01649</v>
      </c>
    </row>
    <row r="691" spans="1:20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TBL_Employees3[[#This Row],[Annual Salary]]+TBL_Employees3[[#This Row],[Bonus %]]*TBL_Employees3[[#This Row],[Annual Salary]]</f>
        <v>190061</v>
      </c>
      <c r="P691" t="str">
        <f>IF(AND(TBL_Employees3[[#This Row],[Department]]="IT",TBL_Employees3[[#This Row],[Gender]]="Female"),"Yes","No")</f>
        <v>No</v>
      </c>
      <c r="Q691" t="str">
        <f>IF(AND(TBL_Employees3[[#This Row],[Gender]]="Female",TBL_Employees3[[#This Row],[Ethnicity]]="Black"), "Female_Black", "Others")</f>
        <v>Others</v>
      </c>
      <c r="T691" t="str">
        <v>E04969</v>
      </c>
    </row>
    <row r="692" spans="1:20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TBL_Employees3[[#This Row],[Annual Salary]]+TBL_Employees3[[#This Row],[Bonus %]]*TBL_Employees3[[#This Row],[Annual Salary]]</f>
        <v>97830</v>
      </c>
      <c r="P692" t="str">
        <f>IF(AND(TBL_Employees3[[#This Row],[Department]]="IT",TBL_Employees3[[#This Row],[Gender]]="Female"),"Yes","No")</f>
        <v>No</v>
      </c>
      <c r="Q692" t="str">
        <f>IF(AND(TBL_Employees3[[#This Row],[Gender]]="Female",TBL_Employees3[[#This Row],[Ethnicity]]="Black"), "Female_Black", "Others")</f>
        <v>Others</v>
      </c>
      <c r="T692" t="str">
        <v>E00955</v>
      </c>
    </row>
    <row r="693" spans="1:20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TBL_Employees3[[#This Row],[Annual Salary]]+TBL_Employees3[[#This Row],[Bonus %]]*TBL_Employees3[[#This Row],[Annual Salary]]</f>
        <v>316000.08</v>
      </c>
      <c r="P693" t="str">
        <f>IF(AND(TBL_Employees3[[#This Row],[Department]]="IT",TBL_Employees3[[#This Row],[Gender]]="Female"),"Yes","No")</f>
        <v>No</v>
      </c>
      <c r="Q693" t="str">
        <f>IF(AND(TBL_Employees3[[#This Row],[Gender]]="Female",TBL_Employees3[[#This Row],[Ethnicity]]="Black"), "Female_Black", "Others")</f>
        <v>Others</v>
      </c>
      <c r="T693" t="str">
        <v>E00810</v>
      </c>
    </row>
    <row r="694" spans="1:20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TBL_Employees3[[#This Row],[Annual Salary]]+TBL_Employees3[[#This Row],[Bonus %]]*TBL_Employees3[[#This Row],[Annual Salary]]</f>
        <v>49738</v>
      </c>
      <c r="P694" t="str">
        <f>IF(AND(TBL_Employees3[[#This Row],[Department]]="IT",TBL_Employees3[[#This Row],[Gender]]="Female"),"Yes","No")</f>
        <v>No</v>
      </c>
      <c r="Q694" t="str">
        <f>IF(AND(TBL_Employees3[[#This Row],[Gender]]="Female",TBL_Employees3[[#This Row],[Ethnicity]]="Black"), "Female_Black", "Others")</f>
        <v>Others</v>
      </c>
      <c r="T694" t="str">
        <v>E02798</v>
      </c>
    </row>
    <row r="695" spans="1:20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TBL_Employees3[[#This Row],[Annual Salary]]+TBL_Employees3[[#This Row],[Bonus %]]*TBL_Employees3[[#This Row],[Annual Salary]]</f>
        <v>45049</v>
      </c>
      <c r="P695" t="str">
        <f>IF(AND(TBL_Employees3[[#This Row],[Department]]="IT",TBL_Employees3[[#This Row],[Gender]]="Female"),"Yes","No")</f>
        <v>No</v>
      </c>
      <c r="Q695" t="str">
        <f>IF(AND(TBL_Employees3[[#This Row],[Gender]]="Female",TBL_Employees3[[#This Row],[Ethnicity]]="Black"), "Female_Black", "Others")</f>
        <v>Others</v>
      </c>
      <c r="T695" t="str">
        <v>E04542</v>
      </c>
    </row>
    <row r="696" spans="1:20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TBL_Employees3[[#This Row],[Annual Salary]]+TBL_Employees3[[#This Row],[Bonus %]]*TBL_Employees3[[#This Row],[Annual Salary]]</f>
        <v>198180.12</v>
      </c>
      <c r="P696" t="str">
        <f>IF(AND(TBL_Employees3[[#This Row],[Department]]="IT",TBL_Employees3[[#This Row],[Gender]]="Female"),"Yes","No")</f>
        <v>No</v>
      </c>
      <c r="Q696" t="str">
        <f>IF(AND(TBL_Employees3[[#This Row],[Gender]]="Female",TBL_Employees3[[#This Row],[Ethnicity]]="Black"), "Female_Black", "Others")</f>
        <v>Others</v>
      </c>
      <c r="T696" t="str">
        <v>E02818</v>
      </c>
    </row>
    <row r="697" spans="1:20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TBL_Employees3[[#This Row],[Annual Salary]]+TBL_Employees3[[#This Row],[Bonus %]]*TBL_Employees3[[#This Row],[Annual Salary]]</f>
        <v>158431.41</v>
      </c>
      <c r="P697" t="str">
        <f>IF(AND(TBL_Employees3[[#This Row],[Department]]="IT",TBL_Employees3[[#This Row],[Gender]]="Female"),"Yes","No")</f>
        <v>No</v>
      </c>
      <c r="Q697" t="str">
        <f>IF(AND(TBL_Employees3[[#This Row],[Gender]]="Female",TBL_Employees3[[#This Row],[Ethnicity]]="Black"), "Female_Black", "Others")</f>
        <v>Others</v>
      </c>
      <c r="T697" t="str">
        <v>E02907</v>
      </c>
    </row>
    <row r="698" spans="1:20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TBL_Employees3[[#This Row],[Annual Salary]]+TBL_Employees3[[#This Row],[Bonus %]]*TBL_Employees3[[#This Row],[Annual Salary]]</f>
        <v>153558.72</v>
      </c>
      <c r="P698" t="str">
        <f>IF(AND(TBL_Employees3[[#This Row],[Department]]="IT",TBL_Employees3[[#This Row],[Gender]]="Female"),"Yes","No")</f>
        <v>No</v>
      </c>
      <c r="Q698" t="str">
        <f>IF(AND(TBL_Employees3[[#This Row],[Gender]]="Female",TBL_Employees3[[#This Row],[Ethnicity]]="Black"), "Female_Black", "Others")</f>
        <v>Others</v>
      </c>
      <c r="T698" t="str">
        <v>E00023</v>
      </c>
    </row>
    <row r="699" spans="1:20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TBL_Employees3[[#This Row],[Annual Salary]]+TBL_Employees3[[#This Row],[Bonus %]]*TBL_Employees3[[#This Row],[Annual Salary]]</f>
        <v>241875.48</v>
      </c>
      <c r="P699" t="str">
        <f>IF(AND(TBL_Employees3[[#This Row],[Department]]="IT",TBL_Employees3[[#This Row],[Gender]]="Female"),"Yes","No")</f>
        <v>No</v>
      </c>
      <c r="Q699" t="str">
        <f>IF(AND(TBL_Employees3[[#This Row],[Gender]]="Female",TBL_Employees3[[#This Row],[Ethnicity]]="Black"), "Female_Black", "Others")</f>
        <v>Others</v>
      </c>
      <c r="T699" t="str">
        <v>E02391</v>
      </c>
    </row>
    <row r="700" spans="1:20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TBL_Employees3[[#This Row],[Annual Salary]]+TBL_Employees3[[#This Row],[Bonus %]]*TBL_Employees3[[#This Row],[Annual Salary]]</f>
        <v>45819</v>
      </c>
      <c r="P700" t="str">
        <f>IF(AND(TBL_Employees3[[#This Row],[Department]]="IT",TBL_Employees3[[#This Row],[Gender]]="Female"),"Yes","No")</f>
        <v>No</v>
      </c>
      <c r="Q700" t="str">
        <f>IF(AND(TBL_Employees3[[#This Row],[Gender]]="Female",TBL_Employees3[[#This Row],[Ethnicity]]="Black"), "Female_Black", "Others")</f>
        <v>Others</v>
      </c>
      <c r="T700" t="str">
        <v>E01429</v>
      </c>
    </row>
    <row r="701" spans="1:20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TBL_Employees3[[#This Row],[Annual Salary]]+TBL_Employees3[[#This Row],[Bonus %]]*TBL_Employees3[[#This Row],[Annual Salary]]</f>
        <v>55518</v>
      </c>
      <c r="P701" t="str">
        <f>IF(AND(TBL_Employees3[[#This Row],[Department]]="IT",TBL_Employees3[[#This Row],[Gender]]="Female"),"Yes","No")</f>
        <v>No</v>
      </c>
      <c r="Q701" t="str">
        <f>IF(AND(TBL_Employees3[[#This Row],[Gender]]="Female",TBL_Employees3[[#This Row],[Ethnicity]]="Black"), "Female_Black", "Others")</f>
        <v>Others</v>
      </c>
      <c r="T701" t="str">
        <v>E00494</v>
      </c>
    </row>
    <row r="702" spans="1:20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TBL_Employees3[[#This Row],[Annual Salary]]+TBL_Employees3[[#This Row],[Bonus %]]*TBL_Employees3[[#This Row],[Annual Salary]]</f>
        <v>118947.4</v>
      </c>
      <c r="P702" t="str">
        <f>IF(AND(TBL_Employees3[[#This Row],[Department]]="IT",TBL_Employees3[[#This Row],[Gender]]="Female"),"Yes","No")</f>
        <v>No</v>
      </c>
      <c r="Q702" t="str">
        <f>IF(AND(TBL_Employees3[[#This Row],[Gender]]="Female",TBL_Employees3[[#This Row],[Ethnicity]]="Black"), "Female_Black", "Others")</f>
        <v>Others</v>
      </c>
      <c r="T702" t="str">
        <v>E00634</v>
      </c>
    </row>
    <row r="703" spans="1:20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TBL_Employees3[[#This Row],[Annual Salary]]+TBL_Employees3[[#This Row],[Bonus %]]*TBL_Employees3[[#This Row],[Annual Salary]]</f>
        <v>124205.5</v>
      </c>
      <c r="P703" t="str">
        <f>IF(AND(TBL_Employees3[[#This Row],[Department]]="IT",TBL_Employees3[[#This Row],[Gender]]="Female"),"Yes","No")</f>
        <v>No</v>
      </c>
      <c r="Q703" t="str">
        <f>IF(AND(TBL_Employees3[[#This Row],[Gender]]="Female",TBL_Employees3[[#This Row],[Ethnicity]]="Black"), "Female_Black", "Others")</f>
        <v>Female_Black</v>
      </c>
      <c r="T703" t="str">
        <v>E04683</v>
      </c>
    </row>
    <row r="704" spans="1:20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TBL_Employees3[[#This Row],[Annual Salary]]+TBL_Employees3[[#This Row],[Bonus %]]*TBL_Employees3[[#This Row],[Annual Salary]]</f>
        <v>236645.5</v>
      </c>
      <c r="P704" t="str">
        <f>IF(AND(TBL_Employees3[[#This Row],[Department]]="IT",TBL_Employees3[[#This Row],[Gender]]="Female"),"Yes","No")</f>
        <v>No</v>
      </c>
      <c r="Q704" t="str">
        <f>IF(AND(TBL_Employees3[[#This Row],[Gender]]="Female",TBL_Employees3[[#This Row],[Ethnicity]]="Black"), "Female_Black", "Others")</f>
        <v>Others</v>
      </c>
      <c r="T704" t="str">
        <v>E03834</v>
      </c>
    </row>
    <row r="705" spans="1:20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TBL_Employees3[[#This Row],[Annual Salary]]+TBL_Employees3[[#This Row],[Bonus %]]*TBL_Employees3[[#This Row],[Annual Salary]]</f>
        <v>223067.88</v>
      </c>
      <c r="P705" t="str">
        <f>IF(AND(TBL_Employees3[[#This Row],[Department]]="IT",TBL_Employees3[[#This Row],[Gender]]="Female"),"Yes","No")</f>
        <v>No</v>
      </c>
      <c r="Q705" t="str">
        <f>IF(AND(TBL_Employees3[[#This Row],[Gender]]="Female",TBL_Employees3[[#This Row],[Ethnicity]]="Black"), "Female_Black", "Others")</f>
        <v>Others</v>
      </c>
      <c r="T705" t="str">
        <v>E02923</v>
      </c>
    </row>
    <row r="706" spans="1:20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TBL_Employees3[[#This Row],[Annual Salary]]+TBL_Employees3[[#This Row],[Bonus %]]*TBL_Employees3[[#This Row],[Annual Salary]]</f>
        <v>66084</v>
      </c>
      <c r="P706" t="str">
        <f>IF(AND(TBL_Employees3[[#This Row],[Department]]="IT",TBL_Employees3[[#This Row],[Gender]]="Female"),"Yes","No")</f>
        <v>No</v>
      </c>
      <c r="Q706" t="str">
        <f>IF(AND(TBL_Employees3[[#This Row],[Gender]]="Female",TBL_Employees3[[#This Row],[Ethnicity]]="Black"), "Female_Black", "Others")</f>
        <v>Female_Black</v>
      </c>
      <c r="T706" t="str">
        <v>E02642</v>
      </c>
    </row>
    <row r="707" spans="1:20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TBL_Employees3[[#This Row],[Annual Salary]]+TBL_Employees3[[#This Row],[Bonus %]]*TBL_Employees3[[#This Row],[Annual Salary]]</f>
        <v>76912</v>
      </c>
      <c r="P707" t="str">
        <f>IF(AND(TBL_Employees3[[#This Row],[Department]]="IT",TBL_Employees3[[#This Row],[Gender]]="Female"),"Yes","No")</f>
        <v>Yes</v>
      </c>
      <c r="Q707" t="str">
        <f>IF(AND(TBL_Employees3[[#This Row],[Gender]]="Female",TBL_Employees3[[#This Row],[Ethnicity]]="Black"), "Female_Black", "Others")</f>
        <v>Others</v>
      </c>
      <c r="T707" t="str">
        <v>E00981</v>
      </c>
    </row>
    <row r="708" spans="1:20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TBL_Employees3[[#This Row],[Annual Salary]]+TBL_Employees3[[#This Row],[Bonus %]]*TBL_Employees3[[#This Row],[Annual Salary]]</f>
        <v>67987</v>
      </c>
      <c r="P708" t="str">
        <f>IF(AND(TBL_Employees3[[#This Row],[Department]]="IT",TBL_Employees3[[#This Row],[Gender]]="Female"),"Yes","No")</f>
        <v>No</v>
      </c>
      <c r="Q708" t="str">
        <f>IF(AND(TBL_Employees3[[#This Row],[Gender]]="Female",TBL_Employees3[[#This Row],[Ethnicity]]="Black"), "Female_Black", "Others")</f>
        <v>Others</v>
      </c>
      <c r="T708" t="str">
        <v>E04157</v>
      </c>
    </row>
    <row r="709" spans="1:20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TBL_Employees3[[#This Row],[Annual Salary]]+TBL_Employees3[[#This Row],[Bonus %]]*TBL_Employees3[[#This Row],[Annual Salary]]</f>
        <v>59833</v>
      </c>
      <c r="P709" t="str">
        <f>IF(AND(TBL_Employees3[[#This Row],[Department]]="IT",TBL_Employees3[[#This Row],[Gender]]="Female"),"Yes","No")</f>
        <v>No</v>
      </c>
      <c r="Q709" t="str">
        <f>IF(AND(TBL_Employees3[[#This Row],[Gender]]="Female",TBL_Employees3[[#This Row],[Ethnicity]]="Black"), "Female_Black", "Others")</f>
        <v>Others</v>
      </c>
      <c r="T709" t="str">
        <v>E03528</v>
      </c>
    </row>
    <row r="710" spans="1:20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TBL_Employees3[[#This Row],[Annual Salary]]+TBL_Employees3[[#This Row],[Bonus %]]*TBL_Employees3[[#This Row],[Annual Salary]]</f>
        <v>142599.48000000001</v>
      </c>
      <c r="P710" t="str">
        <f>IF(AND(TBL_Employees3[[#This Row],[Department]]="IT",TBL_Employees3[[#This Row],[Gender]]="Female"),"Yes","No")</f>
        <v>No</v>
      </c>
      <c r="Q710" t="str">
        <f>IF(AND(TBL_Employees3[[#This Row],[Gender]]="Female",TBL_Employees3[[#This Row],[Ethnicity]]="Black"), "Female_Black", "Others")</f>
        <v>Others</v>
      </c>
      <c r="T710" t="str">
        <v>E04547</v>
      </c>
    </row>
    <row r="711" spans="1:20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TBL_Employees3[[#This Row],[Annual Salary]]+TBL_Employees3[[#This Row],[Bonus %]]*TBL_Employees3[[#This Row],[Annual Salary]]</f>
        <v>108586.4</v>
      </c>
      <c r="P711" t="str">
        <f>IF(AND(TBL_Employees3[[#This Row],[Department]]="IT",TBL_Employees3[[#This Row],[Gender]]="Female"),"Yes","No")</f>
        <v>No</v>
      </c>
      <c r="Q711" t="str">
        <f>IF(AND(TBL_Employees3[[#This Row],[Gender]]="Female",TBL_Employees3[[#This Row],[Ethnicity]]="Black"), "Female_Black", "Others")</f>
        <v>Others</v>
      </c>
      <c r="T711" t="str">
        <v>E04415</v>
      </c>
    </row>
    <row r="712" spans="1:20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TBL_Employees3[[#This Row],[Annual Salary]]+TBL_Employees3[[#This Row],[Bonus %]]*TBL_Employees3[[#This Row],[Annual Salary]]</f>
        <v>335401.83999999997</v>
      </c>
      <c r="P712" t="str">
        <f>IF(AND(TBL_Employees3[[#This Row],[Department]]="IT",TBL_Employees3[[#This Row],[Gender]]="Female"),"Yes","No")</f>
        <v>No</v>
      </c>
      <c r="Q712" t="str">
        <f>IF(AND(TBL_Employees3[[#This Row],[Gender]]="Female",TBL_Employees3[[#This Row],[Ethnicity]]="Black"), "Female_Black", "Others")</f>
        <v>Others</v>
      </c>
      <c r="T712" t="str">
        <v>E04484</v>
      </c>
    </row>
    <row r="713" spans="1:20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TBL_Employees3[[#This Row],[Annual Salary]]+TBL_Employees3[[#This Row],[Bonus %]]*TBL_Employees3[[#This Row],[Annual Salary]]</f>
        <v>107211.58</v>
      </c>
      <c r="P713" t="str">
        <f>IF(AND(TBL_Employees3[[#This Row],[Department]]="IT",TBL_Employees3[[#This Row],[Gender]]="Female"),"Yes","No")</f>
        <v>No</v>
      </c>
      <c r="Q713" t="str">
        <f>IF(AND(TBL_Employees3[[#This Row],[Gender]]="Female",TBL_Employees3[[#This Row],[Ethnicity]]="Black"), "Female_Black", "Others")</f>
        <v>Others</v>
      </c>
      <c r="T713" t="str">
        <v>E02800</v>
      </c>
    </row>
    <row r="714" spans="1:20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TBL_Employees3[[#This Row],[Annual Salary]]+TBL_Employees3[[#This Row],[Bonus %]]*TBL_Employees3[[#This Row],[Annual Salary]]</f>
        <v>51404</v>
      </c>
      <c r="P714" t="str">
        <f>IF(AND(TBL_Employees3[[#This Row],[Department]]="IT",TBL_Employees3[[#This Row],[Gender]]="Female"),"Yes","No")</f>
        <v>No</v>
      </c>
      <c r="Q714" t="str">
        <f>IF(AND(TBL_Employees3[[#This Row],[Gender]]="Female",TBL_Employees3[[#This Row],[Ethnicity]]="Black"), "Female_Black", "Others")</f>
        <v>Others</v>
      </c>
      <c r="T714" t="str">
        <v>E04926</v>
      </c>
    </row>
    <row r="715" spans="1:20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TBL_Employees3[[#This Row],[Annual Salary]]+TBL_Employees3[[#This Row],[Bonus %]]*TBL_Employees3[[#This Row],[Annual Salary]]</f>
        <v>87292</v>
      </c>
      <c r="P715" t="str">
        <f>IF(AND(TBL_Employees3[[#This Row],[Department]]="IT",TBL_Employees3[[#This Row],[Gender]]="Female"),"Yes","No")</f>
        <v>No</v>
      </c>
      <c r="Q715" t="str">
        <f>IF(AND(TBL_Employees3[[#This Row],[Gender]]="Female",TBL_Employees3[[#This Row],[Ethnicity]]="Black"), "Female_Black", "Others")</f>
        <v>Others</v>
      </c>
      <c r="T715" t="str">
        <v>E01268</v>
      </c>
    </row>
    <row r="716" spans="1:20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TBL_Employees3[[#This Row],[Annual Salary]]+TBL_Employees3[[#This Row],[Bonus %]]*TBL_Employees3[[#This Row],[Annual Salary]]</f>
        <v>233370.88</v>
      </c>
      <c r="P716" t="str">
        <f>IF(AND(TBL_Employees3[[#This Row],[Department]]="IT",TBL_Employees3[[#This Row],[Gender]]="Female"),"Yes","No")</f>
        <v>No</v>
      </c>
      <c r="Q716" t="str">
        <f>IF(AND(TBL_Employees3[[#This Row],[Gender]]="Female",TBL_Employees3[[#This Row],[Ethnicity]]="Black"), "Female_Black", "Others")</f>
        <v>Others</v>
      </c>
      <c r="T716" t="str">
        <v>E04853</v>
      </c>
    </row>
    <row r="717" spans="1:20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TBL_Employees3[[#This Row],[Annual Salary]]+TBL_Employees3[[#This Row],[Bonus %]]*TBL_Employees3[[#This Row],[Annual Salary]]</f>
        <v>53929</v>
      </c>
      <c r="P717" t="str">
        <f>IF(AND(TBL_Employees3[[#This Row],[Department]]="IT",TBL_Employees3[[#This Row],[Gender]]="Female"),"Yes","No")</f>
        <v>No</v>
      </c>
      <c r="Q717" t="str">
        <f>IF(AND(TBL_Employees3[[#This Row],[Gender]]="Female",TBL_Employees3[[#This Row],[Ethnicity]]="Black"), "Female_Black", "Others")</f>
        <v>Others</v>
      </c>
      <c r="T717" t="str">
        <v>E01209</v>
      </c>
    </row>
    <row r="718" spans="1:20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TBL_Employees3[[#This Row],[Annual Salary]]+TBL_Employees3[[#This Row],[Bonus %]]*TBL_Employees3[[#This Row],[Annual Salary]]</f>
        <v>252873.72</v>
      </c>
      <c r="P718" t="str">
        <f>IF(AND(TBL_Employees3[[#This Row],[Department]]="IT",TBL_Employees3[[#This Row],[Gender]]="Female"),"Yes","No")</f>
        <v>No</v>
      </c>
      <c r="Q718" t="str">
        <f>IF(AND(TBL_Employees3[[#This Row],[Gender]]="Female",TBL_Employees3[[#This Row],[Ethnicity]]="Black"), "Female_Black", "Others")</f>
        <v>Others</v>
      </c>
      <c r="T718" t="str">
        <v>E02024</v>
      </c>
    </row>
    <row r="719" spans="1:20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TBL_Employees3[[#This Row],[Annual Salary]]+TBL_Employees3[[#This Row],[Bonus %]]*TBL_Employees3[[#This Row],[Annual Salary]]</f>
        <v>170127.15</v>
      </c>
      <c r="P719" t="str">
        <f>IF(AND(TBL_Employees3[[#This Row],[Department]]="IT",TBL_Employees3[[#This Row],[Gender]]="Female"),"Yes","No")</f>
        <v>No</v>
      </c>
      <c r="Q719" t="str">
        <f>IF(AND(TBL_Employees3[[#This Row],[Gender]]="Female",TBL_Employees3[[#This Row],[Ethnicity]]="Black"), "Female_Black", "Others")</f>
        <v>Others</v>
      </c>
      <c r="T719" t="str">
        <v>E02427</v>
      </c>
    </row>
    <row r="720" spans="1:20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TBL_Employees3[[#This Row],[Annual Salary]]+TBL_Employees3[[#This Row],[Bonus %]]*TBL_Employees3[[#This Row],[Annual Salary]]</f>
        <v>131492.29999999999</v>
      </c>
      <c r="P720" t="str">
        <f>IF(AND(TBL_Employees3[[#This Row],[Department]]="IT",TBL_Employees3[[#This Row],[Gender]]="Female"),"Yes","No")</f>
        <v>No</v>
      </c>
      <c r="Q720" t="str">
        <f>IF(AND(TBL_Employees3[[#This Row],[Gender]]="Female",TBL_Employees3[[#This Row],[Ethnicity]]="Black"), "Female_Black", "Others")</f>
        <v>Others</v>
      </c>
      <c r="T720" t="str">
        <v>E00951</v>
      </c>
    </row>
    <row r="721" spans="1:20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TBL_Employees3[[#This Row],[Annual Salary]]+TBL_Employees3[[#This Row],[Bonus %]]*TBL_Employees3[[#This Row],[Annual Salary]]</f>
        <v>297288.63</v>
      </c>
      <c r="P721" t="str">
        <f>IF(AND(TBL_Employees3[[#This Row],[Department]]="IT",TBL_Employees3[[#This Row],[Gender]]="Female"),"Yes","No")</f>
        <v>No</v>
      </c>
      <c r="Q721" t="str">
        <f>IF(AND(TBL_Employees3[[#This Row],[Gender]]="Female",TBL_Employees3[[#This Row],[Ethnicity]]="Black"), "Female_Black", "Others")</f>
        <v>Others</v>
      </c>
      <c r="T721" t="str">
        <v>E03248</v>
      </c>
    </row>
    <row r="722" spans="1:20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TBL_Employees3[[#This Row],[Annual Salary]]+TBL_Employees3[[#This Row],[Bonus %]]*TBL_Employees3[[#This Row],[Annual Salary]]</f>
        <v>120515.85</v>
      </c>
      <c r="P722" t="str">
        <f>IF(AND(TBL_Employees3[[#This Row],[Department]]="IT",TBL_Employees3[[#This Row],[Gender]]="Female"),"Yes","No")</f>
        <v>No</v>
      </c>
      <c r="Q722" t="str">
        <f>IF(AND(TBL_Employees3[[#This Row],[Gender]]="Female",TBL_Employees3[[#This Row],[Ethnicity]]="Black"), "Female_Black", "Others")</f>
        <v>Others</v>
      </c>
      <c r="T722" t="str">
        <v>E04444</v>
      </c>
    </row>
    <row r="723" spans="1:20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TBL_Employees3[[#This Row],[Annual Salary]]+TBL_Employees3[[#This Row],[Bonus %]]*TBL_Employees3[[#This Row],[Annual Salary]]</f>
        <v>48762</v>
      </c>
      <c r="P723" t="str">
        <f>IF(AND(TBL_Employees3[[#This Row],[Department]]="IT",TBL_Employees3[[#This Row],[Gender]]="Female"),"Yes","No")</f>
        <v>No</v>
      </c>
      <c r="Q723" t="str">
        <f>IF(AND(TBL_Employees3[[#This Row],[Gender]]="Female",TBL_Employees3[[#This Row],[Ethnicity]]="Black"), "Female_Black", "Others")</f>
        <v>Others</v>
      </c>
      <c r="T723" t="str">
        <v>E02307</v>
      </c>
    </row>
    <row r="724" spans="1:20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TBL_Employees3[[#This Row],[Annual Salary]]+TBL_Employees3[[#This Row],[Bonus %]]*TBL_Employees3[[#This Row],[Annual Salary]]</f>
        <v>87036</v>
      </c>
      <c r="P724" t="str">
        <f>IF(AND(TBL_Employees3[[#This Row],[Department]]="IT",TBL_Employees3[[#This Row],[Gender]]="Female"),"Yes","No")</f>
        <v>No</v>
      </c>
      <c r="Q724" t="str">
        <f>IF(AND(TBL_Employees3[[#This Row],[Gender]]="Female",TBL_Employees3[[#This Row],[Ethnicity]]="Black"), "Female_Black", "Others")</f>
        <v>Others</v>
      </c>
      <c r="T724" t="str">
        <v>E02375</v>
      </c>
    </row>
    <row r="725" spans="1:20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TBL_Employees3[[#This Row],[Annual Salary]]+TBL_Employees3[[#This Row],[Bonus %]]*TBL_Employees3[[#This Row],[Annual Salary]]</f>
        <v>205833.88</v>
      </c>
      <c r="P725" t="str">
        <f>IF(AND(TBL_Employees3[[#This Row],[Department]]="IT",TBL_Employees3[[#This Row],[Gender]]="Female"),"Yes","No")</f>
        <v>No</v>
      </c>
      <c r="Q725" t="str">
        <f>IF(AND(TBL_Employees3[[#This Row],[Gender]]="Female",TBL_Employees3[[#This Row],[Ethnicity]]="Black"), "Female_Black", "Others")</f>
        <v>Others</v>
      </c>
      <c r="T725" t="str">
        <v>E02276</v>
      </c>
    </row>
    <row r="726" spans="1:20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TBL_Employees3[[#This Row],[Annual Salary]]+TBL_Employees3[[#This Row],[Bonus %]]*TBL_Employees3[[#This Row],[Annual Salary]]</f>
        <v>75862</v>
      </c>
      <c r="P726" t="str">
        <f>IF(AND(TBL_Employees3[[#This Row],[Department]]="IT",TBL_Employees3[[#This Row],[Gender]]="Female"),"Yes","No")</f>
        <v>Yes</v>
      </c>
      <c r="Q726" t="str">
        <f>IF(AND(TBL_Employees3[[#This Row],[Gender]]="Female",TBL_Employees3[[#This Row],[Ethnicity]]="Black"), "Female_Black", "Others")</f>
        <v>Others</v>
      </c>
      <c r="T726" t="str">
        <v>E02649</v>
      </c>
    </row>
    <row r="727" spans="1:20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TBL_Employees3[[#This Row],[Annual Salary]]+TBL_Employees3[[#This Row],[Bonus %]]*TBL_Employees3[[#This Row],[Annual Salary]]</f>
        <v>90870</v>
      </c>
      <c r="P727" t="str">
        <f>IF(AND(TBL_Employees3[[#This Row],[Department]]="IT",TBL_Employees3[[#This Row],[Gender]]="Female"),"Yes","No")</f>
        <v>No</v>
      </c>
      <c r="Q727" t="str">
        <f>IF(AND(TBL_Employees3[[#This Row],[Gender]]="Female",TBL_Employees3[[#This Row],[Ethnicity]]="Black"), "Female_Black", "Others")</f>
        <v>Others</v>
      </c>
      <c r="T727" t="str">
        <v>E00503</v>
      </c>
    </row>
    <row r="728" spans="1:20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TBL_Employees3[[#This Row],[Annual Salary]]+TBL_Employees3[[#This Row],[Bonus %]]*TBL_Employees3[[#This Row],[Annual Salary]]</f>
        <v>110114.22</v>
      </c>
      <c r="P728" t="str">
        <f>IF(AND(TBL_Employees3[[#This Row],[Department]]="IT",TBL_Employees3[[#This Row],[Gender]]="Female"),"Yes","No")</f>
        <v>No</v>
      </c>
      <c r="Q728" t="str">
        <f>IF(AND(TBL_Employees3[[#This Row],[Gender]]="Female",TBL_Employees3[[#This Row],[Ethnicity]]="Black"), "Female_Black", "Others")</f>
        <v>Others</v>
      </c>
      <c r="T728" t="str">
        <v>E01706</v>
      </c>
    </row>
    <row r="729" spans="1:20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TBL_Employees3[[#This Row],[Annual Salary]]+TBL_Employees3[[#This Row],[Bonus %]]*TBL_Employees3[[#This Row],[Annual Salary]]</f>
        <v>92293</v>
      </c>
      <c r="P729" t="str">
        <f>IF(AND(TBL_Employees3[[#This Row],[Department]]="IT",TBL_Employees3[[#This Row],[Gender]]="Female"),"Yes","No")</f>
        <v>No</v>
      </c>
      <c r="Q729" t="str">
        <f>IF(AND(TBL_Employees3[[#This Row],[Gender]]="Female",TBL_Employees3[[#This Row],[Ethnicity]]="Black"), "Female_Black", "Others")</f>
        <v>Others</v>
      </c>
      <c r="T729" t="str">
        <v>E00676</v>
      </c>
    </row>
    <row r="730" spans="1:20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TBL_Employees3[[#This Row],[Annual Salary]]+TBL_Employees3[[#This Row],[Bonus %]]*TBL_Employees3[[#This Row],[Annual Salary]]</f>
        <v>63196</v>
      </c>
      <c r="P730" t="str">
        <f>IF(AND(TBL_Employees3[[#This Row],[Department]]="IT",TBL_Employees3[[#This Row],[Gender]]="Female"),"Yes","No")</f>
        <v>No</v>
      </c>
      <c r="Q730" t="str">
        <f>IF(AND(TBL_Employees3[[#This Row],[Gender]]="Female",TBL_Employees3[[#This Row],[Ethnicity]]="Black"), "Female_Black", "Others")</f>
        <v>Others</v>
      </c>
      <c r="T730" t="str">
        <v>E02005</v>
      </c>
    </row>
    <row r="731" spans="1:20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TBL_Employees3[[#This Row],[Annual Salary]]+TBL_Employees3[[#This Row],[Bonus %]]*TBL_Employees3[[#This Row],[Annual Salary]]</f>
        <v>65340</v>
      </c>
      <c r="P731" t="str">
        <f>IF(AND(TBL_Employees3[[#This Row],[Department]]="IT",TBL_Employees3[[#This Row],[Gender]]="Female"),"Yes","No")</f>
        <v>No</v>
      </c>
      <c r="Q731" t="str">
        <f>IF(AND(TBL_Employees3[[#This Row],[Gender]]="Female",TBL_Employees3[[#This Row],[Ethnicity]]="Black"), "Female_Black", "Others")</f>
        <v>Others</v>
      </c>
      <c r="T731" t="str">
        <v>E01895</v>
      </c>
    </row>
    <row r="732" spans="1:20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TBL_Employees3[[#This Row],[Annual Salary]]+TBL_Employees3[[#This Row],[Bonus %]]*TBL_Employees3[[#This Row],[Annual Salary]]</f>
        <v>267537.59999999998</v>
      </c>
      <c r="P732" t="str">
        <f>IF(AND(TBL_Employees3[[#This Row],[Department]]="IT",TBL_Employees3[[#This Row],[Gender]]="Female"),"Yes","No")</f>
        <v>No</v>
      </c>
      <c r="Q732" t="str">
        <f>IF(AND(TBL_Employees3[[#This Row],[Gender]]="Female",TBL_Employees3[[#This Row],[Ethnicity]]="Black"), "Female_Black", "Others")</f>
        <v>Others</v>
      </c>
      <c r="T732" t="str">
        <v>E01396</v>
      </c>
    </row>
    <row r="733" spans="1:20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TBL_Employees3[[#This Row],[Annual Salary]]+TBL_Employees3[[#This Row],[Bonus %]]*TBL_Employees3[[#This Row],[Annual Salary]]</f>
        <v>84432.49</v>
      </c>
      <c r="P733" t="str">
        <f>IF(AND(TBL_Employees3[[#This Row],[Department]]="IT",TBL_Employees3[[#This Row],[Gender]]="Female"),"Yes","No")</f>
        <v>Yes</v>
      </c>
      <c r="Q733" t="str">
        <f>IF(AND(TBL_Employees3[[#This Row],[Gender]]="Female",TBL_Employees3[[#This Row],[Ethnicity]]="Black"), "Female_Black", "Others")</f>
        <v>Others</v>
      </c>
      <c r="T733" t="str">
        <v>E00749</v>
      </c>
    </row>
    <row r="734" spans="1:20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TBL_Employees3[[#This Row],[Annual Salary]]+TBL_Employees3[[#This Row],[Bonus %]]*TBL_Employees3[[#This Row],[Annual Salary]]</f>
        <v>109680</v>
      </c>
      <c r="P734" t="str">
        <f>IF(AND(TBL_Employees3[[#This Row],[Department]]="IT",TBL_Employees3[[#This Row],[Gender]]="Female"),"Yes","No")</f>
        <v>No</v>
      </c>
      <c r="Q734" t="str">
        <f>IF(AND(TBL_Employees3[[#This Row],[Gender]]="Female",TBL_Employees3[[#This Row],[Ethnicity]]="Black"), "Female_Black", "Others")</f>
        <v>Others</v>
      </c>
      <c r="T734" t="str">
        <v>E01941</v>
      </c>
    </row>
    <row r="735" spans="1:20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TBL_Employees3[[#This Row],[Annual Salary]]+TBL_Employees3[[#This Row],[Bonus %]]*TBL_Employees3[[#This Row],[Annual Salary]]</f>
        <v>204245.76000000001</v>
      </c>
      <c r="P735" t="str">
        <f>IF(AND(TBL_Employees3[[#This Row],[Department]]="IT",TBL_Employees3[[#This Row],[Gender]]="Female"),"Yes","No")</f>
        <v>No</v>
      </c>
      <c r="Q735" t="str">
        <f>IF(AND(TBL_Employees3[[#This Row],[Gender]]="Female",TBL_Employees3[[#This Row],[Ethnicity]]="Black"), "Female_Black", "Others")</f>
        <v>Female_Black</v>
      </c>
      <c r="T735" t="str">
        <v>E01413</v>
      </c>
    </row>
    <row r="736" spans="1:20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TBL_Employees3[[#This Row],[Annual Salary]]+TBL_Employees3[[#This Row],[Bonus %]]*TBL_Employees3[[#This Row],[Annual Salary]]</f>
        <v>94407</v>
      </c>
      <c r="P736" t="str">
        <f>IF(AND(TBL_Employees3[[#This Row],[Department]]="IT",TBL_Employees3[[#This Row],[Gender]]="Female"),"Yes","No")</f>
        <v>No</v>
      </c>
      <c r="Q736" t="str">
        <f>IF(AND(TBL_Employees3[[#This Row],[Gender]]="Female",TBL_Employees3[[#This Row],[Ethnicity]]="Black"), "Female_Black", "Others")</f>
        <v>Others</v>
      </c>
      <c r="T736" t="str">
        <v>E03928</v>
      </c>
    </row>
    <row r="737" spans="1:20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TBL_Employees3[[#This Row],[Annual Salary]]+TBL_Employees3[[#This Row],[Bonus %]]*TBL_Employees3[[#This Row],[Annual Salary]]</f>
        <v>312010.02</v>
      </c>
      <c r="P737" t="str">
        <f>IF(AND(TBL_Employees3[[#This Row],[Department]]="IT",TBL_Employees3[[#This Row],[Gender]]="Female"),"Yes","No")</f>
        <v>No</v>
      </c>
      <c r="Q737" t="str">
        <f>IF(AND(TBL_Employees3[[#This Row],[Gender]]="Female",TBL_Employees3[[#This Row],[Ethnicity]]="Black"), "Female_Black", "Others")</f>
        <v>Others</v>
      </c>
      <c r="T737" t="str">
        <v>E04109</v>
      </c>
    </row>
    <row r="738" spans="1:20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TBL_Employees3[[#This Row],[Annual Salary]]+TBL_Employees3[[#This Row],[Bonus %]]*TBL_Employees3[[#This Row],[Annual Salary]]</f>
        <v>43080</v>
      </c>
      <c r="P738" t="str">
        <f>IF(AND(TBL_Employees3[[#This Row],[Department]]="IT",TBL_Employees3[[#This Row],[Gender]]="Female"),"Yes","No")</f>
        <v>No</v>
      </c>
      <c r="Q738" t="str">
        <f>IF(AND(TBL_Employees3[[#This Row],[Gender]]="Female",TBL_Employees3[[#This Row],[Ethnicity]]="Black"), "Female_Black", "Others")</f>
        <v>Others</v>
      </c>
      <c r="T738" t="str">
        <v>E03994</v>
      </c>
    </row>
    <row r="739" spans="1:20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TBL_Employees3[[#This Row],[Annual Salary]]+TBL_Employees3[[#This Row],[Bonus %]]*TBL_Employees3[[#This Row],[Annual Salary]]</f>
        <v>139904.28</v>
      </c>
      <c r="P739" t="str">
        <f>IF(AND(TBL_Employees3[[#This Row],[Department]]="IT",TBL_Employees3[[#This Row],[Gender]]="Female"),"Yes","No")</f>
        <v>No</v>
      </c>
      <c r="Q739" t="str">
        <f>IF(AND(TBL_Employees3[[#This Row],[Gender]]="Female",TBL_Employees3[[#This Row],[Ethnicity]]="Black"), "Female_Black", "Others")</f>
        <v>Others</v>
      </c>
      <c r="T739" t="str">
        <v>E00639</v>
      </c>
    </row>
    <row r="740" spans="1:20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TBL_Employees3[[#This Row],[Annual Salary]]+TBL_Employees3[[#This Row],[Bonus %]]*TBL_Employees3[[#This Row],[Annual Salary]]</f>
        <v>212167.67999999999</v>
      </c>
      <c r="P740" t="str">
        <f>IF(AND(TBL_Employees3[[#This Row],[Department]]="IT",TBL_Employees3[[#This Row],[Gender]]="Female"),"Yes","No")</f>
        <v>No</v>
      </c>
      <c r="Q740" t="str">
        <f>IF(AND(TBL_Employees3[[#This Row],[Gender]]="Female",TBL_Employees3[[#This Row],[Ethnicity]]="Black"), "Female_Black", "Others")</f>
        <v>Others</v>
      </c>
      <c r="T740" t="str">
        <v>E00608</v>
      </c>
    </row>
    <row r="741" spans="1:20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TBL_Employees3[[#This Row],[Annual Salary]]+TBL_Employees3[[#This Row],[Bonus %]]*TBL_Employees3[[#This Row],[Annual Salary]]</f>
        <v>160023.35999999999</v>
      </c>
      <c r="P741" t="str">
        <f>IF(AND(TBL_Employees3[[#This Row],[Department]]="IT",TBL_Employees3[[#This Row],[Gender]]="Female"),"Yes","No")</f>
        <v>No</v>
      </c>
      <c r="Q741" t="str">
        <f>IF(AND(TBL_Employees3[[#This Row],[Gender]]="Female",TBL_Employees3[[#This Row],[Ethnicity]]="Black"), "Female_Black", "Others")</f>
        <v>Others</v>
      </c>
      <c r="T741" t="str">
        <v>E04189</v>
      </c>
    </row>
    <row r="742" spans="1:20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TBL_Employees3[[#This Row],[Annual Salary]]+TBL_Employees3[[#This Row],[Bonus %]]*TBL_Employees3[[#This Row],[Annual Salary]]</f>
        <v>240629.76000000001</v>
      </c>
      <c r="P742" t="str">
        <f>IF(AND(TBL_Employees3[[#This Row],[Department]]="IT",TBL_Employees3[[#This Row],[Gender]]="Female"),"Yes","No")</f>
        <v>No</v>
      </c>
      <c r="Q742" t="str">
        <f>IF(AND(TBL_Employees3[[#This Row],[Gender]]="Female",TBL_Employees3[[#This Row],[Ethnicity]]="Black"), "Female_Black", "Others")</f>
        <v>Others</v>
      </c>
      <c r="T742" t="str">
        <v>E02732</v>
      </c>
    </row>
    <row r="743" spans="1:20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TBL_Employees3[[#This Row],[Annual Salary]]+TBL_Employees3[[#This Row],[Bonus %]]*TBL_Employees3[[#This Row],[Annual Salary]]</f>
        <v>347223.39</v>
      </c>
      <c r="P743" t="str">
        <f>IF(AND(TBL_Employees3[[#This Row],[Department]]="IT",TBL_Employees3[[#This Row],[Gender]]="Female"),"Yes","No")</f>
        <v>No</v>
      </c>
      <c r="Q743" t="str">
        <f>IF(AND(TBL_Employees3[[#This Row],[Gender]]="Female",TBL_Employees3[[#This Row],[Ethnicity]]="Black"), "Female_Black", "Others")</f>
        <v>Others</v>
      </c>
      <c r="T743" t="str">
        <v>E00324</v>
      </c>
    </row>
    <row r="744" spans="1:20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TBL_Employees3[[#This Row],[Annual Salary]]+TBL_Employees3[[#This Row],[Bonus %]]*TBL_Employees3[[#This Row],[Annual Salary]]</f>
        <v>76505</v>
      </c>
      <c r="P744" t="str">
        <f>IF(AND(TBL_Employees3[[#This Row],[Department]]="IT",TBL_Employees3[[#This Row],[Gender]]="Female"),"Yes","No")</f>
        <v>No</v>
      </c>
      <c r="Q744" t="str">
        <f>IF(AND(TBL_Employees3[[#This Row],[Gender]]="Female",TBL_Employees3[[#This Row],[Ethnicity]]="Black"), "Female_Black", "Others")</f>
        <v>Others</v>
      </c>
      <c r="T744" t="str">
        <v>E00518</v>
      </c>
    </row>
    <row r="745" spans="1:20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TBL_Employees3[[#This Row],[Annual Salary]]+TBL_Employees3[[#This Row],[Bonus %]]*TBL_Employees3[[#This Row],[Annual Salary]]</f>
        <v>84297</v>
      </c>
      <c r="P745" t="str">
        <f>IF(AND(TBL_Employees3[[#This Row],[Department]]="IT",TBL_Employees3[[#This Row],[Gender]]="Female"),"Yes","No")</f>
        <v>No</v>
      </c>
      <c r="Q745" t="str">
        <f>IF(AND(TBL_Employees3[[#This Row],[Gender]]="Female",TBL_Employees3[[#This Row],[Ethnicity]]="Black"), "Female_Black", "Others")</f>
        <v>Others</v>
      </c>
      <c r="T745" t="str">
        <v>E04564</v>
      </c>
    </row>
    <row r="746" spans="1:20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TBL_Employees3[[#This Row],[Annual Salary]]+TBL_Employees3[[#This Row],[Bonus %]]*TBL_Employees3[[#This Row],[Annual Salary]]</f>
        <v>75769</v>
      </c>
      <c r="P746" t="str">
        <f>IF(AND(TBL_Employees3[[#This Row],[Department]]="IT",TBL_Employees3[[#This Row],[Gender]]="Female"),"Yes","No")</f>
        <v>No</v>
      </c>
      <c r="Q746" t="str">
        <f>IF(AND(TBL_Employees3[[#This Row],[Gender]]="Female",TBL_Employees3[[#This Row],[Ethnicity]]="Black"), "Female_Black", "Others")</f>
        <v>Others</v>
      </c>
      <c r="T746" t="str">
        <v>E02033</v>
      </c>
    </row>
    <row r="747" spans="1:20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TBL_Employees3[[#This Row],[Annual Salary]]+TBL_Employees3[[#This Row],[Bonus %]]*TBL_Employees3[[#This Row],[Annual Salary]]</f>
        <v>306304.7</v>
      </c>
      <c r="P747" t="str">
        <f>IF(AND(TBL_Employees3[[#This Row],[Department]]="IT",TBL_Employees3[[#This Row],[Gender]]="Female"),"Yes","No")</f>
        <v>No</v>
      </c>
      <c r="Q747" t="str">
        <f>IF(AND(TBL_Employees3[[#This Row],[Gender]]="Female",TBL_Employees3[[#This Row],[Ethnicity]]="Black"), "Female_Black", "Others")</f>
        <v>Others</v>
      </c>
      <c r="T747" t="str">
        <v>E00412</v>
      </c>
    </row>
    <row r="748" spans="1:20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TBL_Employees3[[#This Row],[Annual Salary]]+TBL_Employees3[[#This Row],[Bonus %]]*TBL_Employees3[[#This Row],[Annual Salary]]</f>
        <v>220880.66</v>
      </c>
      <c r="P748" t="str">
        <f>IF(AND(TBL_Employees3[[#This Row],[Department]]="IT",TBL_Employees3[[#This Row],[Gender]]="Female"),"Yes","No")</f>
        <v>No</v>
      </c>
      <c r="Q748" t="str">
        <f>IF(AND(TBL_Employees3[[#This Row],[Gender]]="Female",TBL_Employees3[[#This Row],[Ethnicity]]="Black"), "Female_Black", "Others")</f>
        <v>Others</v>
      </c>
      <c r="T748" t="str">
        <v>E01844</v>
      </c>
    </row>
    <row r="749" spans="1:20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TBL_Employees3[[#This Row],[Annual Salary]]+TBL_Employees3[[#This Row],[Bonus %]]*TBL_Employees3[[#This Row],[Annual Salary]]</f>
        <v>68987</v>
      </c>
      <c r="P749" t="str">
        <f>IF(AND(TBL_Employees3[[#This Row],[Department]]="IT",TBL_Employees3[[#This Row],[Gender]]="Female"),"Yes","No")</f>
        <v>No</v>
      </c>
      <c r="Q749" t="str">
        <f>IF(AND(TBL_Employees3[[#This Row],[Gender]]="Female",TBL_Employees3[[#This Row],[Ethnicity]]="Black"), "Female_Black", "Others")</f>
        <v>Others</v>
      </c>
      <c r="T749" t="str">
        <v>E00667</v>
      </c>
    </row>
    <row r="750" spans="1:20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TBL_Employees3[[#This Row],[Annual Salary]]+TBL_Employees3[[#This Row],[Bonus %]]*TBL_Employees3[[#This Row],[Annual Salary]]</f>
        <v>193348.24</v>
      </c>
      <c r="P750" t="str">
        <f>IF(AND(TBL_Employees3[[#This Row],[Department]]="IT",TBL_Employees3[[#This Row],[Gender]]="Female"),"Yes","No")</f>
        <v>No</v>
      </c>
      <c r="Q750" t="str">
        <f>IF(AND(TBL_Employees3[[#This Row],[Gender]]="Female",TBL_Employees3[[#This Row],[Ethnicity]]="Black"), "Female_Black", "Others")</f>
        <v>Others</v>
      </c>
      <c r="T750" t="str">
        <v>E00287</v>
      </c>
    </row>
    <row r="751" spans="1:20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TBL_Employees3[[#This Row],[Annual Salary]]+TBL_Employees3[[#This Row],[Bonus %]]*TBL_Employees3[[#This Row],[Annual Salary]]</f>
        <v>93668</v>
      </c>
      <c r="P751" t="str">
        <f>IF(AND(TBL_Employees3[[#This Row],[Department]]="IT",TBL_Employees3[[#This Row],[Gender]]="Female"),"Yes","No")</f>
        <v>No</v>
      </c>
      <c r="Q751" t="str">
        <f>IF(AND(TBL_Employees3[[#This Row],[Gender]]="Female",TBL_Employees3[[#This Row],[Ethnicity]]="Black"), "Female_Black", "Others")</f>
        <v>Others</v>
      </c>
      <c r="T751" t="str">
        <v>E02235</v>
      </c>
    </row>
    <row r="752" spans="1:20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TBL_Employees3[[#This Row],[Annual Salary]]+TBL_Employees3[[#This Row],[Bonus %]]*TBL_Employees3[[#This Row],[Annual Salary]]</f>
        <v>69647</v>
      </c>
      <c r="P752" t="str">
        <f>IF(AND(TBL_Employees3[[#This Row],[Department]]="IT",TBL_Employees3[[#This Row],[Gender]]="Female"),"Yes","No")</f>
        <v>No</v>
      </c>
      <c r="Q752" t="str">
        <f>IF(AND(TBL_Employees3[[#This Row],[Gender]]="Female",TBL_Employees3[[#This Row],[Ethnicity]]="Black"), "Female_Black", "Others")</f>
        <v>Others</v>
      </c>
      <c r="T752" t="str">
        <v>E02720</v>
      </c>
    </row>
    <row r="753" spans="1:20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TBL_Employees3[[#This Row],[Annual Salary]]+TBL_Employees3[[#This Row],[Bonus %]]*TBL_Employees3[[#This Row],[Annual Salary]]</f>
        <v>63318</v>
      </c>
      <c r="P753" t="str">
        <f>IF(AND(TBL_Employees3[[#This Row],[Department]]="IT",TBL_Employees3[[#This Row],[Gender]]="Female"),"Yes","No")</f>
        <v>No</v>
      </c>
      <c r="Q753" t="str">
        <f>IF(AND(TBL_Employees3[[#This Row],[Gender]]="Female",TBL_Employees3[[#This Row],[Ethnicity]]="Black"), "Female_Black", "Others")</f>
        <v>Others</v>
      </c>
      <c r="T753" t="str">
        <v>E01188</v>
      </c>
    </row>
    <row r="754" spans="1:20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TBL_Employees3[[#This Row],[Annual Salary]]+TBL_Employees3[[#This Row],[Bonus %]]*TBL_Employees3[[#This Row],[Annual Salary]]</f>
        <v>77629</v>
      </c>
      <c r="P754" t="str">
        <f>IF(AND(TBL_Employees3[[#This Row],[Department]]="IT",TBL_Employees3[[#This Row],[Gender]]="Female"),"Yes","No")</f>
        <v>No</v>
      </c>
      <c r="Q754" t="str">
        <f>IF(AND(TBL_Employees3[[#This Row],[Gender]]="Female",TBL_Employees3[[#This Row],[Ethnicity]]="Black"), "Female_Black", "Others")</f>
        <v>Others</v>
      </c>
      <c r="T754" t="str">
        <v>E02428</v>
      </c>
    </row>
    <row r="755" spans="1:20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TBL_Employees3[[#This Row],[Annual Salary]]+TBL_Employees3[[#This Row],[Bonus %]]*TBL_Employees3[[#This Row],[Annual Salary]]</f>
        <v>159629.20000000001</v>
      </c>
      <c r="P755" t="str">
        <f>IF(AND(TBL_Employees3[[#This Row],[Department]]="IT",TBL_Employees3[[#This Row],[Gender]]="Female"),"Yes","No")</f>
        <v>No</v>
      </c>
      <c r="Q755" t="str">
        <f>IF(AND(TBL_Employees3[[#This Row],[Gender]]="Female",TBL_Employees3[[#This Row],[Ethnicity]]="Black"), "Female_Black", "Others")</f>
        <v>Others</v>
      </c>
      <c r="T755" t="str">
        <v>E03289</v>
      </c>
    </row>
    <row r="756" spans="1:20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TBL_Employees3[[#This Row],[Annual Salary]]+TBL_Employees3[[#This Row],[Bonus %]]*TBL_Employees3[[#This Row],[Annual Salary]]</f>
        <v>88777</v>
      </c>
      <c r="P756" t="str">
        <f>IF(AND(TBL_Employees3[[#This Row],[Department]]="IT",TBL_Employees3[[#This Row],[Gender]]="Female"),"Yes","No")</f>
        <v>Yes</v>
      </c>
      <c r="Q756" t="str">
        <f>IF(AND(TBL_Employees3[[#This Row],[Gender]]="Female",TBL_Employees3[[#This Row],[Ethnicity]]="Black"), "Female_Black", "Others")</f>
        <v>Others</v>
      </c>
      <c r="T756" t="str">
        <v>E01947</v>
      </c>
    </row>
    <row r="757" spans="1:20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TBL_Employees3[[#This Row],[Annual Salary]]+TBL_Employees3[[#This Row],[Bonus %]]*TBL_Employees3[[#This Row],[Annual Salary]]</f>
        <v>234836.28</v>
      </c>
      <c r="P757" t="str">
        <f>IF(AND(TBL_Employees3[[#This Row],[Department]]="IT",TBL_Employees3[[#This Row],[Gender]]="Female"),"Yes","No")</f>
        <v>No</v>
      </c>
      <c r="Q757" t="str">
        <f>IF(AND(TBL_Employees3[[#This Row],[Gender]]="Female",TBL_Employees3[[#This Row],[Ethnicity]]="Black"), "Female_Black", "Others")</f>
        <v>Others</v>
      </c>
      <c r="T757" t="str">
        <v>E04249</v>
      </c>
    </row>
    <row r="758" spans="1:20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TBL_Employees3[[#This Row],[Annual Salary]]+TBL_Employees3[[#This Row],[Bonus %]]*TBL_Employees3[[#This Row],[Annual Salary]]</f>
        <v>60017</v>
      </c>
      <c r="P758" t="str">
        <f>IF(AND(TBL_Employees3[[#This Row],[Department]]="IT",TBL_Employees3[[#This Row],[Gender]]="Female"),"Yes","No")</f>
        <v>No</v>
      </c>
      <c r="Q758" t="str">
        <f>IF(AND(TBL_Employees3[[#This Row],[Gender]]="Female",TBL_Employees3[[#This Row],[Ethnicity]]="Black"), "Female_Black", "Others")</f>
        <v>Others</v>
      </c>
      <c r="T758" t="str">
        <v>E04363</v>
      </c>
    </row>
    <row r="759" spans="1:20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TBL_Employees3[[#This Row],[Annual Salary]]+TBL_Employees3[[#This Row],[Bonus %]]*TBL_Employees3[[#This Row],[Annual Salary]]</f>
        <v>166869.91999999998</v>
      </c>
      <c r="P759" t="str">
        <f>IF(AND(TBL_Employees3[[#This Row],[Department]]="IT",TBL_Employees3[[#This Row],[Gender]]="Female"),"Yes","No")</f>
        <v>No</v>
      </c>
      <c r="Q759" t="str">
        <f>IF(AND(TBL_Employees3[[#This Row],[Gender]]="Female",TBL_Employees3[[#This Row],[Ethnicity]]="Black"), "Female_Black", "Others")</f>
        <v>Others</v>
      </c>
      <c r="T759" t="str">
        <v>E04920</v>
      </c>
    </row>
    <row r="760" spans="1:20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TBL_Employees3[[#This Row],[Annual Salary]]+TBL_Employees3[[#This Row],[Bonus %]]*TBL_Employees3[[#This Row],[Annual Salary]]</f>
        <v>97398</v>
      </c>
      <c r="P760" t="str">
        <f>IF(AND(TBL_Employees3[[#This Row],[Department]]="IT",TBL_Employees3[[#This Row],[Gender]]="Female"),"Yes","No")</f>
        <v>No</v>
      </c>
      <c r="Q760" t="str">
        <f>IF(AND(TBL_Employees3[[#This Row],[Gender]]="Female",TBL_Employees3[[#This Row],[Ethnicity]]="Black"), "Female_Black", "Others")</f>
        <v>Others</v>
      </c>
      <c r="T760" t="str">
        <v>E03866</v>
      </c>
    </row>
    <row r="761" spans="1:20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TBL_Employees3[[#This Row],[Annual Salary]]+TBL_Employees3[[#This Row],[Bonus %]]*TBL_Employees3[[#This Row],[Annual Salary]]</f>
        <v>72805</v>
      </c>
      <c r="P761" t="str">
        <f>IF(AND(TBL_Employees3[[#This Row],[Department]]="IT",TBL_Employees3[[#This Row],[Gender]]="Female"),"Yes","No")</f>
        <v>No</v>
      </c>
      <c r="Q761" t="str">
        <f>IF(AND(TBL_Employees3[[#This Row],[Gender]]="Female",TBL_Employees3[[#This Row],[Ethnicity]]="Black"), "Female_Black", "Others")</f>
        <v>Others</v>
      </c>
      <c r="T761" t="str">
        <v>E03521</v>
      </c>
    </row>
    <row r="762" spans="1:20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TBL_Employees3[[#This Row],[Annual Salary]]+TBL_Employees3[[#This Row],[Bonus %]]*TBL_Employees3[[#This Row],[Annual Salary]]</f>
        <v>72131</v>
      </c>
      <c r="P762" t="str">
        <f>IF(AND(TBL_Employees3[[#This Row],[Department]]="IT",TBL_Employees3[[#This Row],[Gender]]="Female"),"Yes","No")</f>
        <v>No</v>
      </c>
      <c r="Q762" t="str">
        <f>IF(AND(TBL_Employees3[[#This Row],[Gender]]="Female",TBL_Employees3[[#This Row],[Ethnicity]]="Black"), "Female_Black", "Others")</f>
        <v>Others</v>
      </c>
      <c r="T762" t="str">
        <v>E04095</v>
      </c>
    </row>
    <row r="763" spans="1:20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TBL_Employees3[[#This Row],[Annual Salary]]+TBL_Employees3[[#This Row],[Bonus %]]*TBL_Employees3[[#This Row],[Annual Salary]]</f>
        <v>113041.44</v>
      </c>
      <c r="P763" t="str">
        <f>IF(AND(TBL_Employees3[[#This Row],[Department]]="IT",TBL_Employees3[[#This Row],[Gender]]="Female"),"Yes","No")</f>
        <v>No</v>
      </c>
      <c r="Q763" t="str">
        <f>IF(AND(TBL_Employees3[[#This Row],[Gender]]="Female",TBL_Employees3[[#This Row],[Ethnicity]]="Black"), "Female_Black", "Others")</f>
        <v>Others</v>
      </c>
      <c r="T763" t="str">
        <v>E04079</v>
      </c>
    </row>
    <row r="764" spans="1:20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TBL_Employees3[[#This Row],[Annual Salary]]+TBL_Employees3[[#This Row],[Bonus %]]*TBL_Employees3[[#This Row],[Annual Salary]]</f>
        <v>89769</v>
      </c>
      <c r="P764" t="str">
        <f>IF(AND(TBL_Employees3[[#This Row],[Department]]="IT",TBL_Employees3[[#This Row],[Gender]]="Female"),"Yes","No")</f>
        <v>No</v>
      </c>
      <c r="Q764" t="str">
        <f>IF(AND(TBL_Employees3[[#This Row],[Gender]]="Female",TBL_Employees3[[#This Row],[Ethnicity]]="Black"), "Female_Black", "Others")</f>
        <v>Others</v>
      </c>
      <c r="T764" t="str">
        <v>E01508</v>
      </c>
    </row>
    <row r="765" spans="1:20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TBL_Employees3[[#This Row],[Annual Salary]]+TBL_Employees3[[#This Row],[Bonus %]]*TBL_Employees3[[#This Row],[Annual Salary]]</f>
        <v>136549.12</v>
      </c>
      <c r="P765" t="str">
        <f>IF(AND(TBL_Employees3[[#This Row],[Department]]="IT",TBL_Employees3[[#This Row],[Gender]]="Female"),"Yes","No")</f>
        <v>No</v>
      </c>
      <c r="Q765" t="str">
        <f>IF(AND(TBL_Employees3[[#This Row],[Gender]]="Female",TBL_Employees3[[#This Row],[Ethnicity]]="Black"), "Female_Black", "Others")</f>
        <v>Others</v>
      </c>
      <c r="T765" t="str">
        <v>E02259</v>
      </c>
    </row>
    <row r="766" spans="1:20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TBL_Employees3[[#This Row],[Annual Salary]]+TBL_Employees3[[#This Row],[Bonus %]]*TBL_Employees3[[#This Row],[Annual Salary]]</f>
        <v>117574.81</v>
      </c>
      <c r="P766" t="str">
        <f>IF(AND(TBL_Employees3[[#This Row],[Department]]="IT",TBL_Employees3[[#This Row],[Gender]]="Female"),"Yes","No")</f>
        <v>No</v>
      </c>
      <c r="Q766" t="str">
        <f>IF(AND(TBL_Employees3[[#This Row],[Gender]]="Female",TBL_Employees3[[#This Row],[Ethnicity]]="Black"), "Female_Black", "Others")</f>
        <v>Others</v>
      </c>
      <c r="T766" t="str">
        <v>E01834</v>
      </c>
    </row>
    <row r="767" spans="1:20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TBL_Employees3[[#This Row],[Annual Salary]]+TBL_Employees3[[#This Row],[Bonus %]]*TBL_Employees3[[#This Row],[Annual Salary]]</f>
        <v>47974</v>
      </c>
      <c r="P767" t="str">
        <f>IF(AND(TBL_Employees3[[#This Row],[Department]]="IT",TBL_Employees3[[#This Row],[Gender]]="Female"),"Yes","No")</f>
        <v>No</v>
      </c>
      <c r="Q767" t="str">
        <f>IF(AND(TBL_Employees3[[#This Row],[Gender]]="Female",TBL_Employees3[[#This Row],[Ethnicity]]="Black"), "Female_Black", "Others")</f>
        <v>Others</v>
      </c>
      <c r="T767" t="str">
        <v>E03124</v>
      </c>
    </row>
    <row r="768" spans="1:20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TBL_Employees3[[#This Row],[Annual Salary]]+TBL_Employees3[[#This Row],[Bonus %]]*TBL_Employees3[[#This Row],[Annual Salary]]</f>
        <v>134759.51999999999</v>
      </c>
      <c r="P768" t="str">
        <f>IF(AND(TBL_Employees3[[#This Row],[Department]]="IT",TBL_Employees3[[#This Row],[Gender]]="Female"),"Yes","No")</f>
        <v>Yes</v>
      </c>
      <c r="Q768" t="str">
        <f>IF(AND(TBL_Employees3[[#This Row],[Gender]]="Female",TBL_Employees3[[#This Row],[Ethnicity]]="Black"), "Female_Black", "Others")</f>
        <v>Others</v>
      </c>
      <c r="T768" t="str">
        <v>E01898</v>
      </c>
    </row>
    <row r="769" spans="1:20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TBL_Employees3[[#This Row],[Annual Salary]]+TBL_Employees3[[#This Row],[Bonus %]]*TBL_Employees3[[#This Row],[Annual Salary]]</f>
        <v>57446</v>
      </c>
      <c r="P769" t="str">
        <f>IF(AND(TBL_Employees3[[#This Row],[Department]]="IT",TBL_Employees3[[#This Row],[Gender]]="Female"),"Yes","No")</f>
        <v>Yes</v>
      </c>
      <c r="Q769" t="str">
        <f>IF(AND(TBL_Employees3[[#This Row],[Gender]]="Female",TBL_Employees3[[#This Row],[Ethnicity]]="Black"), "Female_Black", "Others")</f>
        <v>Others</v>
      </c>
      <c r="T769" t="str">
        <v>E00342</v>
      </c>
    </row>
    <row r="770" spans="1:20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TBL_Employees3[[#This Row],[Annual Salary]]+TBL_Employees3[[#This Row],[Bonus %]]*TBL_Employees3[[#This Row],[Annual Salary]]</f>
        <v>219364.74</v>
      </c>
      <c r="P770" t="str">
        <f>IF(AND(TBL_Employees3[[#This Row],[Department]]="IT",TBL_Employees3[[#This Row],[Gender]]="Female"),"Yes","No")</f>
        <v>No</v>
      </c>
      <c r="Q770" t="str">
        <f>IF(AND(TBL_Employees3[[#This Row],[Gender]]="Female",TBL_Employees3[[#This Row],[Ethnicity]]="Black"), "Female_Black", "Others")</f>
        <v>Others</v>
      </c>
      <c r="T770" t="str">
        <v>E03910</v>
      </c>
    </row>
    <row r="771" spans="1:20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TBL_Employees3[[#This Row],[Annual Salary]]+TBL_Employees3[[#This Row],[Bonus %]]*TBL_Employees3[[#This Row],[Annual Salary]]</f>
        <v>145434.39000000001</v>
      </c>
      <c r="P771" t="str">
        <f>IF(AND(TBL_Employees3[[#This Row],[Department]]="IT",TBL_Employees3[[#This Row],[Gender]]="Female"),"Yes","No")</f>
        <v>No</v>
      </c>
      <c r="Q771" t="str">
        <f>IF(AND(TBL_Employees3[[#This Row],[Gender]]="Female",TBL_Employees3[[#This Row],[Ethnicity]]="Black"), "Female_Black", "Others")</f>
        <v>Others</v>
      </c>
      <c r="T771" t="str">
        <v>E00862</v>
      </c>
    </row>
    <row r="772" spans="1:20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TBL_Employees3[[#This Row],[Annual Salary]]+TBL_Employees3[[#This Row],[Bonus %]]*TBL_Employees3[[#This Row],[Annual Salary]]</f>
        <v>65247</v>
      </c>
      <c r="P772" t="str">
        <f>IF(AND(TBL_Employees3[[#This Row],[Department]]="IT",TBL_Employees3[[#This Row],[Gender]]="Female"),"Yes","No")</f>
        <v>No</v>
      </c>
      <c r="Q772" t="str">
        <f>IF(AND(TBL_Employees3[[#This Row],[Gender]]="Female",TBL_Employees3[[#This Row],[Ethnicity]]="Black"), "Female_Black", "Others")</f>
        <v>Others</v>
      </c>
      <c r="T772" t="str">
        <v>E02576</v>
      </c>
    </row>
    <row r="773" spans="1:20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TBL_Employees3[[#This Row],[Annual Salary]]+TBL_Employees3[[#This Row],[Bonus %]]*TBL_Employees3[[#This Row],[Annual Salary]]</f>
        <v>64247</v>
      </c>
      <c r="P773" t="str">
        <f>IF(AND(TBL_Employees3[[#This Row],[Department]]="IT",TBL_Employees3[[#This Row],[Gender]]="Female"),"Yes","No")</f>
        <v>No</v>
      </c>
      <c r="Q773" t="str">
        <f>IF(AND(TBL_Employees3[[#This Row],[Gender]]="Female",TBL_Employees3[[#This Row],[Ethnicity]]="Black"), "Female_Black", "Others")</f>
        <v>Others</v>
      </c>
      <c r="T773" t="str">
        <v>E00035</v>
      </c>
    </row>
    <row r="774" spans="1:20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TBL_Employees3[[#This Row],[Annual Salary]]+TBL_Employees3[[#This Row],[Bonus %]]*TBL_Employees3[[#This Row],[Annual Salary]]</f>
        <v>127713.24</v>
      </c>
      <c r="P774" t="str">
        <f>IF(AND(TBL_Employees3[[#This Row],[Department]]="IT",TBL_Employees3[[#This Row],[Gender]]="Female"),"Yes","No")</f>
        <v>No</v>
      </c>
      <c r="Q774" t="str">
        <f>IF(AND(TBL_Employees3[[#This Row],[Gender]]="Female",TBL_Employees3[[#This Row],[Ethnicity]]="Black"), "Female_Black", "Others")</f>
        <v>Others</v>
      </c>
      <c r="T774" t="str">
        <v>E01832</v>
      </c>
    </row>
    <row r="775" spans="1:20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TBL_Employees3[[#This Row],[Annual Salary]]+TBL_Employees3[[#This Row],[Bonus %]]*TBL_Employees3[[#This Row],[Annual Salary]]</f>
        <v>109422</v>
      </c>
      <c r="P775" t="str">
        <f>IF(AND(TBL_Employees3[[#This Row],[Department]]="IT",TBL_Employees3[[#This Row],[Gender]]="Female"),"Yes","No")</f>
        <v>No</v>
      </c>
      <c r="Q775" t="str">
        <f>IF(AND(TBL_Employees3[[#This Row],[Gender]]="Female",TBL_Employees3[[#This Row],[Ethnicity]]="Black"), "Female_Black", "Others")</f>
        <v>Others</v>
      </c>
      <c r="T775" t="str">
        <v>E01755</v>
      </c>
    </row>
    <row r="776" spans="1:20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TBL_Employees3[[#This Row],[Annual Salary]]+TBL_Employees3[[#This Row],[Bonus %]]*TBL_Employees3[[#This Row],[Annual Salary]]</f>
        <v>139645</v>
      </c>
      <c r="P776" t="str">
        <f>IF(AND(TBL_Employees3[[#This Row],[Department]]="IT",TBL_Employees3[[#This Row],[Gender]]="Female"),"Yes","No")</f>
        <v>No</v>
      </c>
      <c r="Q776" t="str">
        <f>IF(AND(TBL_Employees3[[#This Row],[Gender]]="Female",TBL_Employees3[[#This Row],[Ethnicity]]="Black"), "Female_Black", "Others")</f>
        <v>Others</v>
      </c>
      <c r="T776" t="str">
        <v>E04697</v>
      </c>
    </row>
    <row r="777" spans="1:20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TBL_Employees3[[#This Row],[Annual Salary]]+TBL_Employees3[[#This Row],[Bonus %]]*TBL_Employees3[[#This Row],[Annual Salary]]</f>
        <v>97500</v>
      </c>
      <c r="P777" t="str">
        <f>IF(AND(TBL_Employees3[[#This Row],[Department]]="IT",TBL_Employees3[[#This Row],[Gender]]="Female"),"Yes","No")</f>
        <v>Yes</v>
      </c>
      <c r="Q777" t="str">
        <f>IF(AND(TBL_Employees3[[#This Row],[Gender]]="Female",TBL_Employees3[[#This Row],[Ethnicity]]="Black"), "Female_Black", "Others")</f>
        <v>Others</v>
      </c>
      <c r="T777" t="str">
        <v>E00371</v>
      </c>
    </row>
    <row r="778" spans="1:20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TBL_Employees3[[#This Row],[Annual Salary]]+TBL_Employees3[[#This Row],[Bonus %]]*TBL_Employees3[[#This Row],[Annual Salary]]</f>
        <v>41844</v>
      </c>
      <c r="P778" t="str">
        <f>IF(AND(TBL_Employees3[[#This Row],[Department]]="IT",TBL_Employees3[[#This Row],[Gender]]="Female"),"Yes","No")</f>
        <v>No</v>
      </c>
      <c r="Q778" t="str">
        <f>IF(AND(TBL_Employees3[[#This Row],[Gender]]="Female",TBL_Employees3[[#This Row],[Ethnicity]]="Black"), "Female_Black", "Others")</f>
        <v>Others</v>
      </c>
      <c r="T778" t="str">
        <v>E02992</v>
      </c>
    </row>
    <row r="779" spans="1:20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TBL_Employees3[[#This Row],[Annual Salary]]+TBL_Employees3[[#This Row],[Bonus %]]*TBL_Employees3[[#This Row],[Annual Salary]]</f>
        <v>58875</v>
      </c>
      <c r="P779" t="str">
        <f>IF(AND(TBL_Employees3[[#This Row],[Department]]="IT",TBL_Employees3[[#This Row],[Gender]]="Female"),"Yes","No")</f>
        <v>No</v>
      </c>
      <c r="Q779" t="str">
        <f>IF(AND(TBL_Employees3[[#This Row],[Gender]]="Female",TBL_Employees3[[#This Row],[Ethnicity]]="Black"), "Female_Black", "Others")</f>
        <v>Others</v>
      </c>
      <c r="T779" t="str">
        <v>E04369</v>
      </c>
    </row>
    <row r="780" spans="1:20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TBL_Employees3[[#This Row],[Annual Salary]]+TBL_Employees3[[#This Row],[Bonus %]]*TBL_Employees3[[#This Row],[Annual Salary]]</f>
        <v>64204</v>
      </c>
      <c r="P780" t="str">
        <f>IF(AND(TBL_Employees3[[#This Row],[Department]]="IT",TBL_Employees3[[#This Row],[Gender]]="Female"),"Yes","No")</f>
        <v>No</v>
      </c>
      <c r="Q780" t="str">
        <f>IF(AND(TBL_Employees3[[#This Row],[Gender]]="Female",TBL_Employees3[[#This Row],[Ethnicity]]="Black"), "Female_Black", "Others")</f>
        <v>Others</v>
      </c>
      <c r="T780" t="str">
        <v>E00592</v>
      </c>
    </row>
    <row r="781" spans="1:20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TBL_Employees3[[#This Row],[Annual Salary]]+TBL_Employees3[[#This Row],[Bonus %]]*TBL_Employees3[[#This Row],[Annual Salary]]</f>
        <v>67743</v>
      </c>
      <c r="P781" t="str">
        <f>IF(AND(TBL_Employees3[[#This Row],[Department]]="IT",TBL_Employees3[[#This Row],[Gender]]="Female"),"Yes","No")</f>
        <v>No</v>
      </c>
      <c r="Q781" t="str">
        <f>IF(AND(TBL_Employees3[[#This Row],[Gender]]="Female",TBL_Employees3[[#This Row],[Ethnicity]]="Black"), "Female_Black", "Others")</f>
        <v>Others</v>
      </c>
      <c r="T781" t="str">
        <v>E03532</v>
      </c>
    </row>
    <row r="782" spans="1:20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TBL_Employees3[[#This Row],[Annual Salary]]+TBL_Employees3[[#This Row],[Bonus %]]*TBL_Employees3[[#This Row],[Annual Salary]]</f>
        <v>71677</v>
      </c>
      <c r="P782" t="str">
        <f>IF(AND(TBL_Employees3[[#This Row],[Department]]="IT",TBL_Employees3[[#This Row],[Gender]]="Female"),"Yes","No")</f>
        <v>No</v>
      </c>
      <c r="Q782" t="str">
        <f>IF(AND(TBL_Employees3[[#This Row],[Gender]]="Female",TBL_Employees3[[#This Row],[Ethnicity]]="Black"), "Female_Black", "Others")</f>
        <v>Female_Black</v>
      </c>
      <c r="T782" t="str">
        <v>E00863</v>
      </c>
    </row>
    <row r="783" spans="1:20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TBL_Employees3[[#This Row],[Annual Salary]]+TBL_Employees3[[#This Row],[Bonus %]]*TBL_Employees3[[#This Row],[Annual Salary]]</f>
        <v>40063</v>
      </c>
      <c r="P783" t="str">
        <f>IF(AND(TBL_Employees3[[#This Row],[Department]]="IT",TBL_Employees3[[#This Row],[Gender]]="Female"),"Yes","No")</f>
        <v>No</v>
      </c>
      <c r="Q783" t="str">
        <f>IF(AND(TBL_Employees3[[#This Row],[Gender]]="Female",TBL_Employees3[[#This Row],[Ethnicity]]="Black"), "Female_Black", "Others")</f>
        <v>Others</v>
      </c>
      <c r="T783" t="str">
        <v>E03310</v>
      </c>
    </row>
    <row r="784" spans="1:20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TBL_Employees3[[#This Row],[Annual Salary]]+TBL_Employees3[[#This Row],[Bonus %]]*TBL_Employees3[[#This Row],[Annual Salary]]</f>
        <v>40124</v>
      </c>
      <c r="P784" t="str">
        <f>IF(AND(TBL_Employees3[[#This Row],[Department]]="IT",TBL_Employees3[[#This Row],[Gender]]="Female"),"Yes","No")</f>
        <v>Yes</v>
      </c>
      <c r="Q784" t="str">
        <f>IF(AND(TBL_Employees3[[#This Row],[Gender]]="Female",TBL_Employees3[[#This Row],[Ethnicity]]="Black"), "Female_Black", "Others")</f>
        <v>Others</v>
      </c>
      <c r="T784" t="str">
        <v>E01242</v>
      </c>
    </row>
    <row r="785" spans="1:20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TBL_Employees3[[#This Row],[Annual Salary]]+TBL_Employees3[[#This Row],[Bonus %]]*TBL_Employees3[[#This Row],[Annual Salary]]</f>
        <v>103183</v>
      </c>
      <c r="P785" t="str">
        <f>IF(AND(TBL_Employees3[[#This Row],[Department]]="IT",TBL_Employees3[[#This Row],[Gender]]="Female"),"Yes","No")</f>
        <v>No</v>
      </c>
      <c r="Q785" t="str">
        <f>IF(AND(TBL_Employees3[[#This Row],[Gender]]="Female",TBL_Employees3[[#This Row],[Ethnicity]]="Black"), "Female_Black", "Others")</f>
        <v>Others</v>
      </c>
      <c r="T785" t="str">
        <v>E02535</v>
      </c>
    </row>
    <row r="786" spans="1:20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TBL_Employees3[[#This Row],[Annual Salary]]+TBL_Employees3[[#This Row],[Bonus %]]*TBL_Employees3[[#This Row],[Annual Salary]]</f>
        <v>95239</v>
      </c>
      <c r="P786" t="str">
        <f>IF(AND(TBL_Employees3[[#This Row],[Department]]="IT",TBL_Employees3[[#This Row],[Gender]]="Female"),"Yes","No")</f>
        <v>No</v>
      </c>
      <c r="Q786" t="str">
        <f>IF(AND(TBL_Employees3[[#This Row],[Gender]]="Female",TBL_Employees3[[#This Row],[Ethnicity]]="Black"), "Female_Black", "Others")</f>
        <v>Others</v>
      </c>
      <c r="T786" t="str">
        <v>E00369</v>
      </c>
    </row>
    <row r="787" spans="1:20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TBL_Employees3[[#This Row],[Annual Salary]]+TBL_Employees3[[#This Row],[Bonus %]]*TBL_Employees3[[#This Row],[Annual Salary]]</f>
        <v>75012</v>
      </c>
      <c r="P787" t="str">
        <f>IF(AND(TBL_Employees3[[#This Row],[Department]]="IT",TBL_Employees3[[#This Row],[Gender]]="Female"),"Yes","No")</f>
        <v>No</v>
      </c>
      <c r="Q787" t="str">
        <f>IF(AND(TBL_Employees3[[#This Row],[Gender]]="Female",TBL_Employees3[[#This Row],[Ethnicity]]="Black"), "Female_Black", "Others")</f>
        <v>Others</v>
      </c>
      <c r="T787" t="str">
        <v>E03332</v>
      </c>
    </row>
    <row r="788" spans="1:20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TBL_Employees3[[#This Row],[Annual Salary]]+TBL_Employees3[[#This Row],[Bonus %]]*TBL_Employees3[[#This Row],[Annual Salary]]</f>
        <v>96366</v>
      </c>
      <c r="P788" t="str">
        <f>IF(AND(TBL_Employees3[[#This Row],[Department]]="IT",TBL_Employees3[[#This Row],[Gender]]="Female"),"Yes","No")</f>
        <v>Yes</v>
      </c>
      <c r="Q788" t="str">
        <f>IF(AND(TBL_Employees3[[#This Row],[Gender]]="Female",TBL_Employees3[[#This Row],[Ethnicity]]="Black"), "Female_Black", "Others")</f>
        <v>Others</v>
      </c>
      <c r="T788" t="str">
        <v>E03278</v>
      </c>
    </row>
    <row r="789" spans="1:20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TBL_Employees3[[#This Row],[Annual Salary]]+TBL_Employees3[[#This Row],[Bonus %]]*TBL_Employees3[[#This Row],[Annual Salary]]</f>
        <v>40897</v>
      </c>
      <c r="P789" t="str">
        <f>IF(AND(TBL_Employees3[[#This Row],[Department]]="IT",TBL_Employees3[[#This Row],[Gender]]="Female"),"Yes","No")</f>
        <v>No</v>
      </c>
      <c r="Q789" t="str">
        <f>IF(AND(TBL_Employees3[[#This Row],[Gender]]="Female",TBL_Employees3[[#This Row],[Ethnicity]]="Black"), "Female_Black", "Others")</f>
        <v>Others</v>
      </c>
      <c r="T789" t="str">
        <v>E03055</v>
      </c>
    </row>
    <row r="790" spans="1:20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TBL_Employees3[[#This Row],[Annual Salary]]+TBL_Employees3[[#This Row],[Bonus %]]*TBL_Employees3[[#This Row],[Annual Salary]]</f>
        <v>132423.67999999999</v>
      </c>
      <c r="P790" t="str">
        <f>IF(AND(TBL_Employees3[[#This Row],[Department]]="IT",TBL_Employees3[[#This Row],[Gender]]="Female"),"Yes","No")</f>
        <v>No</v>
      </c>
      <c r="Q790" t="str">
        <f>IF(AND(TBL_Employees3[[#This Row],[Gender]]="Female",TBL_Employees3[[#This Row],[Ethnicity]]="Black"), "Female_Black", "Others")</f>
        <v>Others</v>
      </c>
      <c r="T790" t="str">
        <v>E01943</v>
      </c>
    </row>
    <row r="791" spans="1:20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TBL_Employees3[[#This Row],[Annual Salary]]+TBL_Employees3[[#This Row],[Bonus %]]*TBL_Employees3[[#This Row],[Annual Salary]]</f>
        <v>113632.05</v>
      </c>
      <c r="P791" t="str">
        <f>IF(AND(TBL_Employees3[[#This Row],[Department]]="IT",TBL_Employees3[[#This Row],[Gender]]="Female"),"Yes","No")</f>
        <v>No</v>
      </c>
      <c r="Q791" t="str">
        <f>IF(AND(TBL_Employees3[[#This Row],[Gender]]="Female",TBL_Employees3[[#This Row],[Ethnicity]]="Black"), "Female_Black", "Others")</f>
        <v>Others</v>
      </c>
      <c r="T791" t="str">
        <v>E04637</v>
      </c>
    </row>
    <row r="792" spans="1:20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TBL_Employees3[[#This Row],[Annual Salary]]+TBL_Employees3[[#This Row],[Bonus %]]*TBL_Employees3[[#This Row],[Annual Salary]]</f>
        <v>75579</v>
      </c>
      <c r="P792" t="str">
        <f>IF(AND(TBL_Employees3[[#This Row],[Department]]="IT",TBL_Employees3[[#This Row],[Gender]]="Female"),"Yes","No")</f>
        <v>No</v>
      </c>
      <c r="Q792" t="str">
        <f>IF(AND(TBL_Employees3[[#This Row],[Gender]]="Female",TBL_Employees3[[#This Row],[Ethnicity]]="Black"), "Female_Black", "Others")</f>
        <v>Others</v>
      </c>
      <c r="T792" t="str">
        <v>E03240</v>
      </c>
    </row>
    <row r="793" spans="1:20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TBL_Employees3[[#This Row],[Annual Salary]]+TBL_Employees3[[#This Row],[Bonus %]]*TBL_Employees3[[#This Row],[Annual Salary]]</f>
        <v>146790.39000000001</v>
      </c>
      <c r="P793" t="str">
        <f>IF(AND(TBL_Employees3[[#This Row],[Department]]="IT",TBL_Employees3[[#This Row],[Gender]]="Female"),"Yes","No")</f>
        <v>No</v>
      </c>
      <c r="Q793" t="str">
        <f>IF(AND(TBL_Employees3[[#This Row],[Gender]]="Female",TBL_Employees3[[#This Row],[Ethnicity]]="Black"), "Female_Black", "Others")</f>
        <v>Others</v>
      </c>
      <c r="T793" t="str">
        <v>E00340</v>
      </c>
    </row>
    <row r="794" spans="1:20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TBL_Employees3[[#This Row],[Annual Salary]]+TBL_Employees3[[#This Row],[Bonus %]]*TBL_Employees3[[#This Row],[Annual Salary]]</f>
        <v>224244</v>
      </c>
      <c r="P794" t="str">
        <f>IF(AND(TBL_Employees3[[#This Row],[Department]]="IT",TBL_Employees3[[#This Row],[Gender]]="Female"),"Yes","No")</f>
        <v>No</v>
      </c>
      <c r="Q794" t="str">
        <f>IF(AND(TBL_Employees3[[#This Row],[Gender]]="Female",TBL_Employees3[[#This Row],[Ethnicity]]="Black"), "Female_Black", "Others")</f>
        <v>Others</v>
      </c>
      <c r="T794" t="str">
        <v>E04751</v>
      </c>
    </row>
    <row r="795" spans="1:20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TBL_Employees3[[#This Row],[Annual Salary]]+TBL_Employees3[[#This Row],[Bonus %]]*TBL_Employees3[[#This Row],[Annual Salary]]</f>
        <v>57531</v>
      </c>
      <c r="P795" t="str">
        <f>IF(AND(TBL_Employees3[[#This Row],[Department]]="IT",TBL_Employees3[[#This Row],[Gender]]="Female"),"Yes","No")</f>
        <v>No</v>
      </c>
      <c r="Q795" t="str">
        <f>IF(AND(TBL_Employees3[[#This Row],[Gender]]="Female",TBL_Employees3[[#This Row],[Ethnicity]]="Black"), "Female_Black", "Others")</f>
        <v>Others</v>
      </c>
      <c r="T795" t="str">
        <v>E04636</v>
      </c>
    </row>
    <row r="796" spans="1:20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TBL_Employees3[[#This Row],[Annual Salary]]+TBL_Employees3[[#This Row],[Bonus %]]*TBL_Employees3[[#This Row],[Annual Salary]]</f>
        <v>55894</v>
      </c>
      <c r="P796" t="str">
        <f>IF(AND(TBL_Employees3[[#This Row],[Department]]="IT",TBL_Employees3[[#This Row],[Gender]]="Female"),"Yes","No")</f>
        <v>No</v>
      </c>
      <c r="Q796" t="str">
        <f>IF(AND(TBL_Employees3[[#This Row],[Gender]]="Female",TBL_Employees3[[#This Row],[Ethnicity]]="Black"), "Female_Black", "Others")</f>
        <v>Others</v>
      </c>
      <c r="T796" t="str">
        <v>E02938</v>
      </c>
    </row>
    <row r="797" spans="1:20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TBL_Employees3[[#This Row],[Annual Salary]]+TBL_Employees3[[#This Row],[Bonus %]]*TBL_Employees3[[#This Row],[Annual Salary]]</f>
        <v>72903</v>
      </c>
      <c r="P797" t="str">
        <f>IF(AND(TBL_Employees3[[#This Row],[Department]]="IT",TBL_Employees3[[#This Row],[Gender]]="Female"),"Yes","No")</f>
        <v>No</v>
      </c>
      <c r="Q797" t="str">
        <f>IF(AND(TBL_Employees3[[#This Row],[Gender]]="Female",TBL_Employees3[[#This Row],[Ethnicity]]="Black"), "Female_Black", "Others")</f>
        <v>Others</v>
      </c>
      <c r="T797" t="str">
        <v>E01111</v>
      </c>
    </row>
    <row r="798" spans="1:20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TBL_Employees3[[#This Row],[Annual Salary]]+TBL_Employees3[[#This Row],[Bonus %]]*TBL_Employees3[[#This Row],[Annual Salary]]</f>
        <v>45369</v>
      </c>
      <c r="P798" t="str">
        <f>IF(AND(TBL_Employees3[[#This Row],[Department]]="IT",TBL_Employees3[[#This Row],[Gender]]="Female"),"Yes","No")</f>
        <v>No</v>
      </c>
      <c r="Q798" t="str">
        <f>IF(AND(TBL_Employees3[[#This Row],[Gender]]="Female",TBL_Employees3[[#This Row],[Ethnicity]]="Black"), "Female_Black", "Others")</f>
        <v>Others</v>
      </c>
      <c r="T798" t="str">
        <v>E03149</v>
      </c>
    </row>
    <row r="799" spans="1:20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TBL_Employees3[[#This Row],[Annual Salary]]+TBL_Employees3[[#This Row],[Bonus %]]*TBL_Employees3[[#This Row],[Annual Salary]]</f>
        <v>116170.02</v>
      </c>
      <c r="P799" t="str">
        <f>IF(AND(TBL_Employees3[[#This Row],[Department]]="IT",TBL_Employees3[[#This Row],[Gender]]="Female"),"Yes","No")</f>
        <v>No</v>
      </c>
      <c r="Q799" t="str">
        <f>IF(AND(TBL_Employees3[[#This Row],[Gender]]="Female",TBL_Employees3[[#This Row],[Ethnicity]]="Black"), "Female_Black", "Others")</f>
        <v>Others</v>
      </c>
      <c r="T799" t="str">
        <v>E00952</v>
      </c>
    </row>
    <row r="800" spans="1:20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TBL_Employees3[[#This Row],[Annual Salary]]+TBL_Employees3[[#This Row],[Bonus %]]*TBL_Employees3[[#This Row],[Annual Salary]]</f>
        <v>92994</v>
      </c>
      <c r="P800" t="str">
        <f>IF(AND(TBL_Employees3[[#This Row],[Department]]="IT",TBL_Employees3[[#This Row],[Gender]]="Female"),"Yes","No")</f>
        <v>No</v>
      </c>
      <c r="Q800" t="str">
        <f>IF(AND(TBL_Employees3[[#This Row],[Gender]]="Female",TBL_Employees3[[#This Row],[Ethnicity]]="Black"), "Female_Black", "Others")</f>
        <v>Others</v>
      </c>
      <c r="T800" t="str">
        <v>E04380</v>
      </c>
    </row>
    <row r="801" spans="1:20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TBL_Employees3[[#This Row],[Annual Salary]]+TBL_Employees3[[#This Row],[Bonus %]]*TBL_Employees3[[#This Row],[Annual Salary]]</f>
        <v>83685</v>
      </c>
      <c r="P801" t="str">
        <f>IF(AND(TBL_Employees3[[#This Row],[Department]]="IT",TBL_Employees3[[#This Row],[Gender]]="Female"),"Yes","No")</f>
        <v>No</v>
      </c>
      <c r="Q801" t="str">
        <f>IF(AND(TBL_Employees3[[#This Row],[Gender]]="Female",TBL_Employees3[[#This Row],[Ethnicity]]="Black"), "Female_Black", "Others")</f>
        <v>Others</v>
      </c>
      <c r="T801" t="str">
        <v>E04994</v>
      </c>
    </row>
    <row r="802" spans="1:20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TBL_Employees3[[#This Row],[Annual Salary]]+TBL_Employees3[[#This Row],[Bonus %]]*TBL_Employees3[[#This Row],[Annual Salary]]</f>
        <v>99335</v>
      </c>
      <c r="P802" t="str">
        <f>IF(AND(TBL_Employees3[[#This Row],[Department]]="IT",TBL_Employees3[[#This Row],[Gender]]="Female"),"Yes","No")</f>
        <v>No</v>
      </c>
      <c r="Q802" t="str">
        <f>IF(AND(TBL_Employees3[[#This Row],[Gender]]="Female",TBL_Employees3[[#This Row],[Ethnicity]]="Black"), "Female_Black", "Others")</f>
        <v>Others</v>
      </c>
      <c r="T802" t="str">
        <v>E00447</v>
      </c>
    </row>
    <row r="803" spans="1:20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TBL_Employees3[[#This Row],[Annual Salary]]+TBL_Employees3[[#This Row],[Bonus %]]*TBL_Employees3[[#This Row],[Annual Salary]]</f>
        <v>150855.85</v>
      </c>
      <c r="P803" t="str">
        <f>IF(AND(TBL_Employees3[[#This Row],[Department]]="IT",TBL_Employees3[[#This Row],[Gender]]="Female"),"Yes","No")</f>
        <v>No</v>
      </c>
      <c r="Q803" t="str">
        <f>IF(AND(TBL_Employees3[[#This Row],[Gender]]="Female",TBL_Employees3[[#This Row],[Ethnicity]]="Black"), "Female_Black", "Others")</f>
        <v>Others</v>
      </c>
      <c r="T803" t="str">
        <v>E00089</v>
      </c>
    </row>
    <row r="804" spans="1:20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TBL_Employees3[[#This Row],[Annual Salary]]+TBL_Employees3[[#This Row],[Bonus %]]*TBL_Employees3[[#This Row],[Annual Salary]]</f>
        <v>77593.95</v>
      </c>
      <c r="P804" t="str">
        <f>IF(AND(TBL_Employees3[[#This Row],[Department]]="IT",TBL_Employees3[[#This Row],[Gender]]="Female"),"Yes","No")</f>
        <v>No</v>
      </c>
      <c r="Q804" t="str">
        <f>IF(AND(TBL_Employees3[[#This Row],[Gender]]="Female",TBL_Employees3[[#This Row],[Ethnicity]]="Black"), "Female_Black", "Others")</f>
        <v>Others</v>
      </c>
      <c r="T804" t="str">
        <v>E02035</v>
      </c>
    </row>
    <row r="805" spans="1:20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TBL_Employees3[[#This Row],[Annual Salary]]+TBL_Employees3[[#This Row],[Bonus %]]*TBL_Employees3[[#This Row],[Annual Salary]]</f>
        <v>353255</v>
      </c>
      <c r="P805" t="str">
        <f>IF(AND(TBL_Employees3[[#This Row],[Department]]="IT",TBL_Employees3[[#This Row],[Gender]]="Female"),"Yes","No")</f>
        <v>No</v>
      </c>
      <c r="Q805" t="str">
        <f>IF(AND(TBL_Employees3[[#This Row],[Gender]]="Female",TBL_Employees3[[#This Row],[Ethnicity]]="Black"), "Female_Black", "Others")</f>
        <v>Others</v>
      </c>
      <c r="T805" t="str">
        <v>E03595</v>
      </c>
    </row>
    <row r="806" spans="1:20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TBL_Employees3[[#This Row],[Annual Salary]]+TBL_Employees3[[#This Row],[Bonus %]]*TBL_Employees3[[#This Row],[Annual Salary]]</f>
        <v>52697</v>
      </c>
      <c r="P806" t="str">
        <f>IF(AND(TBL_Employees3[[#This Row],[Department]]="IT",TBL_Employees3[[#This Row],[Gender]]="Female"),"Yes","No")</f>
        <v>No</v>
      </c>
      <c r="Q806" t="str">
        <f>IF(AND(TBL_Employees3[[#This Row],[Gender]]="Female",TBL_Employees3[[#This Row],[Ethnicity]]="Black"), "Female_Black", "Others")</f>
        <v>Others</v>
      </c>
      <c r="T806" t="str">
        <v>E03611</v>
      </c>
    </row>
    <row r="807" spans="1:20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TBL_Employees3[[#This Row],[Annual Salary]]+TBL_Employees3[[#This Row],[Bonus %]]*TBL_Employees3[[#This Row],[Annual Salary]]</f>
        <v>123588</v>
      </c>
      <c r="P807" t="str">
        <f>IF(AND(TBL_Employees3[[#This Row],[Department]]="IT",TBL_Employees3[[#This Row],[Gender]]="Female"),"Yes","No")</f>
        <v>No</v>
      </c>
      <c r="Q807" t="str">
        <f>IF(AND(TBL_Employees3[[#This Row],[Gender]]="Female",TBL_Employees3[[#This Row],[Ethnicity]]="Black"), "Female_Black", "Others")</f>
        <v>Others</v>
      </c>
      <c r="T807" t="str">
        <v>E04464</v>
      </c>
    </row>
    <row r="808" spans="1:20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TBL_Employees3[[#This Row],[Annual Salary]]+TBL_Employees3[[#This Row],[Bonus %]]*TBL_Employees3[[#This Row],[Annual Salary]]</f>
        <v>323945.44</v>
      </c>
      <c r="P808" t="str">
        <f>IF(AND(TBL_Employees3[[#This Row],[Department]]="IT",TBL_Employees3[[#This Row],[Gender]]="Female"),"Yes","No")</f>
        <v>No</v>
      </c>
      <c r="Q808" t="str">
        <f>IF(AND(TBL_Employees3[[#This Row],[Gender]]="Female",TBL_Employees3[[#This Row],[Ethnicity]]="Black"), "Female_Black", "Others")</f>
        <v>Others</v>
      </c>
      <c r="T808" t="str">
        <v>E02135</v>
      </c>
    </row>
    <row r="809" spans="1:20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TBL_Employees3[[#This Row],[Annual Salary]]+TBL_Employees3[[#This Row],[Bonus %]]*TBL_Employees3[[#This Row],[Annual Salary]]</f>
        <v>246978.24</v>
      </c>
      <c r="P809" t="str">
        <f>IF(AND(TBL_Employees3[[#This Row],[Department]]="IT",TBL_Employees3[[#This Row],[Gender]]="Female"),"Yes","No")</f>
        <v>No</v>
      </c>
      <c r="Q809" t="str">
        <f>IF(AND(TBL_Employees3[[#This Row],[Gender]]="Female",TBL_Employees3[[#This Row],[Ethnicity]]="Black"), "Female_Black", "Others")</f>
        <v>Others</v>
      </c>
      <c r="T809" t="str">
        <v>E01684</v>
      </c>
    </row>
    <row r="810" spans="1:20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TBL_Employees3[[#This Row],[Annual Salary]]+TBL_Employees3[[#This Row],[Bonus %]]*TBL_Employees3[[#This Row],[Annual Salary]]</f>
        <v>82806</v>
      </c>
      <c r="P810" t="str">
        <f>IF(AND(TBL_Employees3[[#This Row],[Department]]="IT",TBL_Employees3[[#This Row],[Gender]]="Female"),"Yes","No")</f>
        <v>Yes</v>
      </c>
      <c r="Q810" t="str">
        <f>IF(AND(TBL_Employees3[[#This Row],[Gender]]="Female",TBL_Employees3[[#This Row],[Ethnicity]]="Black"), "Female_Black", "Others")</f>
        <v>Others</v>
      </c>
      <c r="T810" t="str">
        <v>E02968</v>
      </c>
    </row>
    <row r="811" spans="1:20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TBL_Employees3[[#This Row],[Annual Salary]]+TBL_Employees3[[#This Row],[Bonus %]]*TBL_Employees3[[#This Row],[Annual Salary]]</f>
        <v>205498.75</v>
      </c>
      <c r="P811" t="str">
        <f>IF(AND(TBL_Employees3[[#This Row],[Department]]="IT",TBL_Employees3[[#This Row],[Gender]]="Female"),"Yes","No")</f>
        <v>No</v>
      </c>
      <c r="Q811" t="str">
        <f>IF(AND(TBL_Employees3[[#This Row],[Gender]]="Female",TBL_Employees3[[#This Row],[Ethnicity]]="Black"), "Female_Black", "Others")</f>
        <v>Others</v>
      </c>
      <c r="T811" t="str">
        <v>E03362</v>
      </c>
    </row>
    <row r="812" spans="1:20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TBL_Employees3[[#This Row],[Annual Salary]]+TBL_Employees3[[#This Row],[Bonus %]]*TBL_Employees3[[#This Row],[Annual Salary]]</f>
        <v>175100.28</v>
      </c>
      <c r="P812" t="str">
        <f>IF(AND(TBL_Employees3[[#This Row],[Department]]="IT",TBL_Employees3[[#This Row],[Gender]]="Female"),"Yes","No")</f>
        <v>No</v>
      </c>
      <c r="Q812" t="str">
        <f>IF(AND(TBL_Employees3[[#This Row],[Gender]]="Female",TBL_Employees3[[#This Row],[Ethnicity]]="Black"), "Female_Black", "Others")</f>
        <v>Others</v>
      </c>
      <c r="T812" t="str">
        <v>E01108</v>
      </c>
    </row>
    <row r="813" spans="1:20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TBL_Employees3[[#This Row],[Annual Salary]]+TBL_Employees3[[#This Row],[Bonus %]]*TBL_Employees3[[#This Row],[Annual Salary]]</f>
        <v>161246.39999999999</v>
      </c>
      <c r="P813" t="str">
        <f>IF(AND(TBL_Employees3[[#This Row],[Department]]="IT",TBL_Employees3[[#This Row],[Gender]]="Female"),"Yes","No")</f>
        <v>No</v>
      </c>
      <c r="Q813" t="str">
        <f>IF(AND(TBL_Employees3[[#This Row],[Gender]]="Female",TBL_Employees3[[#This Row],[Ethnicity]]="Black"), "Female_Black", "Others")</f>
        <v>Others</v>
      </c>
      <c r="T813" t="str">
        <v>E02217</v>
      </c>
    </row>
    <row r="814" spans="1:20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TBL_Employees3[[#This Row],[Annual Salary]]+TBL_Employees3[[#This Row],[Bonus %]]*TBL_Employees3[[#This Row],[Annual Salary]]</f>
        <v>208823.04000000001</v>
      </c>
      <c r="P814" t="str">
        <f>IF(AND(TBL_Employees3[[#This Row],[Department]]="IT",TBL_Employees3[[#This Row],[Gender]]="Female"),"Yes","No")</f>
        <v>No</v>
      </c>
      <c r="Q814" t="str">
        <f>IF(AND(TBL_Employees3[[#This Row],[Gender]]="Female",TBL_Employees3[[#This Row],[Ethnicity]]="Black"), "Female_Black", "Others")</f>
        <v>Others</v>
      </c>
      <c r="T814" t="str">
        <v>E03519</v>
      </c>
    </row>
    <row r="815" spans="1:20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TBL_Employees3[[#This Row],[Annual Salary]]+TBL_Employees3[[#This Row],[Bonus %]]*TBL_Employees3[[#This Row],[Annual Salary]]</f>
        <v>89390</v>
      </c>
      <c r="P815" t="str">
        <f>IF(AND(TBL_Employees3[[#This Row],[Department]]="IT",TBL_Employees3[[#This Row],[Gender]]="Female"),"Yes","No")</f>
        <v>No</v>
      </c>
      <c r="Q815" t="str">
        <f>IF(AND(TBL_Employees3[[#This Row],[Gender]]="Female",TBL_Employees3[[#This Row],[Ethnicity]]="Black"), "Female_Black", "Others")</f>
        <v>Others</v>
      </c>
      <c r="T815" t="str">
        <v>E01967</v>
      </c>
    </row>
    <row r="816" spans="1:20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TBL_Employees3[[#This Row],[Annual Salary]]+TBL_Employees3[[#This Row],[Bonus %]]*TBL_Employees3[[#This Row],[Annual Salary]]</f>
        <v>67468</v>
      </c>
      <c r="P816" t="str">
        <f>IF(AND(TBL_Employees3[[#This Row],[Department]]="IT",TBL_Employees3[[#This Row],[Gender]]="Female"),"Yes","No")</f>
        <v>No</v>
      </c>
      <c r="Q816" t="str">
        <f>IF(AND(TBL_Employees3[[#This Row],[Gender]]="Female",TBL_Employees3[[#This Row],[Ethnicity]]="Black"), "Female_Black", "Others")</f>
        <v>Others</v>
      </c>
      <c r="T816" t="str">
        <v>E01125</v>
      </c>
    </row>
    <row r="817" spans="1:20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TBL_Employees3[[#This Row],[Annual Salary]]+TBL_Employees3[[#This Row],[Bonus %]]*TBL_Employees3[[#This Row],[Annual Salary]]</f>
        <v>112907.2</v>
      </c>
      <c r="P817" t="str">
        <f>IF(AND(TBL_Employees3[[#This Row],[Department]]="IT",TBL_Employees3[[#This Row],[Gender]]="Female"),"Yes","No")</f>
        <v>No</v>
      </c>
      <c r="Q817" t="str">
        <f>IF(AND(TBL_Employees3[[#This Row],[Gender]]="Female",TBL_Employees3[[#This Row],[Ethnicity]]="Black"), "Female_Black", "Others")</f>
        <v>Others</v>
      </c>
      <c r="T817" t="str">
        <v>E03795</v>
      </c>
    </row>
    <row r="818" spans="1:20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TBL_Employees3[[#This Row],[Annual Salary]]+TBL_Employees3[[#This Row],[Bonus %]]*TBL_Employees3[[#This Row],[Annual Salary]]</f>
        <v>74779</v>
      </c>
      <c r="P818" t="str">
        <f>IF(AND(TBL_Employees3[[#This Row],[Department]]="IT",TBL_Employees3[[#This Row],[Gender]]="Female"),"Yes","No")</f>
        <v>No</v>
      </c>
      <c r="Q818" t="str">
        <f>IF(AND(TBL_Employees3[[#This Row],[Gender]]="Female",TBL_Employees3[[#This Row],[Ethnicity]]="Black"), "Female_Black", "Others")</f>
        <v>Others</v>
      </c>
      <c r="T818" t="str">
        <v>E00508</v>
      </c>
    </row>
    <row r="819" spans="1:20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TBL_Employees3[[#This Row],[Annual Salary]]+TBL_Employees3[[#This Row],[Bonus %]]*TBL_Employees3[[#This Row],[Annual Salary]]</f>
        <v>63985</v>
      </c>
      <c r="P819" t="str">
        <f>IF(AND(TBL_Employees3[[#This Row],[Department]]="IT",TBL_Employees3[[#This Row],[Gender]]="Female"),"Yes","No")</f>
        <v>Yes</v>
      </c>
      <c r="Q819" t="str">
        <f>IF(AND(TBL_Employees3[[#This Row],[Gender]]="Female",TBL_Employees3[[#This Row],[Ethnicity]]="Black"), "Female_Black", "Others")</f>
        <v>Others</v>
      </c>
      <c r="T819" t="str">
        <v>E02047</v>
      </c>
    </row>
    <row r="820" spans="1:20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TBL_Employees3[[#This Row],[Annual Salary]]+TBL_Employees3[[#This Row],[Bonus %]]*TBL_Employees3[[#This Row],[Annual Salary]]</f>
        <v>77903</v>
      </c>
      <c r="P820" t="str">
        <f>IF(AND(TBL_Employees3[[#This Row],[Department]]="IT",TBL_Employees3[[#This Row],[Gender]]="Female"),"Yes","No")</f>
        <v>Yes</v>
      </c>
      <c r="Q820" t="str">
        <f>IF(AND(TBL_Employees3[[#This Row],[Gender]]="Female",TBL_Employees3[[#This Row],[Ethnicity]]="Black"), "Female_Black", "Others")</f>
        <v>Others</v>
      </c>
      <c r="T820" t="str">
        <v>E01582</v>
      </c>
    </row>
    <row r="821" spans="1:20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TBL_Employees3[[#This Row],[Annual Salary]]+TBL_Employees3[[#This Row],[Bonus %]]*TBL_Employees3[[#This Row],[Annual Salary]]</f>
        <v>212070.84</v>
      </c>
      <c r="P821" t="str">
        <f>IF(AND(TBL_Employees3[[#This Row],[Department]]="IT",TBL_Employees3[[#This Row],[Gender]]="Female"),"Yes","No")</f>
        <v>No</v>
      </c>
      <c r="Q821" t="str">
        <f>IF(AND(TBL_Employees3[[#This Row],[Gender]]="Female",TBL_Employees3[[#This Row],[Ethnicity]]="Black"), "Female_Black", "Others")</f>
        <v>Others</v>
      </c>
      <c r="T821" t="str">
        <v>E04872</v>
      </c>
    </row>
    <row r="822" spans="1:20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TBL_Employees3[[#This Row],[Annual Salary]]+TBL_Employees3[[#This Row],[Bonus %]]*TBL_Employees3[[#This Row],[Annual Salary]]</f>
        <v>71234</v>
      </c>
      <c r="P822" t="str">
        <f>IF(AND(TBL_Employees3[[#This Row],[Department]]="IT",TBL_Employees3[[#This Row],[Gender]]="Female"),"Yes","No")</f>
        <v>No</v>
      </c>
      <c r="Q822" t="str">
        <f>IF(AND(TBL_Employees3[[#This Row],[Gender]]="Female",TBL_Employees3[[#This Row],[Ethnicity]]="Black"), "Female_Black", "Others")</f>
        <v>Others</v>
      </c>
      <c r="T822" t="str">
        <v>E03159</v>
      </c>
    </row>
    <row r="823" spans="1:20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TBL_Employees3[[#This Row],[Annual Salary]]+TBL_Employees3[[#This Row],[Bonus %]]*TBL_Employees3[[#This Row],[Annual Salary]]</f>
        <v>132285.96</v>
      </c>
      <c r="P823" t="str">
        <f>IF(AND(TBL_Employees3[[#This Row],[Department]]="IT",TBL_Employees3[[#This Row],[Gender]]="Female"),"Yes","No")</f>
        <v>No</v>
      </c>
      <c r="Q823" t="str">
        <f>IF(AND(TBL_Employees3[[#This Row],[Gender]]="Female",TBL_Employees3[[#This Row],[Ethnicity]]="Black"), "Female_Black", "Others")</f>
        <v>Others</v>
      </c>
      <c r="T823" t="str">
        <v>E01337</v>
      </c>
    </row>
    <row r="824" spans="1:20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TBL_Employees3[[#This Row],[Annual Salary]]+TBL_Employees3[[#This Row],[Bonus %]]*TBL_Employees3[[#This Row],[Annual Salary]]</f>
        <v>112057</v>
      </c>
      <c r="P824" t="str">
        <f>IF(AND(TBL_Employees3[[#This Row],[Department]]="IT",TBL_Employees3[[#This Row],[Gender]]="Female"),"Yes","No")</f>
        <v>No</v>
      </c>
      <c r="Q824" t="str">
        <f>IF(AND(TBL_Employees3[[#This Row],[Gender]]="Female",TBL_Employees3[[#This Row],[Ethnicity]]="Black"), "Female_Black", "Others")</f>
        <v>Others</v>
      </c>
      <c r="T824" t="str">
        <v>E00102</v>
      </c>
    </row>
    <row r="825" spans="1:20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TBL_Employees3[[#This Row],[Annual Salary]]+TBL_Employees3[[#This Row],[Bonus %]]*TBL_Employees3[[#This Row],[Annual Salary]]</f>
        <v>40316</v>
      </c>
      <c r="P825" t="str">
        <f>IF(AND(TBL_Employees3[[#This Row],[Department]]="IT",TBL_Employees3[[#This Row],[Gender]]="Female"),"Yes","No")</f>
        <v>No</v>
      </c>
      <c r="Q825" t="str">
        <f>IF(AND(TBL_Employees3[[#This Row],[Gender]]="Female",TBL_Employees3[[#This Row],[Ethnicity]]="Black"), "Female_Black", "Others")</f>
        <v>Others</v>
      </c>
      <c r="T825" t="str">
        <v>E03637</v>
      </c>
    </row>
    <row r="826" spans="1:20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TBL_Employees3[[#This Row],[Annual Salary]]+TBL_Employees3[[#This Row],[Bonus %]]*TBL_Employees3[[#This Row],[Annual Salary]]</f>
        <v>120902.25</v>
      </c>
      <c r="P826" t="str">
        <f>IF(AND(TBL_Employees3[[#This Row],[Department]]="IT",TBL_Employees3[[#This Row],[Gender]]="Female"),"Yes","No")</f>
        <v>Yes</v>
      </c>
      <c r="Q826" t="str">
        <f>IF(AND(TBL_Employees3[[#This Row],[Gender]]="Female",TBL_Employees3[[#This Row],[Ethnicity]]="Black"), "Female_Black", "Others")</f>
        <v>Others</v>
      </c>
      <c r="T826" t="str">
        <v>E03455</v>
      </c>
    </row>
    <row r="827" spans="1:20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TBL_Employees3[[#This Row],[Annual Salary]]+TBL_Employees3[[#This Row],[Bonus %]]*TBL_Employees3[[#This Row],[Annual Salary]]</f>
        <v>62335</v>
      </c>
      <c r="P827" t="str">
        <f>IF(AND(TBL_Employees3[[#This Row],[Department]]="IT",TBL_Employees3[[#This Row],[Gender]]="Female"),"Yes","No")</f>
        <v>Yes</v>
      </c>
      <c r="Q827" t="str">
        <f>IF(AND(TBL_Employees3[[#This Row],[Gender]]="Female",TBL_Employees3[[#This Row],[Ethnicity]]="Black"), "Female_Black", "Others")</f>
        <v>Others</v>
      </c>
      <c r="T827" t="str">
        <v>E01225</v>
      </c>
    </row>
    <row r="828" spans="1:20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TBL_Employees3[[#This Row],[Annual Salary]]+TBL_Employees3[[#This Row],[Bonus %]]*TBL_Employees3[[#This Row],[Annual Salary]]</f>
        <v>41561</v>
      </c>
      <c r="P828" t="str">
        <f>IF(AND(TBL_Employees3[[#This Row],[Department]]="IT",TBL_Employees3[[#This Row],[Gender]]="Female"),"Yes","No")</f>
        <v>No</v>
      </c>
      <c r="Q828" t="str">
        <f>IF(AND(TBL_Employees3[[#This Row],[Gender]]="Female",TBL_Employees3[[#This Row],[Ethnicity]]="Black"), "Female_Black", "Others")</f>
        <v>Others</v>
      </c>
      <c r="T828" t="str">
        <v>E01264</v>
      </c>
    </row>
    <row r="829" spans="1:20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TBL_Employees3[[#This Row],[Annual Salary]]+TBL_Employees3[[#This Row],[Bonus %]]*TBL_Employees3[[#This Row],[Annual Salary]]</f>
        <v>149548.62</v>
      </c>
      <c r="P829" t="str">
        <f>IF(AND(TBL_Employees3[[#This Row],[Department]]="IT",TBL_Employees3[[#This Row],[Gender]]="Female"),"Yes","No")</f>
        <v>No</v>
      </c>
      <c r="Q829" t="str">
        <f>IF(AND(TBL_Employees3[[#This Row],[Gender]]="Female",TBL_Employees3[[#This Row],[Ethnicity]]="Black"), "Female_Black", "Others")</f>
        <v>Others</v>
      </c>
      <c r="T829" t="str">
        <v>E02274</v>
      </c>
    </row>
    <row r="830" spans="1:20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TBL_Employees3[[#This Row],[Annual Salary]]+TBL_Employees3[[#This Row],[Bonus %]]*TBL_Employees3[[#This Row],[Annual Salary]]</f>
        <v>92655</v>
      </c>
      <c r="P830" t="str">
        <f>IF(AND(TBL_Employees3[[#This Row],[Department]]="IT",TBL_Employees3[[#This Row],[Gender]]="Female"),"Yes","No")</f>
        <v>Yes</v>
      </c>
      <c r="Q830" t="str">
        <f>IF(AND(TBL_Employees3[[#This Row],[Gender]]="Female",TBL_Employees3[[#This Row],[Ethnicity]]="Black"), "Female_Black", "Others")</f>
        <v>Others</v>
      </c>
      <c r="T830" t="str">
        <v>E00480</v>
      </c>
    </row>
    <row r="831" spans="1:20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TBL_Employees3[[#This Row],[Annual Salary]]+TBL_Employees3[[#This Row],[Bonus %]]*TBL_Employees3[[#This Row],[Annual Salary]]</f>
        <v>175903.84</v>
      </c>
      <c r="P831" t="str">
        <f>IF(AND(TBL_Employees3[[#This Row],[Department]]="IT",TBL_Employees3[[#This Row],[Gender]]="Female"),"Yes","No")</f>
        <v>No</v>
      </c>
      <c r="Q831" t="str">
        <f>IF(AND(TBL_Employees3[[#This Row],[Gender]]="Female",TBL_Employees3[[#This Row],[Ethnicity]]="Black"), "Female_Black", "Others")</f>
        <v>Others</v>
      </c>
      <c r="T831" t="str">
        <v>E00203</v>
      </c>
    </row>
    <row r="832" spans="1:20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TBL_Employees3[[#This Row],[Annual Salary]]+TBL_Employees3[[#This Row],[Bonus %]]*TBL_Employees3[[#This Row],[Annual Salary]]</f>
        <v>64462</v>
      </c>
      <c r="P832" t="str">
        <f>IF(AND(TBL_Employees3[[#This Row],[Department]]="IT",TBL_Employees3[[#This Row],[Gender]]="Female"),"Yes","No")</f>
        <v>Yes</v>
      </c>
      <c r="Q832" t="str">
        <f>IF(AND(TBL_Employees3[[#This Row],[Gender]]="Female",TBL_Employees3[[#This Row],[Ethnicity]]="Black"), "Female_Black", "Others")</f>
        <v>Others</v>
      </c>
      <c r="T832" t="str">
        <v>E00647</v>
      </c>
    </row>
    <row r="833" spans="1:20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TBL_Employees3[[#This Row],[Annual Salary]]+TBL_Employees3[[#This Row],[Bonus %]]*TBL_Employees3[[#This Row],[Annual Salary]]</f>
        <v>79352</v>
      </c>
      <c r="P833" t="str">
        <f>IF(AND(TBL_Employees3[[#This Row],[Department]]="IT",TBL_Employees3[[#This Row],[Gender]]="Female"),"Yes","No")</f>
        <v>No</v>
      </c>
      <c r="Q833" t="str">
        <f>IF(AND(TBL_Employees3[[#This Row],[Gender]]="Female",TBL_Employees3[[#This Row],[Ethnicity]]="Black"), "Female_Black", "Others")</f>
        <v>Others</v>
      </c>
      <c r="T833" t="str">
        <v>E03296</v>
      </c>
    </row>
    <row r="834" spans="1:20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TBL_Employees3[[#This Row],[Annual Salary]]+TBL_Employees3[[#This Row],[Bonus %]]*TBL_Employees3[[#This Row],[Annual Salary]]</f>
        <v>175171.32</v>
      </c>
      <c r="P834" t="str">
        <f>IF(AND(TBL_Employees3[[#This Row],[Department]]="IT",TBL_Employees3[[#This Row],[Gender]]="Female"),"Yes","No")</f>
        <v>No</v>
      </c>
      <c r="Q834" t="str">
        <f>IF(AND(TBL_Employees3[[#This Row],[Gender]]="Female",TBL_Employees3[[#This Row],[Ethnicity]]="Black"), "Female_Black", "Others")</f>
        <v>Others</v>
      </c>
      <c r="T834" t="str">
        <v>E02453</v>
      </c>
    </row>
    <row r="835" spans="1:20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TBL_Employees3[[#This Row],[Annual Salary]]+TBL_Employees3[[#This Row],[Bonus %]]*TBL_Employees3[[#This Row],[Annual Salary]]</f>
        <v>80745</v>
      </c>
      <c r="P835" t="str">
        <f>IF(AND(TBL_Employees3[[#This Row],[Department]]="IT",TBL_Employees3[[#This Row],[Gender]]="Female"),"Yes","No")</f>
        <v>No</v>
      </c>
      <c r="Q835" t="str">
        <f>IF(AND(TBL_Employees3[[#This Row],[Gender]]="Female",TBL_Employees3[[#This Row],[Ethnicity]]="Black"), "Female_Black", "Others")</f>
        <v>Others</v>
      </c>
      <c r="T835" t="str">
        <v>E02522</v>
      </c>
    </row>
    <row r="836" spans="1:20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TBL_Employees3[[#This Row],[Annual Salary]]+TBL_Employees3[[#This Row],[Bonus %]]*TBL_Employees3[[#This Row],[Annual Salary]]</f>
        <v>75354</v>
      </c>
      <c r="P836" t="str">
        <f>IF(AND(TBL_Employees3[[#This Row],[Department]]="IT",TBL_Employees3[[#This Row],[Gender]]="Female"),"Yes","No")</f>
        <v>Yes</v>
      </c>
      <c r="Q836" t="str">
        <f>IF(AND(TBL_Employees3[[#This Row],[Gender]]="Female",TBL_Employees3[[#This Row],[Ethnicity]]="Black"), "Female_Black", "Others")</f>
        <v>Others</v>
      </c>
      <c r="T836" t="str">
        <v>E00459</v>
      </c>
    </row>
    <row r="837" spans="1:20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TBL_Employees3[[#This Row],[Annual Salary]]+TBL_Employees3[[#This Row],[Bonus %]]*TBL_Employees3[[#This Row],[Annual Salary]]</f>
        <v>89989.32</v>
      </c>
      <c r="P837" t="str">
        <f>IF(AND(TBL_Employees3[[#This Row],[Department]]="IT",TBL_Employees3[[#This Row],[Gender]]="Female"),"Yes","No")</f>
        <v>No</v>
      </c>
      <c r="Q837" t="str">
        <f>IF(AND(TBL_Employees3[[#This Row],[Gender]]="Female",TBL_Employees3[[#This Row],[Ethnicity]]="Black"), "Female_Black", "Others")</f>
        <v>Others</v>
      </c>
      <c r="T837" t="str">
        <v>E03007</v>
      </c>
    </row>
    <row r="838" spans="1:20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TBL_Employees3[[#This Row],[Annual Salary]]+TBL_Employees3[[#This Row],[Bonus %]]*TBL_Employees3[[#This Row],[Annual Salary]]</f>
        <v>96313</v>
      </c>
      <c r="P838" t="str">
        <f>IF(AND(TBL_Employees3[[#This Row],[Department]]="IT",TBL_Employees3[[#This Row],[Gender]]="Female"),"Yes","No")</f>
        <v>No</v>
      </c>
      <c r="Q838" t="str">
        <f>IF(AND(TBL_Employees3[[#This Row],[Gender]]="Female",TBL_Employees3[[#This Row],[Ethnicity]]="Black"), "Female_Black", "Others")</f>
        <v>Others</v>
      </c>
      <c r="T838" t="str">
        <v>E03863</v>
      </c>
    </row>
    <row r="839" spans="1:20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TBL_Employees3[[#This Row],[Annual Salary]]+TBL_Employees3[[#This Row],[Bonus %]]*TBL_Employees3[[#This Row],[Annual Salary]]</f>
        <v>195284.09</v>
      </c>
      <c r="P839" t="str">
        <f>IF(AND(TBL_Employees3[[#This Row],[Department]]="IT",TBL_Employees3[[#This Row],[Gender]]="Female"),"Yes","No")</f>
        <v>No</v>
      </c>
      <c r="Q839" t="str">
        <f>IF(AND(TBL_Employees3[[#This Row],[Gender]]="Female",TBL_Employees3[[#This Row],[Ethnicity]]="Black"), "Female_Black", "Others")</f>
        <v>Others</v>
      </c>
      <c r="T839" t="str">
        <v>E02710</v>
      </c>
    </row>
    <row r="840" spans="1:20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TBL_Employees3[[#This Row],[Annual Salary]]+TBL_Employees3[[#This Row],[Bonus %]]*TBL_Employees3[[#This Row],[Annual Salary]]</f>
        <v>109628.38</v>
      </c>
      <c r="P840" t="str">
        <f>IF(AND(TBL_Employees3[[#This Row],[Department]]="IT",TBL_Employees3[[#This Row],[Gender]]="Female"),"Yes","No")</f>
        <v>No</v>
      </c>
      <c r="Q840" t="str">
        <f>IF(AND(TBL_Employees3[[#This Row],[Gender]]="Female",TBL_Employees3[[#This Row],[Ethnicity]]="Black"), "Female_Black", "Others")</f>
        <v>Female_Black</v>
      </c>
      <c r="T840" t="str">
        <v>E01339</v>
      </c>
    </row>
    <row r="841" spans="1:20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TBL_Employees3[[#This Row],[Annual Salary]]+TBL_Employees3[[#This Row],[Bonus %]]*TBL_Employees3[[#This Row],[Annual Salary]]</f>
        <v>86464</v>
      </c>
      <c r="P841" t="str">
        <f>IF(AND(TBL_Employees3[[#This Row],[Department]]="IT",TBL_Employees3[[#This Row],[Gender]]="Female"),"Yes","No")</f>
        <v>No</v>
      </c>
      <c r="Q841" t="str">
        <f>IF(AND(TBL_Employees3[[#This Row],[Gender]]="Female",TBL_Employees3[[#This Row],[Ethnicity]]="Black"), "Female_Black", "Others")</f>
        <v>Others</v>
      </c>
      <c r="T841" t="str">
        <v>E03379</v>
      </c>
    </row>
    <row r="842" spans="1:20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TBL_Employees3[[#This Row],[Annual Salary]]+TBL_Employees3[[#This Row],[Bonus %]]*TBL_Employees3[[#This Row],[Annual Salary]]</f>
        <v>80516</v>
      </c>
      <c r="P842" t="str">
        <f>IF(AND(TBL_Employees3[[#This Row],[Department]]="IT",TBL_Employees3[[#This Row],[Gender]]="Female"),"Yes","No")</f>
        <v>No</v>
      </c>
      <c r="Q842" t="str">
        <f>IF(AND(TBL_Employees3[[#This Row],[Gender]]="Female",TBL_Employees3[[#This Row],[Ethnicity]]="Black"), "Female_Black", "Others")</f>
        <v>Others</v>
      </c>
      <c r="T842" t="str">
        <v>E02153</v>
      </c>
    </row>
    <row r="843" spans="1:20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TBL_Employees3[[#This Row],[Annual Salary]]+TBL_Employees3[[#This Row],[Bonus %]]*TBL_Employees3[[#This Row],[Annual Salary]]</f>
        <v>111713.4</v>
      </c>
      <c r="P843" t="str">
        <f>IF(AND(TBL_Employees3[[#This Row],[Department]]="IT",TBL_Employees3[[#This Row],[Gender]]="Female"),"Yes","No")</f>
        <v>No</v>
      </c>
      <c r="Q843" t="str">
        <f>IF(AND(TBL_Employees3[[#This Row],[Gender]]="Female",TBL_Employees3[[#This Row],[Ethnicity]]="Black"), "Female_Black", "Others")</f>
        <v>Female_Black</v>
      </c>
      <c r="T843" t="str">
        <v>E00994</v>
      </c>
    </row>
    <row r="844" spans="1:20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TBL_Employees3[[#This Row],[Annual Salary]]+TBL_Employees3[[#This Row],[Bonus %]]*TBL_Employees3[[#This Row],[Annual Salary]]</f>
        <v>83418</v>
      </c>
      <c r="P844" t="str">
        <f>IF(AND(TBL_Employees3[[#This Row],[Department]]="IT",TBL_Employees3[[#This Row],[Gender]]="Female"),"Yes","No")</f>
        <v>Yes</v>
      </c>
      <c r="Q844" t="str">
        <f>IF(AND(TBL_Employees3[[#This Row],[Gender]]="Female",TBL_Employees3[[#This Row],[Ethnicity]]="Black"), "Female_Black", "Others")</f>
        <v>Others</v>
      </c>
      <c r="T844" t="str">
        <v>E00943</v>
      </c>
    </row>
    <row r="845" spans="1:20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TBL_Employees3[[#This Row],[Annual Salary]]+TBL_Employees3[[#This Row],[Bonus %]]*TBL_Employees3[[#This Row],[Annual Salary]]</f>
        <v>66660</v>
      </c>
      <c r="P845" t="str">
        <f>IF(AND(TBL_Employees3[[#This Row],[Department]]="IT",TBL_Employees3[[#This Row],[Gender]]="Female"),"Yes","No")</f>
        <v>Yes</v>
      </c>
      <c r="Q845" t="str">
        <f>IF(AND(TBL_Employees3[[#This Row],[Gender]]="Female",TBL_Employees3[[#This Row],[Ethnicity]]="Black"), "Female_Black", "Others")</f>
        <v>Others</v>
      </c>
      <c r="T845" t="str">
        <v>E00869</v>
      </c>
    </row>
    <row r="846" spans="1:20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TBL_Employees3[[#This Row],[Annual Salary]]+TBL_Employees3[[#This Row],[Bonus %]]*TBL_Employees3[[#This Row],[Annual Salary]]</f>
        <v>109123.95</v>
      </c>
      <c r="P846" t="str">
        <f>IF(AND(TBL_Employees3[[#This Row],[Department]]="IT",TBL_Employees3[[#This Row],[Gender]]="Female"),"Yes","No")</f>
        <v>No</v>
      </c>
      <c r="Q846" t="str">
        <f>IF(AND(TBL_Employees3[[#This Row],[Gender]]="Female",TBL_Employees3[[#This Row],[Ethnicity]]="Black"), "Female_Black", "Others")</f>
        <v>Others</v>
      </c>
      <c r="T846" t="str">
        <v>E03457</v>
      </c>
    </row>
    <row r="847" spans="1:20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TBL_Employees3[[#This Row],[Annual Salary]]+TBL_Employees3[[#This Row],[Bonus %]]*TBL_Employees3[[#This Row],[Annual Salary]]</f>
        <v>259355.2</v>
      </c>
      <c r="P847" t="str">
        <f>IF(AND(TBL_Employees3[[#This Row],[Department]]="IT",TBL_Employees3[[#This Row],[Gender]]="Female"),"Yes","No")</f>
        <v>No</v>
      </c>
      <c r="Q847" t="str">
        <f>IF(AND(TBL_Employees3[[#This Row],[Gender]]="Female",TBL_Employees3[[#This Row],[Ethnicity]]="Black"), "Female_Black", "Others")</f>
        <v>Others</v>
      </c>
      <c r="T847" t="str">
        <v>E02193</v>
      </c>
    </row>
    <row r="848" spans="1:20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TBL_Employees3[[#This Row],[Annual Salary]]+TBL_Employees3[[#This Row],[Bonus %]]*TBL_Employees3[[#This Row],[Annual Salary]]</f>
        <v>164242.26</v>
      </c>
      <c r="P848" t="str">
        <f>IF(AND(TBL_Employees3[[#This Row],[Department]]="IT",TBL_Employees3[[#This Row],[Gender]]="Female"),"Yes","No")</f>
        <v>No</v>
      </c>
      <c r="Q848" t="str">
        <f>IF(AND(TBL_Employees3[[#This Row],[Gender]]="Female",TBL_Employees3[[#This Row],[Ethnicity]]="Black"), "Female_Black", "Others")</f>
        <v>Others</v>
      </c>
      <c r="T848" t="str">
        <v>E00577</v>
      </c>
    </row>
    <row r="849" spans="1:20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TBL_Employees3[[#This Row],[Annual Salary]]+TBL_Employees3[[#This Row],[Bonus %]]*TBL_Employees3[[#This Row],[Annual Salary]]</f>
        <v>41728</v>
      </c>
      <c r="P849" t="str">
        <f>IF(AND(TBL_Employees3[[#This Row],[Department]]="IT",TBL_Employees3[[#This Row],[Gender]]="Female"),"Yes","No")</f>
        <v>No</v>
      </c>
      <c r="Q849" t="str">
        <f>IF(AND(TBL_Employees3[[#This Row],[Gender]]="Female",TBL_Employees3[[#This Row],[Ethnicity]]="Black"), "Female_Black", "Others")</f>
        <v>Others</v>
      </c>
      <c r="T849" t="str">
        <v>E00538</v>
      </c>
    </row>
    <row r="850" spans="1:20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TBL_Employees3[[#This Row],[Annual Salary]]+TBL_Employees3[[#This Row],[Bonus %]]*TBL_Employees3[[#This Row],[Annual Salary]]</f>
        <v>94422</v>
      </c>
      <c r="P850" t="str">
        <f>IF(AND(TBL_Employees3[[#This Row],[Department]]="IT",TBL_Employees3[[#This Row],[Gender]]="Female"),"Yes","No")</f>
        <v>No</v>
      </c>
      <c r="Q850" t="str">
        <f>IF(AND(TBL_Employees3[[#This Row],[Gender]]="Female",TBL_Employees3[[#This Row],[Ethnicity]]="Black"), "Female_Black", "Others")</f>
        <v>Others</v>
      </c>
      <c r="T850" t="str">
        <v>E01415</v>
      </c>
    </row>
    <row r="851" spans="1:20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TBL_Employees3[[#This Row],[Annual Salary]]+TBL_Employees3[[#This Row],[Bonus %]]*TBL_Employees3[[#This Row],[Annual Salary]]</f>
        <v>221590.16</v>
      </c>
      <c r="P851" t="str">
        <f>IF(AND(TBL_Employees3[[#This Row],[Department]]="IT",TBL_Employees3[[#This Row],[Gender]]="Female"),"Yes","No")</f>
        <v>No</v>
      </c>
      <c r="Q851" t="str">
        <f>IF(AND(TBL_Employees3[[#This Row],[Gender]]="Female",TBL_Employees3[[#This Row],[Ethnicity]]="Black"), "Female_Black", "Others")</f>
        <v>Others</v>
      </c>
      <c r="T851" t="str">
        <v>E00225</v>
      </c>
    </row>
    <row r="852" spans="1:20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TBL_Employees3[[#This Row],[Annual Salary]]+TBL_Employees3[[#This Row],[Bonus %]]*TBL_Employees3[[#This Row],[Annual Salary]]</f>
        <v>246477</v>
      </c>
      <c r="P852" t="str">
        <f>IF(AND(TBL_Employees3[[#This Row],[Department]]="IT",TBL_Employees3[[#This Row],[Gender]]="Female"),"Yes","No")</f>
        <v>No</v>
      </c>
      <c r="Q852" t="str">
        <f>IF(AND(TBL_Employees3[[#This Row],[Gender]]="Female",TBL_Employees3[[#This Row],[Ethnicity]]="Black"), "Female_Black", "Others")</f>
        <v>Others</v>
      </c>
      <c r="T852" t="str">
        <v>E02889</v>
      </c>
    </row>
    <row r="853" spans="1:20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TBL_Employees3[[#This Row],[Annual Salary]]+TBL_Employees3[[#This Row],[Bonus %]]*TBL_Employees3[[#This Row],[Annual Salary]]</f>
        <v>52800</v>
      </c>
      <c r="P853" t="str">
        <f>IF(AND(TBL_Employees3[[#This Row],[Department]]="IT",TBL_Employees3[[#This Row],[Gender]]="Female"),"Yes","No")</f>
        <v>No</v>
      </c>
      <c r="Q853" t="str">
        <f>IF(AND(TBL_Employees3[[#This Row],[Gender]]="Female",TBL_Employees3[[#This Row],[Ethnicity]]="Black"), "Female_Black", "Others")</f>
        <v>Others</v>
      </c>
      <c r="T853" t="str">
        <v>E04978</v>
      </c>
    </row>
    <row r="854" spans="1:20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TBL_Employees3[[#This Row],[Annual Salary]]+TBL_Employees3[[#This Row],[Bonus %]]*TBL_Employees3[[#This Row],[Annual Salary]]</f>
        <v>113982</v>
      </c>
      <c r="P854" t="str">
        <f>IF(AND(TBL_Employees3[[#This Row],[Department]]="IT",TBL_Employees3[[#This Row],[Gender]]="Female"),"Yes","No")</f>
        <v>No</v>
      </c>
      <c r="Q854" t="str">
        <f>IF(AND(TBL_Employees3[[#This Row],[Gender]]="Female",TBL_Employees3[[#This Row],[Ethnicity]]="Black"), "Female_Black", "Others")</f>
        <v>Others</v>
      </c>
      <c r="T854" t="str">
        <v>E04163</v>
      </c>
    </row>
    <row r="855" spans="1:20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TBL_Employees3[[#This Row],[Annual Salary]]+TBL_Employees3[[#This Row],[Bonus %]]*TBL_Employees3[[#This Row],[Annual Salary]]</f>
        <v>56239</v>
      </c>
      <c r="P855" t="str">
        <f>IF(AND(TBL_Employees3[[#This Row],[Department]]="IT",TBL_Employees3[[#This Row],[Gender]]="Female"),"Yes","No")</f>
        <v>No</v>
      </c>
      <c r="Q855" t="str">
        <f>IF(AND(TBL_Employees3[[#This Row],[Gender]]="Female",TBL_Employees3[[#This Row],[Ethnicity]]="Black"), "Female_Black", "Others")</f>
        <v>Others</v>
      </c>
      <c r="T855" t="str">
        <v>E01652</v>
      </c>
    </row>
    <row r="856" spans="1:20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TBL_Employees3[[#This Row],[Annual Salary]]+TBL_Employees3[[#This Row],[Bonus %]]*TBL_Employees3[[#This Row],[Annual Salary]]</f>
        <v>44732</v>
      </c>
      <c r="P856" t="str">
        <f>IF(AND(TBL_Employees3[[#This Row],[Department]]="IT",TBL_Employees3[[#This Row],[Gender]]="Female"),"Yes","No")</f>
        <v>No</v>
      </c>
      <c r="Q856" t="str">
        <f>IF(AND(TBL_Employees3[[#This Row],[Gender]]="Female",TBL_Employees3[[#This Row],[Ethnicity]]="Black"), "Female_Black", "Others")</f>
        <v>Others</v>
      </c>
      <c r="T856" t="str">
        <v>E00880</v>
      </c>
    </row>
    <row r="857" spans="1:20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TBL_Employees3[[#This Row],[Annual Salary]]+TBL_Employees3[[#This Row],[Bonus %]]*TBL_Employees3[[#This Row],[Annual Salary]]</f>
        <v>192451.25</v>
      </c>
      <c r="P857" t="str">
        <f>IF(AND(TBL_Employees3[[#This Row],[Department]]="IT",TBL_Employees3[[#This Row],[Gender]]="Female"),"Yes","No")</f>
        <v>No</v>
      </c>
      <c r="Q857" t="str">
        <f>IF(AND(TBL_Employees3[[#This Row],[Gender]]="Female",TBL_Employees3[[#This Row],[Ethnicity]]="Black"), "Female_Black", "Others")</f>
        <v>Others</v>
      </c>
      <c r="T857" t="str">
        <v>E04335</v>
      </c>
    </row>
    <row r="858" spans="1:20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TBL_Employees3[[#This Row],[Annual Salary]]+TBL_Employees3[[#This Row],[Bonus %]]*TBL_Employees3[[#This Row],[Annual Salary]]</f>
        <v>68337</v>
      </c>
      <c r="P858" t="str">
        <f>IF(AND(TBL_Employees3[[#This Row],[Department]]="IT",TBL_Employees3[[#This Row],[Gender]]="Female"),"Yes","No")</f>
        <v>Yes</v>
      </c>
      <c r="Q858" t="str">
        <f>IF(AND(TBL_Employees3[[#This Row],[Gender]]="Female",TBL_Employees3[[#This Row],[Ethnicity]]="Black"), "Female_Black", "Others")</f>
        <v>Others</v>
      </c>
      <c r="T858" t="str">
        <v>E01300</v>
      </c>
    </row>
    <row r="859" spans="1:20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TBL_Employees3[[#This Row],[Annual Salary]]+TBL_Employees3[[#This Row],[Bonus %]]*TBL_Employees3[[#This Row],[Annual Salary]]</f>
        <v>162504.16</v>
      </c>
      <c r="P859" t="str">
        <f>IF(AND(TBL_Employees3[[#This Row],[Department]]="IT",TBL_Employees3[[#This Row],[Gender]]="Female"),"Yes","No")</f>
        <v>No</v>
      </c>
      <c r="Q859" t="str">
        <f>IF(AND(TBL_Employees3[[#This Row],[Gender]]="Female",TBL_Employees3[[#This Row],[Ethnicity]]="Black"), "Female_Black", "Others")</f>
        <v>Others</v>
      </c>
      <c r="T859" t="str">
        <v>E03102</v>
      </c>
    </row>
    <row r="860" spans="1:20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TBL_Employees3[[#This Row],[Annual Salary]]+TBL_Employees3[[#This Row],[Bonus %]]*TBL_Employees3[[#This Row],[Annual Salary]]</f>
        <v>74170</v>
      </c>
      <c r="P860" t="str">
        <f>IF(AND(TBL_Employees3[[#This Row],[Department]]="IT",TBL_Employees3[[#This Row],[Gender]]="Female"),"Yes","No")</f>
        <v>Yes</v>
      </c>
      <c r="Q860" t="str">
        <f>IF(AND(TBL_Employees3[[#This Row],[Gender]]="Female",TBL_Employees3[[#This Row],[Ethnicity]]="Black"), "Female_Black", "Others")</f>
        <v>Others</v>
      </c>
      <c r="T860" t="str">
        <v>E04089</v>
      </c>
    </row>
    <row r="861" spans="1:20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TBL_Employees3[[#This Row],[Annual Salary]]+TBL_Employees3[[#This Row],[Bonus %]]*TBL_Employees3[[#This Row],[Annual Salary]]</f>
        <v>62605</v>
      </c>
      <c r="P861" t="str">
        <f>IF(AND(TBL_Employees3[[#This Row],[Department]]="IT",TBL_Employees3[[#This Row],[Gender]]="Female"),"Yes","No")</f>
        <v>No</v>
      </c>
      <c r="Q861" t="str">
        <f>IF(AND(TBL_Employees3[[#This Row],[Gender]]="Female",TBL_Employees3[[#This Row],[Ethnicity]]="Black"), "Female_Black", "Others")</f>
        <v>Others</v>
      </c>
      <c r="T861" t="str">
        <v>E02059</v>
      </c>
    </row>
    <row r="862" spans="1:20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TBL_Employees3[[#This Row],[Annual Salary]]+TBL_Employees3[[#This Row],[Bonus %]]*TBL_Employees3[[#This Row],[Annual Salary]]</f>
        <v>116842.55</v>
      </c>
      <c r="P862" t="str">
        <f>IF(AND(TBL_Employees3[[#This Row],[Department]]="IT",TBL_Employees3[[#This Row],[Gender]]="Female"),"Yes","No")</f>
        <v>Yes</v>
      </c>
      <c r="Q862" t="str">
        <f>IF(AND(TBL_Employees3[[#This Row],[Gender]]="Female",TBL_Employees3[[#This Row],[Ethnicity]]="Black"), "Female_Black", "Others")</f>
        <v>Others</v>
      </c>
      <c r="T862" t="str">
        <v>E03894</v>
      </c>
    </row>
    <row r="863" spans="1:20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TBL_Employees3[[#This Row],[Annual Salary]]+TBL_Employees3[[#This Row],[Bonus %]]*TBL_Employees3[[#This Row],[Annual Salary]]</f>
        <v>146535.29999999999</v>
      </c>
      <c r="P863" t="str">
        <f>IF(AND(TBL_Employees3[[#This Row],[Department]]="IT",TBL_Employees3[[#This Row],[Gender]]="Female"),"Yes","No")</f>
        <v>No</v>
      </c>
      <c r="Q863" t="str">
        <f>IF(AND(TBL_Employees3[[#This Row],[Gender]]="Female",TBL_Employees3[[#This Row],[Ethnicity]]="Black"), "Female_Black", "Others")</f>
        <v>Others</v>
      </c>
      <c r="T863" t="str">
        <v>E03106</v>
      </c>
    </row>
    <row r="864" spans="1:20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TBL_Employees3[[#This Row],[Annual Salary]]+TBL_Employees3[[#This Row],[Bonus %]]*TBL_Employees3[[#This Row],[Annual Salary]]</f>
        <v>204811.63</v>
      </c>
      <c r="P864" t="str">
        <f>IF(AND(TBL_Employees3[[#This Row],[Department]]="IT",TBL_Employees3[[#This Row],[Gender]]="Female"),"Yes","No")</f>
        <v>No</v>
      </c>
      <c r="Q864" t="str">
        <f>IF(AND(TBL_Employees3[[#This Row],[Gender]]="Female",TBL_Employees3[[#This Row],[Ethnicity]]="Black"), "Female_Black", "Others")</f>
        <v>Others</v>
      </c>
      <c r="T864" t="str">
        <v>E01350</v>
      </c>
    </row>
    <row r="865" spans="1:20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TBL_Employees3[[#This Row],[Annual Salary]]+TBL_Employees3[[#This Row],[Bonus %]]*TBL_Employees3[[#This Row],[Annual Salary]]</f>
        <v>272616.3</v>
      </c>
      <c r="P865" t="str">
        <f>IF(AND(TBL_Employees3[[#This Row],[Department]]="IT",TBL_Employees3[[#This Row],[Gender]]="Female"),"Yes","No")</f>
        <v>No</v>
      </c>
      <c r="Q865" t="str">
        <f>IF(AND(TBL_Employees3[[#This Row],[Gender]]="Female",TBL_Employees3[[#This Row],[Ethnicity]]="Black"), "Female_Black", "Others")</f>
        <v>Others</v>
      </c>
      <c r="T865" t="str">
        <v>E02900</v>
      </c>
    </row>
    <row r="866" spans="1:20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TBL_Employees3[[#This Row],[Annual Salary]]+TBL_Employees3[[#This Row],[Bonus %]]*TBL_Employees3[[#This Row],[Annual Salary]]</f>
        <v>145801.82999999999</v>
      </c>
      <c r="P866" t="str">
        <f>IF(AND(TBL_Employees3[[#This Row],[Department]]="IT",TBL_Employees3[[#This Row],[Gender]]="Female"),"Yes","No")</f>
        <v>No</v>
      </c>
      <c r="Q866" t="str">
        <f>IF(AND(TBL_Employees3[[#This Row],[Gender]]="Female",TBL_Employees3[[#This Row],[Ethnicity]]="Black"), "Female_Black", "Others")</f>
        <v>Others</v>
      </c>
      <c r="T866" t="str">
        <v>E02202</v>
      </c>
    </row>
    <row r="867" spans="1:20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TBL_Employees3[[#This Row],[Annual Salary]]+TBL_Employees3[[#This Row],[Bonus %]]*TBL_Employees3[[#This Row],[Annual Salary]]</f>
        <v>88182</v>
      </c>
      <c r="P867" t="str">
        <f>IF(AND(TBL_Employees3[[#This Row],[Department]]="IT",TBL_Employees3[[#This Row],[Gender]]="Female"),"Yes","No")</f>
        <v>No</v>
      </c>
      <c r="Q867" t="str">
        <f>IF(AND(TBL_Employees3[[#This Row],[Gender]]="Female",TBL_Employees3[[#This Row],[Ethnicity]]="Black"), "Female_Black", "Others")</f>
        <v>Others</v>
      </c>
      <c r="T867" t="str">
        <v>E02696</v>
      </c>
    </row>
    <row r="868" spans="1:20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TBL_Employees3[[#This Row],[Annual Salary]]+TBL_Employees3[[#This Row],[Bonus %]]*TBL_Employees3[[#This Row],[Annual Salary]]</f>
        <v>75780</v>
      </c>
      <c r="P868" t="str">
        <f>IF(AND(TBL_Employees3[[#This Row],[Department]]="IT",TBL_Employees3[[#This Row],[Gender]]="Female"),"Yes","No")</f>
        <v>No</v>
      </c>
      <c r="Q868" t="str">
        <f>IF(AND(TBL_Employees3[[#This Row],[Gender]]="Female",TBL_Employees3[[#This Row],[Ethnicity]]="Black"), "Female_Black", "Others")</f>
        <v>Others</v>
      </c>
      <c r="T868" t="str">
        <v>E01722</v>
      </c>
    </row>
    <row r="869" spans="1:20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TBL_Employees3[[#This Row],[Annual Salary]]+TBL_Employees3[[#This Row],[Bonus %]]*TBL_Employees3[[#This Row],[Annual Salary]]</f>
        <v>52621</v>
      </c>
      <c r="P869" t="str">
        <f>IF(AND(TBL_Employees3[[#This Row],[Department]]="IT",TBL_Employees3[[#This Row],[Gender]]="Female"),"Yes","No")</f>
        <v>No</v>
      </c>
      <c r="Q869" t="str">
        <f>IF(AND(TBL_Employees3[[#This Row],[Gender]]="Female",TBL_Employees3[[#This Row],[Ethnicity]]="Black"), "Female_Black", "Others")</f>
        <v>Others</v>
      </c>
      <c r="T869" t="str">
        <v>E00640</v>
      </c>
    </row>
    <row r="870" spans="1:20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TBL_Employees3[[#This Row],[Annual Salary]]+TBL_Employees3[[#This Row],[Bonus %]]*TBL_Employees3[[#This Row],[Annual Salary]]</f>
        <v>120930.06</v>
      </c>
      <c r="P870" t="str">
        <f>IF(AND(TBL_Employees3[[#This Row],[Department]]="IT",TBL_Employees3[[#This Row],[Gender]]="Female"),"Yes","No")</f>
        <v>No</v>
      </c>
      <c r="Q870" t="str">
        <f>IF(AND(TBL_Employees3[[#This Row],[Gender]]="Female",TBL_Employees3[[#This Row],[Ethnicity]]="Black"), "Female_Black", "Others")</f>
        <v>Others</v>
      </c>
      <c r="T870" t="str">
        <v>E02554</v>
      </c>
    </row>
    <row r="871" spans="1:20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TBL_Employees3[[#This Row],[Annual Salary]]+TBL_Employees3[[#This Row],[Bonus %]]*TBL_Employees3[[#This Row],[Annual Salary]]</f>
        <v>92058</v>
      </c>
      <c r="P871" t="str">
        <f>IF(AND(TBL_Employees3[[#This Row],[Department]]="IT",TBL_Employees3[[#This Row],[Gender]]="Female"),"Yes","No")</f>
        <v>No</v>
      </c>
      <c r="Q871" t="str">
        <f>IF(AND(TBL_Employees3[[#This Row],[Gender]]="Female",TBL_Employees3[[#This Row],[Ethnicity]]="Black"), "Female_Black", "Others")</f>
        <v>Others</v>
      </c>
      <c r="T871" t="str">
        <v>E03412</v>
      </c>
    </row>
    <row r="872" spans="1:20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TBL_Employees3[[#This Row],[Annual Salary]]+TBL_Employees3[[#This Row],[Bonus %]]*TBL_Employees3[[#This Row],[Annual Salary]]</f>
        <v>67114</v>
      </c>
      <c r="P872" t="str">
        <f>IF(AND(TBL_Employees3[[#This Row],[Department]]="IT",TBL_Employees3[[#This Row],[Gender]]="Female"),"Yes","No")</f>
        <v>No</v>
      </c>
      <c r="Q872" t="str">
        <f>IF(AND(TBL_Employees3[[#This Row],[Gender]]="Female",TBL_Employees3[[#This Row],[Ethnicity]]="Black"), "Female_Black", "Others")</f>
        <v>Others</v>
      </c>
      <c r="T872" t="str">
        <v>E00646</v>
      </c>
    </row>
    <row r="873" spans="1:20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TBL_Employees3[[#This Row],[Annual Salary]]+TBL_Employees3[[#This Row],[Bonus %]]*TBL_Employees3[[#This Row],[Annual Salary]]</f>
        <v>56565</v>
      </c>
      <c r="P873" t="str">
        <f>IF(AND(TBL_Employees3[[#This Row],[Department]]="IT",TBL_Employees3[[#This Row],[Gender]]="Female"),"Yes","No")</f>
        <v>No</v>
      </c>
      <c r="Q873" t="str">
        <f>IF(AND(TBL_Employees3[[#This Row],[Gender]]="Female",TBL_Employees3[[#This Row],[Ethnicity]]="Black"), "Female_Black", "Others")</f>
        <v>Others</v>
      </c>
      <c r="T873" t="str">
        <v>E04670</v>
      </c>
    </row>
    <row r="874" spans="1:20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TBL_Employees3[[#This Row],[Annual Salary]]+TBL_Employees3[[#This Row],[Bonus %]]*TBL_Employees3[[#This Row],[Annual Salary]]</f>
        <v>64937</v>
      </c>
      <c r="P874" t="str">
        <f>IF(AND(TBL_Employees3[[#This Row],[Department]]="IT",TBL_Employees3[[#This Row],[Gender]]="Female"),"Yes","No")</f>
        <v>No</v>
      </c>
      <c r="Q874" t="str">
        <f>IF(AND(TBL_Employees3[[#This Row],[Gender]]="Female",TBL_Employees3[[#This Row],[Ethnicity]]="Black"), "Female_Black", "Others")</f>
        <v>Others</v>
      </c>
      <c r="T874" t="str">
        <v>E03580</v>
      </c>
    </row>
    <row r="875" spans="1:20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TBL_Employees3[[#This Row],[Annual Salary]]+TBL_Employees3[[#This Row],[Bonus %]]*TBL_Employees3[[#This Row],[Annual Salary]]</f>
        <v>140388.6</v>
      </c>
      <c r="P875" t="str">
        <f>IF(AND(TBL_Employees3[[#This Row],[Department]]="IT",TBL_Employees3[[#This Row],[Gender]]="Female"),"Yes","No")</f>
        <v>No</v>
      </c>
      <c r="Q875" t="str">
        <f>IF(AND(TBL_Employees3[[#This Row],[Gender]]="Female",TBL_Employees3[[#This Row],[Ethnicity]]="Black"), "Female_Black", "Others")</f>
        <v>Others</v>
      </c>
      <c r="T875" t="str">
        <v>E02363</v>
      </c>
    </row>
    <row r="876" spans="1:20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TBL_Employees3[[#This Row],[Annual Salary]]+TBL_Employees3[[#This Row],[Bonus %]]*TBL_Employees3[[#This Row],[Annual Salary]]</f>
        <v>88478</v>
      </c>
      <c r="P876" t="str">
        <f>IF(AND(TBL_Employees3[[#This Row],[Department]]="IT",TBL_Employees3[[#This Row],[Gender]]="Female"),"Yes","No")</f>
        <v>No</v>
      </c>
      <c r="Q876" t="str">
        <f>IF(AND(TBL_Employees3[[#This Row],[Gender]]="Female",TBL_Employees3[[#This Row],[Ethnicity]]="Black"), "Female_Black", "Others")</f>
        <v>Others</v>
      </c>
      <c r="T876" t="str">
        <v>E03718</v>
      </c>
    </row>
    <row r="877" spans="1:20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TBL_Employees3[[#This Row],[Annual Salary]]+TBL_Employees3[[#This Row],[Bonus %]]*TBL_Employees3[[#This Row],[Annual Salary]]</f>
        <v>98096.53</v>
      </c>
      <c r="P877" t="str">
        <f>IF(AND(TBL_Employees3[[#This Row],[Department]]="IT",TBL_Employees3[[#This Row],[Gender]]="Female"),"Yes","No")</f>
        <v>Yes</v>
      </c>
      <c r="Q877" t="str">
        <f>IF(AND(TBL_Employees3[[#This Row],[Gender]]="Female",TBL_Employees3[[#This Row],[Ethnicity]]="Black"), "Female_Black", "Others")</f>
        <v>Others</v>
      </c>
      <c r="T877" t="str">
        <v>E01749</v>
      </c>
    </row>
    <row r="878" spans="1:20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TBL_Employees3[[#This Row],[Annual Salary]]+TBL_Employees3[[#This Row],[Bonus %]]*TBL_Employees3[[#This Row],[Annual Salary]]</f>
        <v>231823.68</v>
      </c>
      <c r="P878" t="str">
        <f>IF(AND(TBL_Employees3[[#This Row],[Department]]="IT",TBL_Employees3[[#This Row],[Gender]]="Female"),"Yes","No")</f>
        <v>No</v>
      </c>
      <c r="Q878" t="str">
        <f>IF(AND(TBL_Employees3[[#This Row],[Gender]]="Female",TBL_Employees3[[#This Row],[Ethnicity]]="Black"), "Female_Black", "Others")</f>
        <v>Others</v>
      </c>
      <c r="T878" t="str">
        <v>E02888</v>
      </c>
    </row>
    <row r="879" spans="1:20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TBL_Employees3[[#This Row],[Annual Salary]]+TBL_Employees3[[#This Row],[Bonus %]]*TBL_Employees3[[#This Row],[Annual Salary]]</f>
        <v>61944</v>
      </c>
      <c r="P879" t="str">
        <f>IF(AND(TBL_Employees3[[#This Row],[Department]]="IT",TBL_Employees3[[#This Row],[Gender]]="Female"),"Yes","No")</f>
        <v>No</v>
      </c>
      <c r="Q879" t="str">
        <f>IF(AND(TBL_Employees3[[#This Row],[Gender]]="Female",TBL_Employees3[[#This Row],[Ethnicity]]="Black"), "Female_Black", "Others")</f>
        <v>Others</v>
      </c>
      <c r="T879" t="str">
        <v>E01338</v>
      </c>
    </row>
    <row r="880" spans="1:20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TBL_Employees3[[#This Row],[Annual Salary]]+TBL_Employees3[[#This Row],[Bonus %]]*TBL_Employees3[[#This Row],[Annual Salary]]</f>
        <v>177817.60000000001</v>
      </c>
      <c r="P880" t="str">
        <f>IF(AND(TBL_Employees3[[#This Row],[Department]]="IT",TBL_Employees3[[#This Row],[Gender]]="Female"),"Yes","No")</f>
        <v>No</v>
      </c>
      <c r="Q880" t="str">
        <f>IF(AND(TBL_Employees3[[#This Row],[Gender]]="Female",TBL_Employees3[[#This Row],[Ethnicity]]="Black"), "Female_Black", "Others")</f>
        <v>Female_Black</v>
      </c>
      <c r="T880" t="str">
        <v>E03000</v>
      </c>
    </row>
    <row r="881" spans="1:20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TBL_Employees3[[#This Row],[Annual Salary]]+TBL_Employees3[[#This Row],[Bonus %]]*TBL_Employees3[[#This Row],[Annual Salary]]</f>
        <v>79447</v>
      </c>
      <c r="P881" t="str">
        <f>IF(AND(TBL_Employees3[[#This Row],[Department]]="IT",TBL_Employees3[[#This Row],[Gender]]="Female"),"Yes","No")</f>
        <v>No</v>
      </c>
      <c r="Q881" t="str">
        <f>IF(AND(TBL_Employees3[[#This Row],[Gender]]="Female",TBL_Employees3[[#This Row],[Ethnicity]]="Black"), "Female_Black", "Others")</f>
        <v>Others</v>
      </c>
      <c r="T881" t="str">
        <v>E01611</v>
      </c>
    </row>
    <row r="882" spans="1:20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TBL_Employees3[[#This Row],[Annual Salary]]+TBL_Employees3[[#This Row],[Bonus %]]*TBL_Employees3[[#This Row],[Annual Salary]]</f>
        <v>71111</v>
      </c>
      <c r="P882" t="str">
        <f>IF(AND(TBL_Employees3[[#This Row],[Department]]="IT",TBL_Employees3[[#This Row],[Gender]]="Female"),"Yes","No")</f>
        <v>No</v>
      </c>
      <c r="Q882" t="str">
        <f>IF(AND(TBL_Employees3[[#This Row],[Gender]]="Female",TBL_Employees3[[#This Row],[Ethnicity]]="Black"), "Female_Black", "Others")</f>
        <v>Others</v>
      </c>
      <c r="T882" t="str">
        <v>E02684</v>
      </c>
    </row>
    <row r="883" spans="1:20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TBL_Employees3[[#This Row],[Annual Salary]]+TBL_Employees3[[#This Row],[Bonus %]]*TBL_Employees3[[#This Row],[Annual Salary]]</f>
        <v>177087.18</v>
      </c>
      <c r="P883" t="str">
        <f>IF(AND(TBL_Employees3[[#This Row],[Department]]="IT",TBL_Employees3[[#This Row],[Gender]]="Female"),"Yes","No")</f>
        <v>No</v>
      </c>
      <c r="Q883" t="str">
        <f>IF(AND(TBL_Employees3[[#This Row],[Gender]]="Female",TBL_Employees3[[#This Row],[Ethnicity]]="Black"), "Female_Black", "Others")</f>
        <v>Others</v>
      </c>
      <c r="T883" t="str">
        <v>E02561</v>
      </c>
    </row>
    <row r="884" spans="1:20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TBL_Employees3[[#This Row],[Annual Salary]]+TBL_Employees3[[#This Row],[Bonus %]]*TBL_Employees3[[#This Row],[Annual Salary]]</f>
        <v>111404</v>
      </c>
      <c r="P884" t="str">
        <f>IF(AND(TBL_Employees3[[#This Row],[Department]]="IT",TBL_Employees3[[#This Row],[Gender]]="Female"),"Yes","No")</f>
        <v>No</v>
      </c>
      <c r="Q884" t="str">
        <f>IF(AND(TBL_Employees3[[#This Row],[Gender]]="Female",TBL_Employees3[[#This Row],[Ethnicity]]="Black"), "Female_Black", "Others")</f>
        <v>Others</v>
      </c>
      <c r="T884" t="str">
        <v>E03168</v>
      </c>
    </row>
    <row r="885" spans="1:20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TBL_Employees3[[#This Row],[Annual Salary]]+TBL_Employees3[[#This Row],[Bonus %]]*TBL_Employees3[[#This Row],[Annual Salary]]</f>
        <v>216728.82</v>
      </c>
      <c r="P885" t="str">
        <f>IF(AND(TBL_Employees3[[#This Row],[Department]]="IT",TBL_Employees3[[#This Row],[Gender]]="Female"),"Yes","No")</f>
        <v>No</v>
      </c>
      <c r="Q885" t="str">
        <f>IF(AND(TBL_Employees3[[#This Row],[Gender]]="Female",TBL_Employees3[[#This Row],[Ethnicity]]="Black"), "Female_Black", "Others")</f>
        <v>Others</v>
      </c>
      <c r="T885" t="str">
        <v>E03691</v>
      </c>
    </row>
    <row r="886" spans="1:20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TBL_Employees3[[#This Row],[Annual Salary]]+TBL_Employees3[[#This Row],[Bonus %]]*TBL_Employees3[[#This Row],[Annual Salary]]</f>
        <v>298484.64</v>
      </c>
      <c r="P886" t="str">
        <f>IF(AND(TBL_Employees3[[#This Row],[Department]]="IT",TBL_Employees3[[#This Row],[Gender]]="Female"),"Yes","No")</f>
        <v>No</v>
      </c>
      <c r="Q886" t="str">
        <f>IF(AND(TBL_Employees3[[#This Row],[Gender]]="Female",TBL_Employees3[[#This Row],[Ethnicity]]="Black"), "Female_Black", "Others")</f>
        <v>Others</v>
      </c>
      <c r="T886" t="str">
        <v>E00282</v>
      </c>
    </row>
    <row r="887" spans="1:20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TBL_Employees3[[#This Row],[Annual Salary]]+TBL_Employees3[[#This Row],[Bonus %]]*TBL_Employees3[[#This Row],[Annual Salary]]</f>
        <v>214530.45</v>
      </c>
      <c r="P887" t="str">
        <f>IF(AND(TBL_Employees3[[#This Row],[Department]]="IT",TBL_Employees3[[#This Row],[Gender]]="Female"),"Yes","No")</f>
        <v>No</v>
      </c>
      <c r="Q887" t="str">
        <f>IF(AND(TBL_Employees3[[#This Row],[Gender]]="Female",TBL_Employees3[[#This Row],[Ethnicity]]="Black"), "Female_Black", "Others")</f>
        <v>Others</v>
      </c>
      <c r="T887" t="str">
        <v>E00559</v>
      </c>
    </row>
    <row r="888" spans="1:20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TBL_Employees3[[#This Row],[Annual Salary]]+TBL_Employees3[[#This Row],[Bonus %]]*TBL_Employees3[[#This Row],[Annual Salary]]</f>
        <v>90333</v>
      </c>
      <c r="P888" t="str">
        <f>IF(AND(TBL_Employees3[[#This Row],[Department]]="IT",TBL_Employees3[[#This Row],[Gender]]="Female"),"Yes","No")</f>
        <v>Yes</v>
      </c>
      <c r="Q888" t="str">
        <f>IF(AND(TBL_Employees3[[#This Row],[Gender]]="Female",TBL_Employees3[[#This Row],[Ethnicity]]="Black"), "Female_Black", "Others")</f>
        <v>Others</v>
      </c>
      <c r="T888" t="str">
        <v>E02558</v>
      </c>
    </row>
    <row r="889" spans="1:20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TBL_Employees3[[#This Row],[Annual Salary]]+TBL_Employees3[[#This Row],[Bonus %]]*TBL_Employees3[[#This Row],[Annual Salary]]</f>
        <v>67299</v>
      </c>
      <c r="P889" t="str">
        <f>IF(AND(TBL_Employees3[[#This Row],[Department]]="IT",TBL_Employees3[[#This Row],[Gender]]="Female"),"Yes","No")</f>
        <v>No</v>
      </c>
      <c r="Q889" t="str">
        <f>IF(AND(TBL_Employees3[[#This Row],[Gender]]="Female",TBL_Employees3[[#This Row],[Ethnicity]]="Black"), "Female_Black", "Others")</f>
        <v>Others</v>
      </c>
      <c r="T889" t="str">
        <v>E00956</v>
      </c>
    </row>
    <row r="890" spans="1:20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TBL_Employees3[[#This Row],[Annual Salary]]+TBL_Employees3[[#This Row],[Bonus %]]*TBL_Employees3[[#This Row],[Annual Salary]]</f>
        <v>45286</v>
      </c>
      <c r="P890" t="str">
        <f>IF(AND(TBL_Employees3[[#This Row],[Department]]="IT",TBL_Employees3[[#This Row],[Gender]]="Female"),"Yes","No")</f>
        <v>Yes</v>
      </c>
      <c r="Q890" t="str">
        <f>IF(AND(TBL_Employees3[[#This Row],[Gender]]="Female",TBL_Employees3[[#This Row],[Ethnicity]]="Black"), "Female_Black", "Others")</f>
        <v>Others</v>
      </c>
      <c r="T890" t="str">
        <v>E03858</v>
      </c>
    </row>
    <row r="891" spans="1:20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TBL_Employees3[[#This Row],[Annual Salary]]+TBL_Employees3[[#This Row],[Bonus %]]*TBL_Employees3[[#This Row],[Annual Salary]]</f>
        <v>243403.75</v>
      </c>
      <c r="P891" t="str">
        <f>IF(AND(TBL_Employees3[[#This Row],[Department]]="IT",TBL_Employees3[[#This Row],[Gender]]="Female"),"Yes","No")</f>
        <v>No</v>
      </c>
      <c r="Q891" t="str">
        <f>IF(AND(TBL_Employees3[[#This Row],[Gender]]="Female",TBL_Employees3[[#This Row],[Ethnicity]]="Black"), "Female_Black", "Others")</f>
        <v>Others</v>
      </c>
      <c r="T891" t="str">
        <v>E02221</v>
      </c>
    </row>
    <row r="892" spans="1:20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TBL_Employees3[[#This Row],[Annual Salary]]+TBL_Employees3[[#This Row],[Bonus %]]*TBL_Employees3[[#This Row],[Annual Salary]]</f>
        <v>117539.5</v>
      </c>
      <c r="P892" t="str">
        <f>IF(AND(TBL_Employees3[[#This Row],[Department]]="IT",TBL_Employees3[[#This Row],[Gender]]="Female"),"Yes","No")</f>
        <v>No</v>
      </c>
      <c r="Q892" t="str">
        <f>IF(AND(TBL_Employees3[[#This Row],[Gender]]="Female",TBL_Employees3[[#This Row],[Ethnicity]]="Black"), "Female_Black", "Others")</f>
        <v>Others</v>
      </c>
      <c r="T892" t="str">
        <v>E00126</v>
      </c>
    </row>
    <row r="893" spans="1:20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TBL_Employees3[[#This Row],[Annual Salary]]+TBL_Employees3[[#This Row],[Bonus %]]*TBL_Employees3[[#This Row],[Annual Salary]]</f>
        <v>45295</v>
      </c>
      <c r="P893" t="str">
        <f>IF(AND(TBL_Employees3[[#This Row],[Department]]="IT",TBL_Employees3[[#This Row],[Gender]]="Female"),"Yes","No")</f>
        <v>No</v>
      </c>
      <c r="Q893" t="str">
        <f>IF(AND(TBL_Employees3[[#This Row],[Gender]]="Female",TBL_Employees3[[#This Row],[Ethnicity]]="Black"), "Female_Black", "Others")</f>
        <v>Others</v>
      </c>
      <c r="T893" t="str">
        <v>E02627</v>
      </c>
    </row>
    <row r="894" spans="1:20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TBL_Employees3[[#This Row],[Annual Salary]]+TBL_Employees3[[#This Row],[Bonus %]]*TBL_Employees3[[#This Row],[Annual Salary]]</f>
        <v>61310</v>
      </c>
      <c r="P894" t="str">
        <f>IF(AND(TBL_Employees3[[#This Row],[Department]]="IT",TBL_Employees3[[#This Row],[Gender]]="Female"),"Yes","No")</f>
        <v>Yes</v>
      </c>
      <c r="Q894" t="str">
        <f>IF(AND(TBL_Employees3[[#This Row],[Gender]]="Female",TBL_Employees3[[#This Row],[Ethnicity]]="Black"), "Female_Black", "Others")</f>
        <v>Others</v>
      </c>
      <c r="T894" t="str">
        <v>E03778</v>
      </c>
    </row>
    <row r="895" spans="1:20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TBL_Employees3[[#This Row],[Annual Salary]]+TBL_Employees3[[#This Row],[Bonus %]]*TBL_Employees3[[#This Row],[Annual Salary]]</f>
        <v>87851</v>
      </c>
      <c r="P895" t="str">
        <f>IF(AND(TBL_Employees3[[#This Row],[Department]]="IT",TBL_Employees3[[#This Row],[Gender]]="Female"),"Yes","No")</f>
        <v>No</v>
      </c>
      <c r="Q895" t="str">
        <f>IF(AND(TBL_Employees3[[#This Row],[Gender]]="Female",TBL_Employees3[[#This Row],[Ethnicity]]="Black"), "Female_Black", "Others")</f>
        <v>Others</v>
      </c>
      <c r="T895" t="str">
        <v>E00481</v>
      </c>
    </row>
    <row r="896" spans="1:20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TBL_Employees3[[#This Row],[Annual Salary]]+TBL_Employees3[[#This Row],[Bonus %]]*TBL_Employees3[[#This Row],[Annual Salary]]</f>
        <v>47913</v>
      </c>
      <c r="P896" t="str">
        <f>IF(AND(TBL_Employees3[[#This Row],[Department]]="IT",TBL_Employees3[[#This Row],[Gender]]="Female"),"Yes","No")</f>
        <v>No</v>
      </c>
      <c r="Q896" t="str">
        <f>IF(AND(TBL_Employees3[[#This Row],[Gender]]="Female",TBL_Employees3[[#This Row],[Ethnicity]]="Black"), "Female_Black", "Others")</f>
        <v>Others</v>
      </c>
      <c r="T896" t="str">
        <v>E02833</v>
      </c>
    </row>
    <row r="897" spans="1:20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TBL_Employees3[[#This Row],[Annual Salary]]+TBL_Employees3[[#This Row],[Bonus %]]*TBL_Employees3[[#This Row],[Annual Salary]]</f>
        <v>46727</v>
      </c>
      <c r="P897" t="str">
        <f>IF(AND(TBL_Employees3[[#This Row],[Department]]="IT",TBL_Employees3[[#This Row],[Gender]]="Female"),"Yes","No")</f>
        <v>No</v>
      </c>
      <c r="Q897" t="str">
        <f>IF(AND(TBL_Employees3[[#This Row],[Gender]]="Female",TBL_Employees3[[#This Row],[Ethnicity]]="Black"), "Female_Black", "Others")</f>
        <v>Others</v>
      </c>
      <c r="T897" t="str">
        <v>E03902</v>
      </c>
    </row>
    <row r="898" spans="1:20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TBL_Employees3[[#This Row],[Annual Salary]]+TBL_Employees3[[#This Row],[Bonus %]]*TBL_Employees3[[#This Row],[Annual Salary]]</f>
        <v>148074</v>
      </c>
      <c r="P898" t="str">
        <f>IF(AND(TBL_Employees3[[#This Row],[Department]]="IT",TBL_Employees3[[#This Row],[Gender]]="Female"),"Yes","No")</f>
        <v>No</v>
      </c>
      <c r="Q898" t="str">
        <f>IF(AND(TBL_Employees3[[#This Row],[Gender]]="Female",TBL_Employees3[[#This Row],[Ethnicity]]="Black"), "Female_Black", "Others")</f>
        <v>Others</v>
      </c>
      <c r="T898" t="str">
        <v>E02310</v>
      </c>
    </row>
    <row r="899" spans="1:20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TBL_Employees3[[#This Row],[Annual Salary]]+TBL_Employees3[[#This Row],[Bonus %]]*TBL_Employees3[[#This Row],[Annual Salary]]</f>
        <v>90535</v>
      </c>
      <c r="P899" t="str">
        <f>IF(AND(TBL_Employees3[[#This Row],[Department]]="IT",TBL_Employees3[[#This Row],[Gender]]="Female"),"Yes","No")</f>
        <v>Yes</v>
      </c>
      <c r="Q899" t="str">
        <f>IF(AND(TBL_Employees3[[#This Row],[Gender]]="Female",TBL_Employees3[[#This Row],[Ethnicity]]="Black"), "Female_Black", "Others")</f>
        <v>Others</v>
      </c>
      <c r="T899" t="str">
        <v>E02661</v>
      </c>
    </row>
    <row r="900" spans="1:20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TBL_Employees3[[#This Row],[Annual Salary]]+TBL_Employees3[[#This Row],[Bonus %]]*TBL_Employees3[[#This Row],[Annual Salary]]</f>
        <v>93343</v>
      </c>
      <c r="P900" t="str">
        <f>IF(AND(TBL_Employees3[[#This Row],[Department]]="IT",TBL_Employees3[[#This Row],[Gender]]="Female"),"Yes","No")</f>
        <v>No</v>
      </c>
      <c r="Q900" t="str">
        <f>IF(AND(TBL_Employees3[[#This Row],[Gender]]="Female",TBL_Employees3[[#This Row],[Ethnicity]]="Black"), "Female_Black", "Others")</f>
        <v>Others</v>
      </c>
      <c r="T900" t="str">
        <v>E00682</v>
      </c>
    </row>
    <row r="901" spans="1:20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TBL_Employees3[[#This Row],[Annual Salary]]+TBL_Employees3[[#This Row],[Bonus %]]*TBL_Employees3[[#This Row],[Annual Salary]]</f>
        <v>63705</v>
      </c>
      <c r="P901" t="str">
        <f>IF(AND(TBL_Employees3[[#This Row],[Department]]="IT",TBL_Employees3[[#This Row],[Gender]]="Female"),"Yes","No")</f>
        <v>No</v>
      </c>
      <c r="Q901" t="str">
        <f>IF(AND(TBL_Employees3[[#This Row],[Gender]]="Female",TBL_Employees3[[#This Row],[Ethnicity]]="Black"), "Female_Black", "Others")</f>
        <v>Others</v>
      </c>
      <c r="T901" t="str">
        <v>E00785</v>
      </c>
    </row>
    <row r="902" spans="1:20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TBL_Employees3[[#This Row],[Annual Salary]]+TBL_Employees3[[#This Row],[Bonus %]]*TBL_Employees3[[#This Row],[Annual Salary]]</f>
        <v>335505.3</v>
      </c>
      <c r="P902" t="str">
        <f>IF(AND(TBL_Employees3[[#This Row],[Department]]="IT",TBL_Employees3[[#This Row],[Gender]]="Female"),"Yes","No")</f>
        <v>No</v>
      </c>
      <c r="Q902" t="str">
        <f>IF(AND(TBL_Employees3[[#This Row],[Gender]]="Female",TBL_Employees3[[#This Row],[Ethnicity]]="Black"), "Female_Black", "Others")</f>
        <v>Others</v>
      </c>
      <c r="T902" t="str">
        <v>E04598</v>
      </c>
    </row>
    <row r="903" spans="1:20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TBL_Employees3[[#This Row],[Annual Salary]]+TBL_Employees3[[#This Row],[Bonus %]]*TBL_Employees3[[#This Row],[Annual Salary]]</f>
        <v>54654</v>
      </c>
      <c r="P903" t="str">
        <f>IF(AND(TBL_Employees3[[#This Row],[Department]]="IT",TBL_Employees3[[#This Row],[Gender]]="Female"),"Yes","No")</f>
        <v>No</v>
      </c>
      <c r="Q903" t="str">
        <f>IF(AND(TBL_Employees3[[#This Row],[Gender]]="Female",TBL_Employees3[[#This Row],[Ethnicity]]="Black"), "Female_Black", "Others")</f>
        <v>Others</v>
      </c>
      <c r="T903" t="str">
        <v>E02703</v>
      </c>
    </row>
    <row r="904" spans="1:20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TBL_Employees3[[#This Row],[Annual Salary]]+TBL_Employees3[[#This Row],[Bonus %]]*TBL_Employees3[[#This Row],[Annual Salary]]</f>
        <v>58006</v>
      </c>
      <c r="P904" t="str">
        <f>IF(AND(TBL_Employees3[[#This Row],[Department]]="IT",TBL_Employees3[[#This Row],[Gender]]="Female"),"Yes","No")</f>
        <v>No</v>
      </c>
      <c r="Q904" t="str">
        <f>IF(AND(TBL_Employees3[[#This Row],[Gender]]="Female",TBL_Employees3[[#This Row],[Ethnicity]]="Black"), "Female_Black", "Others")</f>
        <v>Others</v>
      </c>
      <c r="T904" t="str">
        <v>E02191</v>
      </c>
    </row>
    <row r="905" spans="1:20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TBL_Employees3[[#This Row],[Annual Salary]]+TBL_Employees3[[#This Row],[Bonus %]]*TBL_Employees3[[#This Row],[Annual Salary]]</f>
        <v>168038.08</v>
      </c>
      <c r="P905" t="str">
        <f>IF(AND(TBL_Employees3[[#This Row],[Department]]="IT",TBL_Employees3[[#This Row],[Gender]]="Female"),"Yes","No")</f>
        <v>No</v>
      </c>
      <c r="Q905" t="str">
        <f>IF(AND(TBL_Employees3[[#This Row],[Gender]]="Female",TBL_Employees3[[#This Row],[Ethnicity]]="Black"), "Female_Black", "Others")</f>
        <v>Others</v>
      </c>
      <c r="T905" t="str">
        <v>E00156</v>
      </c>
    </row>
    <row r="906" spans="1:20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TBL_Employees3[[#This Row],[Annual Salary]]+TBL_Employees3[[#This Row],[Bonus %]]*TBL_Employees3[[#This Row],[Annual Salary]]</f>
        <v>242245.64</v>
      </c>
      <c r="P906" t="str">
        <f>IF(AND(TBL_Employees3[[#This Row],[Department]]="IT",TBL_Employees3[[#This Row],[Gender]]="Female"),"Yes","No")</f>
        <v>No</v>
      </c>
      <c r="Q906" t="str">
        <f>IF(AND(TBL_Employees3[[#This Row],[Gender]]="Female",TBL_Employees3[[#This Row],[Ethnicity]]="Black"), "Female_Black", "Others")</f>
        <v>Others</v>
      </c>
      <c r="T906" t="str">
        <v>E04032</v>
      </c>
    </row>
    <row r="907" spans="1:20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TBL_Employees3[[#This Row],[Annual Salary]]+TBL_Employees3[[#This Row],[Bonus %]]*TBL_Employees3[[#This Row],[Annual Salary]]</f>
        <v>62411</v>
      </c>
      <c r="P907" t="str">
        <f>IF(AND(TBL_Employees3[[#This Row],[Department]]="IT",TBL_Employees3[[#This Row],[Gender]]="Female"),"Yes","No")</f>
        <v>No</v>
      </c>
      <c r="Q907" t="str">
        <f>IF(AND(TBL_Employees3[[#This Row],[Gender]]="Female",TBL_Employees3[[#This Row],[Ethnicity]]="Black"), "Female_Black", "Others")</f>
        <v>Female_Black</v>
      </c>
      <c r="T907" t="str">
        <v>E00005</v>
      </c>
    </row>
    <row r="908" spans="1:20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TBL_Employees3[[#This Row],[Annual Salary]]+TBL_Employees3[[#This Row],[Bonus %]]*TBL_Employees3[[#This Row],[Annual Salary]]</f>
        <v>124654.88</v>
      </c>
      <c r="P908" t="str">
        <f>IF(AND(TBL_Employees3[[#This Row],[Department]]="IT",TBL_Employees3[[#This Row],[Gender]]="Female"),"Yes","No")</f>
        <v>No</v>
      </c>
      <c r="Q908" t="str">
        <f>IF(AND(TBL_Employees3[[#This Row],[Gender]]="Female",TBL_Employees3[[#This Row],[Ethnicity]]="Black"), "Female_Black", "Others")</f>
        <v>Others</v>
      </c>
      <c r="T908" t="str">
        <v>E04354</v>
      </c>
    </row>
    <row r="909" spans="1:20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TBL_Employees3[[#This Row],[Annual Salary]]+TBL_Employees3[[#This Row],[Bonus %]]*TBL_Employees3[[#This Row],[Annual Salary]]</f>
        <v>41545</v>
      </c>
      <c r="P909" t="str">
        <f>IF(AND(TBL_Employees3[[#This Row],[Department]]="IT",TBL_Employees3[[#This Row],[Gender]]="Female"),"Yes","No")</f>
        <v>No</v>
      </c>
      <c r="Q909" t="str">
        <f>IF(AND(TBL_Employees3[[#This Row],[Gender]]="Female",TBL_Employees3[[#This Row],[Ethnicity]]="Black"), "Female_Black", "Others")</f>
        <v>Others</v>
      </c>
      <c r="T909" t="str">
        <v>E01578</v>
      </c>
    </row>
    <row r="910" spans="1:20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TBL_Employees3[[#This Row],[Annual Salary]]+TBL_Employees3[[#This Row],[Bonus %]]*TBL_Employees3[[#This Row],[Annual Salary]]</f>
        <v>74467</v>
      </c>
      <c r="P910" t="str">
        <f>IF(AND(TBL_Employees3[[#This Row],[Department]]="IT",TBL_Employees3[[#This Row],[Gender]]="Female"),"Yes","No")</f>
        <v>No</v>
      </c>
      <c r="Q910" t="str">
        <f>IF(AND(TBL_Employees3[[#This Row],[Gender]]="Female",TBL_Employees3[[#This Row],[Ethnicity]]="Black"), "Female_Black", "Others")</f>
        <v>Others</v>
      </c>
      <c r="T910" t="str">
        <v>E03430</v>
      </c>
    </row>
    <row r="911" spans="1:20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TBL_Employees3[[#This Row],[Annual Salary]]+TBL_Employees3[[#This Row],[Bonus %]]*TBL_Employees3[[#This Row],[Annual Salary]]</f>
        <v>124597.7</v>
      </c>
      <c r="P911" t="str">
        <f>IF(AND(TBL_Employees3[[#This Row],[Department]]="IT",TBL_Employees3[[#This Row],[Gender]]="Female"),"Yes","No")</f>
        <v>No</v>
      </c>
      <c r="Q911" t="str">
        <f>IF(AND(TBL_Employees3[[#This Row],[Gender]]="Female",TBL_Employees3[[#This Row],[Ethnicity]]="Black"), "Female_Black", "Others")</f>
        <v>Others</v>
      </c>
      <c r="T911" t="str">
        <v>E04762</v>
      </c>
    </row>
    <row r="912" spans="1:20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TBL_Employees3[[#This Row],[Annual Salary]]+TBL_Employees3[[#This Row],[Bonus %]]*TBL_Employees3[[#This Row],[Annual Salary]]</f>
        <v>126604.08</v>
      </c>
      <c r="P912" t="str">
        <f>IF(AND(TBL_Employees3[[#This Row],[Department]]="IT",TBL_Employees3[[#This Row],[Gender]]="Female"),"Yes","No")</f>
        <v>No</v>
      </c>
      <c r="Q912" t="str">
        <f>IF(AND(TBL_Employees3[[#This Row],[Gender]]="Female",TBL_Employees3[[#This Row],[Ethnicity]]="Black"), "Female_Black", "Others")</f>
        <v>Others</v>
      </c>
      <c r="T912" t="str">
        <v>E01148</v>
      </c>
    </row>
    <row r="913" spans="1:20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TBL_Employees3[[#This Row],[Annual Salary]]+TBL_Employees3[[#This Row],[Bonus %]]*TBL_Employees3[[#This Row],[Annual Salary]]</f>
        <v>55767</v>
      </c>
      <c r="P913" t="str">
        <f>IF(AND(TBL_Employees3[[#This Row],[Department]]="IT",TBL_Employees3[[#This Row],[Gender]]="Female"),"Yes","No")</f>
        <v>No</v>
      </c>
      <c r="Q913" t="str">
        <f>IF(AND(TBL_Employees3[[#This Row],[Gender]]="Female",TBL_Employees3[[#This Row],[Ethnicity]]="Black"), "Female_Black", "Others")</f>
        <v>Others</v>
      </c>
      <c r="T913" t="str">
        <v>E03094</v>
      </c>
    </row>
    <row r="914" spans="1:20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TBL_Employees3[[#This Row],[Annual Salary]]+TBL_Employees3[[#This Row],[Bonus %]]*TBL_Employees3[[#This Row],[Annual Salary]]</f>
        <v>60930</v>
      </c>
      <c r="P914" t="str">
        <f>IF(AND(TBL_Employees3[[#This Row],[Department]]="IT",TBL_Employees3[[#This Row],[Gender]]="Female"),"Yes","No")</f>
        <v>No</v>
      </c>
      <c r="Q914" t="str">
        <f>IF(AND(TBL_Employees3[[#This Row],[Gender]]="Female",TBL_Employees3[[#This Row],[Ethnicity]]="Black"), "Female_Black", "Others")</f>
        <v>Others</v>
      </c>
      <c r="T914" t="str">
        <v>E01909</v>
      </c>
    </row>
    <row r="915" spans="1:20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TBL_Employees3[[#This Row],[Annual Salary]]+TBL_Employees3[[#This Row],[Bonus %]]*TBL_Employees3[[#This Row],[Annual Salary]]</f>
        <v>199915.16999999998</v>
      </c>
      <c r="P915" t="str">
        <f>IF(AND(TBL_Employees3[[#This Row],[Department]]="IT",TBL_Employees3[[#This Row],[Gender]]="Female"),"Yes","No")</f>
        <v>No</v>
      </c>
      <c r="Q915" t="str">
        <f>IF(AND(TBL_Employees3[[#This Row],[Gender]]="Female",TBL_Employees3[[#This Row],[Ethnicity]]="Black"), "Female_Black", "Others")</f>
        <v>Others</v>
      </c>
      <c r="T915" t="str">
        <v>E04398</v>
      </c>
    </row>
    <row r="916" spans="1:20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TBL_Employees3[[#This Row],[Annual Salary]]+TBL_Employees3[[#This Row],[Bonus %]]*TBL_Employees3[[#This Row],[Annual Salary]]</f>
        <v>69332</v>
      </c>
      <c r="P916" t="str">
        <f>IF(AND(TBL_Employees3[[#This Row],[Department]]="IT",TBL_Employees3[[#This Row],[Gender]]="Female"),"Yes","No")</f>
        <v>Yes</v>
      </c>
      <c r="Q916" t="str">
        <f>IF(AND(TBL_Employees3[[#This Row],[Gender]]="Female",TBL_Employees3[[#This Row],[Ethnicity]]="Black"), "Female_Black", "Others")</f>
        <v>Others</v>
      </c>
      <c r="T916" t="str">
        <v>E02521</v>
      </c>
    </row>
    <row r="917" spans="1:20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TBL_Employees3[[#This Row],[Annual Salary]]+TBL_Employees3[[#This Row],[Bonus %]]*TBL_Employees3[[#This Row],[Annual Salary]]</f>
        <v>119699</v>
      </c>
      <c r="P917" t="str">
        <f>IF(AND(TBL_Employees3[[#This Row],[Department]]="IT",TBL_Employees3[[#This Row],[Gender]]="Female"),"Yes","No")</f>
        <v>No</v>
      </c>
      <c r="Q917" t="str">
        <f>IF(AND(TBL_Employees3[[#This Row],[Gender]]="Female",TBL_Employees3[[#This Row],[Ethnicity]]="Black"), "Female_Black", "Others")</f>
        <v>Others</v>
      </c>
      <c r="T917" t="str">
        <v>E03545</v>
      </c>
    </row>
    <row r="918" spans="1:20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TBL_Employees3[[#This Row],[Annual Salary]]+TBL_Employees3[[#This Row],[Bonus %]]*TBL_Employees3[[#This Row],[Annual Salary]]</f>
        <v>231865.92</v>
      </c>
      <c r="P918" t="str">
        <f>IF(AND(TBL_Employees3[[#This Row],[Department]]="IT",TBL_Employees3[[#This Row],[Gender]]="Female"),"Yes","No")</f>
        <v>No</v>
      </c>
      <c r="Q918" t="str">
        <f>IF(AND(TBL_Employees3[[#This Row],[Gender]]="Female",TBL_Employees3[[#This Row],[Ethnicity]]="Black"), "Female_Black", "Others")</f>
        <v>Others</v>
      </c>
      <c r="T918">
        <v>0</v>
      </c>
    </row>
    <row r="919" spans="1:20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TBL_Employees3[[#This Row],[Annual Salary]]+TBL_Employees3[[#This Row],[Bonus %]]*TBL_Employees3[[#This Row],[Annual Salary]]</f>
        <v>58586</v>
      </c>
      <c r="P919" t="str">
        <f>IF(AND(TBL_Employees3[[#This Row],[Department]]="IT",TBL_Employees3[[#This Row],[Gender]]="Female"),"Yes","No")</f>
        <v>No</v>
      </c>
      <c r="Q919" t="str">
        <f>IF(AND(TBL_Employees3[[#This Row],[Gender]]="Female",TBL_Employees3[[#This Row],[Ethnicity]]="Black"), "Female_Black", "Others")</f>
        <v>Others</v>
      </c>
    </row>
    <row r="920" spans="1:20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TBL_Employees3[[#This Row],[Annual Salary]]+TBL_Employees3[[#This Row],[Bonus %]]*TBL_Employees3[[#This Row],[Annual Salary]]</f>
        <v>74010</v>
      </c>
      <c r="P920" t="str">
        <f>IF(AND(TBL_Employees3[[#This Row],[Department]]="IT",TBL_Employees3[[#This Row],[Gender]]="Female"),"Yes","No")</f>
        <v>No</v>
      </c>
      <c r="Q920" t="str">
        <f>IF(AND(TBL_Employees3[[#This Row],[Gender]]="Female",TBL_Employees3[[#This Row],[Ethnicity]]="Black"), "Female_Black", "Others")</f>
        <v>Others</v>
      </c>
    </row>
    <row r="921" spans="1:20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TBL_Employees3[[#This Row],[Annual Salary]]+TBL_Employees3[[#This Row],[Bonus %]]*TBL_Employees3[[#This Row],[Annual Salary]]</f>
        <v>96598</v>
      </c>
      <c r="P921" t="str">
        <f>IF(AND(TBL_Employees3[[#This Row],[Department]]="IT",TBL_Employees3[[#This Row],[Gender]]="Female"),"Yes","No")</f>
        <v>No</v>
      </c>
      <c r="Q921" t="str">
        <f>IF(AND(TBL_Employees3[[#This Row],[Gender]]="Female",TBL_Employees3[[#This Row],[Ethnicity]]="Black"), "Female_Black", "Others")</f>
        <v>Others</v>
      </c>
    </row>
    <row r="922" spans="1:20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TBL_Employees3[[#This Row],[Annual Salary]]+TBL_Employees3[[#This Row],[Bonus %]]*TBL_Employees3[[#This Row],[Annual Salary]]</f>
        <v>111766.2</v>
      </c>
      <c r="P922" t="str">
        <f>IF(AND(TBL_Employees3[[#This Row],[Department]]="IT",TBL_Employees3[[#This Row],[Gender]]="Female"),"Yes","No")</f>
        <v>No</v>
      </c>
      <c r="Q922" t="str">
        <f>IF(AND(TBL_Employees3[[#This Row],[Gender]]="Female",TBL_Employees3[[#This Row],[Ethnicity]]="Black"), "Female_Black", "Others")</f>
        <v>Others</v>
      </c>
    </row>
    <row r="923" spans="1:20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TBL_Employees3[[#This Row],[Annual Salary]]+TBL_Employees3[[#This Row],[Bonus %]]*TBL_Employees3[[#This Row],[Annual Salary]]</f>
        <v>200871.67999999999</v>
      </c>
      <c r="P923" t="str">
        <f>IF(AND(TBL_Employees3[[#This Row],[Department]]="IT",TBL_Employees3[[#This Row],[Gender]]="Female"),"Yes","No")</f>
        <v>No</v>
      </c>
      <c r="Q923" t="str">
        <f>IF(AND(TBL_Employees3[[#This Row],[Gender]]="Female",TBL_Employees3[[#This Row],[Ethnicity]]="Black"), "Female_Black", "Others")</f>
        <v>Others</v>
      </c>
    </row>
    <row r="924" spans="1:20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TBL_Employees3[[#This Row],[Annual Salary]]+TBL_Employees3[[#This Row],[Bonus %]]*TBL_Employees3[[#This Row],[Annual Salary]]</f>
        <v>210772.8</v>
      </c>
      <c r="P924" t="str">
        <f>IF(AND(TBL_Employees3[[#This Row],[Department]]="IT",TBL_Employees3[[#This Row],[Gender]]="Female"),"Yes","No")</f>
        <v>No</v>
      </c>
      <c r="Q924" t="str">
        <f>IF(AND(TBL_Employees3[[#This Row],[Gender]]="Female",TBL_Employees3[[#This Row],[Ethnicity]]="Black"), "Female_Black", "Others")</f>
        <v>Others</v>
      </c>
    </row>
    <row r="925" spans="1:20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TBL_Employees3[[#This Row],[Annual Salary]]+TBL_Employees3[[#This Row],[Bonus %]]*TBL_Employees3[[#This Row],[Annual Salary]]</f>
        <v>64505</v>
      </c>
      <c r="P925" t="str">
        <f>IF(AND(TBL_Employees3[[#This Row],[Department]]="IT",TBL_Employees3[[#This Row],[Gender]]="Female"),"Yes","No")</f>
        <v>Yes</v>
      </c>
      <c r="Q925" t="str">
        <f>IF(AND(TBL_Employees3[[#This Row],[Gender]]="Female",TBL_Employees3[[#This Row],[Ethnicity]]="Black"), "Female_Black", "Others")</f>
        <v>Others</v>
      </c>
    </row>
    <row r="926" spans="1:20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TBL_Employees3[[#This Row],[Annual Salary]]+TBL_Employees3[[#This Row],[Bonus %]]*TBL_Employees3[[#This Row],[Annual Salary]]</f>
        <v>115596.74</v>
      </c>
      <c r="P926" t="str">
        <f>IF(AND(TBL_Employees3[[#This Row],[Department]]="IT",TBL_Employees3[[#This Row],[Gender]]="Female"),"Yes","No")</f>
        <v>No</v>
      </c>
      <c r="Q926" t="str">
        <f>IF(AND(TBL_Employees3[[#This Row],[Gender]]="Female",TBL_Employees3[[#This Row],[Ethnicity]]="Black"), "Female_Black", "Others")</f>
        <v>Others</v>
      </c>
    </row>
    <row r="927" spans="1:20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TBL_Employees3[[#This Row],[Annual Salary]]+TBL_Employees3[[#This Row],[Bonus %]]*TBL_Employees3[[#This Row],[Annual Salary]]</f>
        <v>150625.60999999999</v>
      </c>
      <c r="P927" t="str">
        <f>IF(AND(TBL_Employees3[[#This Row],[Department]]="IT",TBL_Employees3[[#This Row],[Gender]]="Female"),"Yes","No")</f>
        <v>No</v>
      </c>
      <c r="Q927" t="str">
        <f>IF(AND(TBL_Employees3[[#This Row],[Gender]]="Female",TBL_Employees3[[#This Row],[Ethnicity]]="Black"), "Female_Black", "Others")</f>
        <v>Others</v>
      </c>
    </row>
    <row r="928" spans="1:20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TBL_Employees3[[#This Row],[Annual Salary]]+TBL_Employees3[[#This Row],[Bonus %]]*TBL_Employees3[[#This Row],[Annual Salary]]</f>
        <v>170588</v>
      </c>
      <c r="P928" t="str">
        <f>IF(AND(TBL_Employees3[[#This Row],[Department]]="IT",TBL_Employees3[[#This Row],[Gender]]="Female"),"Yes","No")</f>
        <v>No</v>
      </c>
      <c r="Q928" t="str">
        <f>IF(AND(TBL_Employees3[[#This Row],[Gender]]="Female",TBL_Employees3[[#This Row],[Ethnicity]]="Black"), "Female_Black", "Others")</f>
        <v>Female_Black</v>
      </c>
    </row>
    <row r="929" spans="1:17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TBL_Employees3[[#This Row],[Annual Salary]]+TBL_Employees3[[#This Row],[Bonus %]]*TBL_Employees3[[#This Row],[Annual Salary]]</f>
        <v>81828</v>
      </c>
      <c r="P929" t="str">
        <f>IF(AND(TBL_Employees3[[#This Row],[Department]]="IT",TBL_Employees3[[#This Row],[Gender]]="Female"),"Yes","No")</f>
        <v>No</v>
      </c>
      <c r="Q929" t="str">
        <f>IF(AND(TBL_Employees3[[#This Row],[Gender]]="Female",TBL_Employees3[[#This Row],[Ethnicity]]="Black"), "Female_Black", "Others")</f>
        <v>Others</v>
      </c>
    </row>
    <row r="930" spans="1:17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TBL_Employees3[[#This Row],[Annual Salary]]+TBL_Employees3[[#This Row],[Bonus %]]*TBL_Employees3[[#This Row],[Annual Salary]]</f>
        <v>168841.21</v>
      </c>
      <c r="P930" t="str">
        <f>IF(AND(TBL_Employees3[[#This Row],[Department]]="IT",TBL_Employees3[[#This Row],[Gender]]="Female"),"Yes","No")</f>
        <v>No</v>
      </c>
      <c r="Q930" t="str">
        <f>IF(AND(TBL_Employees3[[#This Row],[Gender]]="Female",TBL_Employees3[[#This Row],[Ethnicity]]="Black"), "Female_Black", "Others")</f>
        <v>Others</v>
      </c>
    </row>
    <row r="931" spans="1:17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TBL_Employees3[[#This Row],[Annual Salary]]+TBL_Employees3[[#This Row],[Bonus %]]*TBL_Employees3[[#This Row],[Annual Salary]]</f>
        <v>123463.20999999999</v>
      </c>
      <c r="P931" t="str">
        <f>IF(AND(TBL_Employees3[[#This Row],[Department]]="IT",TBL_Employees3[[#This Row],[Gender]]="Female"),"Yes","No")</f>
        <v>No</v>
      </c>
      <c r="Q931" t="str">
        <f>IF(AND(TBL_Employees3[[#This Row],[Gender]]="Female",TBL_Employees3[[#This Row],[Ethnicity]]="Black"), "Female_Black", "Others")</f>
        <v>Others</v>
      </c>
    </row>
    <row r="932" spans="1:17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TBL_Employees3[[#This Row],[Annual Salary]]+TBL_Employees3[[#This Row],[Bonus %]]*TBL_Employees3[[#This Row],[Annual Salary]]</f>
        <v>153121.91999999998</v>
      </c>
      <c r="P932" t="str">
        <f>IF(AND(TBL_Employees3[[#This Row],[Department]]="IT",TBL_Employees3[[#This Row],[Gender]]="Female"),"Yes","No")</f>
        <v>No</v>
      </c>
      <c r="Q932" t="str">
        <f>IF(AND(TBL_Employees3[[#This Row],[Gender]]="Female",TBL_Employees3[[#This Row],[Ethnicity]]="Black"), "Female_Black", "Others")</f>
        <v>Others</v>
      </c>
    </row>
    <row r="933" spans="1:17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TBL_Employees3[[#This Row],[Annual Salary]]+TBL_Employees3[[#This Row],[Bonus %]]*TBL_Employees3[[#This Row],[Annual Salary]]</f>
        <v>137361.28</v>
      </c>
      <c r="P933" t="str">
        <f>IF(AND(TBL_Employees3[[#This Row],[Department]]="IT",TBL_Employees3[[#This Row],[Gender]]="Female"),"Yes","No")</f>
        <v>No</v>
      </c>
      <c r="Q933" t="str">
        <f>IF(AND(TBL_Employees3[[#This Row],[Gender]]="Female",TBL_Employees3[[#This Row],[Ethnicity]]="Black"), "Female_Black", "Others")</f>
        <v>Others</v>
      </c>
    </row>
    <row r="934" spans="1:17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TBL_Employees3[[#This Row],[Annual Salary]]+TBL_Employees3[[#This Row],[Bonus %]]*TBL_Employees3[[#This Row],[Annual Salary]]</f>
        <v>113877.96</v>
      </c>
      <c r="P934" t="str">
        <f>IF(AND(TBL_Employees3[[#This Row],[Department]]="IT",TBL_Employees3[[#This Row],[Gender]]="Female"),"Yes","No")</f>
        <v>No</v>
      </c>
      <c r="Q934" t="str">
        <f>IF(AND(TBL_Employees3[[#This Row],[Gender]]="Female",TBL_Employees3[[#This Row],[Ethnicity]]="Black"), "Female_Black", "Others")</f>
        <v>Others</v>
      </c>
    </row>
    <row r="935" spans="1:17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TBL_Employees3[[#This Row],[Annual Salary]]+TBL_Employees3[[#This Row],[Bonus %]]*TBL_Employees3[[#This Row],[Annual Salary]]</f>
        <v>312089.16000000003</v>
      </c>
      <c r="P935" t="str">
        <f>IF(AND(TBL_Employees3[[#This Row],[Department]]="IT",TBL_Employees3[[#This Row],[Gender]]="Female"),"Yes","No")</f>
        <v>No</v>
      </c>
      <c r="Q935" t="str">
        <f>IF(AND(TBL_Employees3[[#This Row],[Gender]]="Female",TBL_Employees3[[#This Row],[Ethnicity]]="Black"), "Female_Black", "Others")</f>
        <v>Others</v>
      </c>
    </row>
    <row r="936" spans="1:17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TBL_Employees3[[#This Row],[Annual Salary]]+TBL_Employees3[[#This Row],[Bonus %]]*TBL_Employees3[[#This Row],[Annual Salary]]</f>
        <v>190033.72</v>
      </c>
      <c r="P936" t="str">
        <f>IF(AND(TBL_Employees3[[#This Row],[Department]]="IT",TBL_Employees3[[#This Row],[Gender]]="Female"),"Yes","No")</f>
        <v>No</v>
      </c>
      <c r="Q936" t="str">
        <f>IF(AND(TBL_Employees3[[#This Row],[Gender]]="Female",TBL_Employees3[[#This Row],[Ethnicity]]="Black"), "Female_Black", "Others")</f>
        <v>Others</v>
      </c>
    </row>
    <row r="937" spans="1:17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TBL_Employees3[[#This Row],[Annual Salary]]+TBL_Employees3[[#This Row],[Bonus %]]*TBL_Employees3[[#This Row],[Annual Salary]]</f>
        <v>113040.63</v>
      </c>
      <c r="P937" t="str">
        <f>IF(AND(TBL_Employees3[[#This Row],[Department]]="IT",TBL_Employees3[[#This Row],[Gender]]="Female"),"Yes","No")</f>
        <v>No</v>
      </c>
      <c r="Q937" t="str">
        <f>IF(AND(TBL_Employees3[[#This Row],[Gender]]="Female",TBL_Employees3[[#This Row],[Ethnicity]]="Black"), "Female_Black", "Others")</f>
        <v>Others</v>
      </c>
    </row>
    <row r="938" spans="1:17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TBL_Employees3[[#This Row],[Annual Salary]]+TBL_Employees3[[#This Row],[Bonus %]]*TBL_Employees3[[#This Row],[Annual Salary]]</f>
        <v>336143.2</v>
      </c>
      <c r="P938" t="str">
        <f>IF(AND(TBL_Employees3[[#This Row],[Department]]="IT",TBL_Employees3[[#This Row],[Gender]]="Female"),"Yes","No")</f>
        <v>No</v>
      </c>
      <c r="Q938" t="str">
        <f>IF(AND(TBL_Employees3[[#This Row],[Gender]]="Female",TBL_Employees3[[#This Row],[Ethnicity]]="Black"), "Female_Black", "Others")</f>
        <v>Others</v>
      </c>
    </row>
    <row r="939" spans="1:17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TBL_Employees3[[#This Row],[Annual Salary]]+TBL_Employees3[[#This Row],[Bonus %]]*TBL_Employees3[[#This Row],[Annual Salary]]</f>
        <v>67275</v>
      </c>
      <c r="P939" t="str">
        <f>IF(AND(TBL_Employees3[[#This Row],[Department]]="IT",TBL_Employees3[[#This Row],[Gender]]="Female"),"Yes","No")</f>
        <v>No</v>
      </c>
      <c r="Q939" t="str">
        <f>IF(AND(TBL_Employees3[[#This Row],[Gender]]="Female",TBL_Employees3[[#This Row],[Ethnicity]]="Black"), "Female_Black", "Others")</f>
        <v>Others</v>
      </c>
    </row>
    <row r="940" spans="1:17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TBL_Employees3[[#This Row],[Annual Salary]]+TBL_Employees3[[#This Row],[Bonus %]]*TBL_Employees3[[#This Row],[Annual Salary]]</f>
        <v>111416.8</v>
      </c>
      <c r="P940" t="str">
        <f>IF(AND(TBL_Employees3[[#This Row],[Department]]="IT",TBL_Employees3[[#This Row],[Gender]]="Female"),"Yes","No")</f>
        <v>No</v>
      </c>
      <c r="Q940" t="str">
        <f>IF(AND(TBL_Employees3[[#This Row],[Gender]]="Female",TBL_Employees3[[#This Row],[Ethnicity]]="Black"), "Female_Black", "Others")</f>
        <v>Others</v>
      </c>
    </row>
    <row r="941" spans="1:17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TBL_Employees3[[#This Row],[Annual Salary]]+TBL_Employees3[[#This Row],[Bonus %]]*TBL_Employees3[[#This Row],[Annual Salary]]</f>
        <v>221803.75</v>
      </c>
      <c r="P941" t="str">
        <f>IF(AND(TBL_Employees3[[#This Row],[Department]]="IT",TBL_Employees3[[#This Row],[Gender]]="Female"),"Yes","No")</f>
        <v>No</v>
      </c>
      <c r="Q941" t="str">
        <f>IF(AND(TBL_Employees3[[#This Row],[Gender]]="Female",TBL_Employees3[[#This Row],[Ethnicity]]="Black"), "Female_Black", "Others")</f>
        <v>Others</v>
      </c>
    </row>
    <row r="942" spans="1:17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TBL_Employees3[[#This Row],[Annual Salary]]+TBL_Employees3[[#This Row],[Bonus %]]*TBL_Employees3[[#This Row],[Annual Salary]]</f>
        <v>91400</v>
      </c>
      <c r="P942" t="str">
        <f>IF(AND(TBL_Employees3[[#This Row],[Department]]="IT",TBL_Employees3[[#This Row],[Gender]]="Female"),"Yes","No")</f>
        <v>Yes</v>
      </c>
      <c r="Q942" t="str">
        <f>IF(AND(TBL_Employees3[[#This Row],[Gender]]="Female",TBL_Employees3[[#This Row],[Ethnicity]]="Black"), "Female_Black", "Others")</f>
        <v>Female_Black</v>
      </c>
    </row>
    <row r="943" spans="1:17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TBL_Employees3[[#This Row],[Annual Salary]]+TBL_Employees3[[#This Row],[Bonus %]]*TBL_Employees3[[#This Row],[Annual Salary]]</f>
        <v>241058.51</v>
      </c>
      <c r="P943" t="str">
        <f>IF(AND(TBL_Employees3[[#This Row],[Department]]="IT",TBL_Employees3[[#This Row],[Gender]]="Female"),"Yes","No")</f>
        <v>No</v>
      </c>
      <c r="Q943" t="str">
        <f>IF(AND(TBL_Employees3[[#This Row],[Gender]]="Female",TBL_Employees3[[#This Row],[Ethnicity]]="Black"), "Female_Black", "Others")</f>
        <v>Others</v>
      </c>
    </row>
    <row r="944" spans="1:17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TBL_Employees3[[#This Row],[Annual Salary]]+TBL_Employees3[[#This Row],[Bonus %]]*TBL_Employees3[[#This Row],[Annual Salary]]</f>
        <v>154536.12</v>
      </c>
      <c r="P944" t="str">
        <f>IF(AND(TBL_Employees3[[#This Row],[Department]]="IT",TBL_Employees3[[#This Row],[Gender]]="Female"),"Yes","No")</f>
        <v>No</v>
      </c>
      <c r="Q944" t="str">
        <f>IF(AND(TBL_Employees3[[#This Row],[Gender]]="Female",TBL_Employees3[[#This Row],[Ethnicity]]="Black"), "Female_Black", "Others")</f>
        <v>Others</v>
      </c>
    </row>
    <row r="945" spans="1:17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TBL_Employees3[[#This Row],[Annual Salary]]+TBL_Employees3[[#This Row],[Bonus %]]*TBL_Employees3[[#This Row],[Annual Salary]]</f>
        <v>56878</v>
      </c>
      <c r="P945" t="str">
        <f>IF(AND(TBL_Employees3[[#This Row],[Department]]="IT",TBL_Employees3[[#This Row],[Gender]]="Female"),"Yes","No")</f>
        <v>No</v>
      </c>
      <c r="Q945" t="str">
        <f>IF(AND(TBL_Employees3[[#This Row],[Gender]]="Female",TBL_Employees3[[#This Row],[Ethnicity]]="Black"), "Female_Black", "Others")</f>
        <v>Others</v>
      </c>
    </row>
    <row r="946" spans="1:17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TBL_Employees3[[#This Row],[Annual Salary]]+TBL_Employees3[[#This Row],[Bonus %]]*TBL_Employees3[[#This Row],[Annual Salary]]</f>
        <v>94735</v>
      </c>
      <c r="P946" t="str">
        <f>IF(AND(TBL_Employees3[[#This Row],[Department]]="IT",TBL_Employees3[[#This Row],[Gender]]="Female"),"Yes","No")</f>
        <v>No</v>
      </c>
      <c r="Q946" t="str">
        <f>IF(AND(TBL_Employees3[[#This Row],[Gender]]="Female",TBL_Employees3[[#This Row],[Ethnicity]]="Black"), "Female_Black", "Others")</f>
        <v>Others</v>
      </c>
    </row>
    <row r="947" spans="1:17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TBL_Employees3[[#This Row],[Annual Salary]]+TBL_Employees3[[#This Row],[Bonus %]]*TBL_Employees3[[#This Row],[Annual Salary]]</f>
        <v>51234</v>
      </c>
      <c r="P947" t="str">
        <f>IF(AND(TBL_Employees3[[#This Row],[Department]]="IT",TBL_Employees3[[#This Row],[Gender]]="Female"),"Yes","No")</f>
        <v>No</v>
      </c>
      <c r="Q947" t="str">
        <f>IF(AND(TBL_Employees3[[#This Row],[Gender]]="Female",TBL_Employees3[[#This Row],[Ethnicity]]="Black"), "Female_Black", "Others")</f>
        <v>Others</v>
      </c>
    </row>
    <row r="948" spans="1:17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TBL_Employees3[[#This Row],[Annual Salary]]+TBL_Employees3[[#This Row],[Bonus %]]*TBL_Employees3[[#This Row],[Annual Salary]]</f>
        <v>308233.5</v>
      </c>
      <c r="P948" t="str">
        <f>IF(AND(TBL_Employees3[[#This Row],[Department]]="IT",TBL_Employees3[[#This Row],[Gender]]="Female"),"Yes","No")</f>
        <v>No</v>
      </c>
      <c r="Q948" t="str">
        <f>IF(AND(TBL_Employees3[[#This Row],[Gender]]="Female",TBL_Employees3[[#This Row],[Ethnicity]]="Black"), "Female_Black", "Others")</f>
        <v>Others</v>
      </c>
    </row>
    <row r="949" spans="1:17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TBL_Employees3[[#This Row],[Annual Salary]]+TBL_Employees3[[#This Row],[Bonus %]]*TBL_Employees3[[#This Row],[Annual Salary]]</f>
        <v>151426.78</v>
      </c>
      <c r="P949" t="str">
        <f>IF(AND(TBL_Employees3[[#This Row],[Department]]="IT",TBL_Employees3[[#This Row],[Gender]]="Female"),"Yes","No")</f>
        <v>No</v>
      </c>
      <c r="Q949" t="str">
        <f>IF(AND(TBL_Employees3[[#This Row],[Gender]]="Female",TBL_Employees3[[#This Row],[Ethnicity]]="Black"), "Female_Black", "Others")</f>
        <v>Others</v>
      </c>
    </row>
    <row r="950" spans="1:17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TBL_Employees3[[#This Row],[Annual Salary]]+TBL_Employees3[[#This Row],[Bonus %]]*TBL_Employees3[[#This Row],[Annual Salary]]</f>
        <v>110312.72</v>
      </c>
      <c r="P950" t="str">
        <f>IF(AND(TBL_Employees3[[#This Row],[Department]]="IT",TBL_Employees3[[#This Row],[Gender]]="Female"),"Yes","No")</f>
        <v>No</v>
      </c>
      <c r="Q950" t="str">
        <f>IF(AND(TBL_Employees3[[#This Row],[Gender]]="Female",TBL_Employees3[[#This Row],[Ethnicity]]="Black"), "Female_Black", "Others")</f>
        <v>Others</v>
      </c>
    </row>
    <row r="951" spans="1:17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TBL_Employees3[[#This Row],[Annual Salary]]+TBL_Employees3[[#This Row],[Bonus %]]*TBL_Employees3[[#This Row],[Annual Salary]]</f>
        <v>58703</v>
      </c>
      <c r="P951" t="str">
        <f>IF(AND(TBL_Employees3[[#This Row],[Department]]="IT",TBL_Employees3[[#This Row],[Gender]]="Female"),"Yes","No")</f>
        <v>No</v>
      </c>
      <c r="Q951" t="str">
        <f>IF(AND(TBL_Employees3[[#This Row],[Gender]]="Female",TBL_Employees3[[#This Row],[Ethnicity]]="Black"), "Female_Black", "Others")</f>
        <v>Others</v>
      </c>
    </row>
    <row r="952" spans="1:17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TBL_Employees3[[#This Row],[Annual Salary]]+TBL_Employees3[[#This Row],[Bonus %]]*TBL_Employees3[[#This Row],[Annual Salary]]</f>
        <v>145798.39999999999</v>
      </c>
      <c r="P952" t="str">
        <f>IF(AND(TBL_Employees3[[#This Row],[Department]]="IT",TBL_Employees3[[#This Row],[Gender]]="Female"),"Yes","No")</f>
        <v>No</v>
      </c>
      <c r="Q952" t="str">
        <f>IF(AND(TBL_Employees3[[#This Row],[Gender]]="Female",TBL_Employees3[[#This Row],[Ethnicity]]="Black"), "Female_Black", "Others")</f>
        <v>Others</v>
      </c>
    </row>
    <row r="953" spans="1:17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TBL_Employees3[[#This Row],[Annual Salary]]+TBL_Employees3[[#This Row],[Bonus %]]*TBL_Employees3[[#This Row],[Annual Salary]]</f>
        <v>138071.39000000001</v>
      </c>
      <c r="P953" t="str">
        <f>IF(AND(TBL_Employees3[[#This Row],[Department]]="IT",TBL_Employees3[[#This Row],[Gender]]="Female"),"Yes","No")</f>
        <v>No</v>
      </c>
      <c r="Q953" t="str">
        <f>IF(AND(TBL_Employees3[[#This Row],[Gender]]="Female",TBL_Employees3[[#This Row],[Ethnicity]]="Black"), "Female_Black", "Others")</f>
        <v>Others</v>
      </c>
    </row>
    <row r="954" spans="1:17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TBL_Employees3[[#This Row],[Annual Salary]]+TBL_Employees3[[#This Row],[Bonus %]]*TBL_Employees3[[#This Row],[Annual Salary]]</f>
        <v>56405</v>
      </c>
      <c r="P954" t="str">
        <f>IF(AND(TBL_Employees3[[#This Row],[Department]]="IT",TBL_Employees3[[#This Row],[Gender]]="Female"),"Yes","No")</f>
        <v>No</v>
      </c>
      <c r="Q954" t="str">
        <f>IF(AND(TBL_Employees3[[#This Row],[Gender]]="Female",TBL_Employees3[[#This Row],[Ethnicity]]="Black"), "Female_Black", "Others")</f>
        <v>Others</v>
      </c>
    </row>
    <row r="955" spans="1:17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TBL_Employees3[[#This Row],[Annual Salary]]+TBL_Employees3[[#This Row],[Bonus %]]*TBL_Employees3[[#This Row],[Annual Salary]]</f>
        <v>95828.4</v>
      </c>
      <c r="P955" t="str">
        <f>IF(AND(TBL_Employees3[[#This Row],[Department]]="IT",TBL_Employees3[[#This Row],[Gender]]="Female"),"Yes","No")</f>
        <v>Yes</v>
      </c>
      <c r="Q955" t="str">
        <f>IF(AND(TBL_Employees3[[#This Row],[Gender]]="Female",TBL_Employees3[[#This Row],[Ethnicity]]="Black"), "Female_Black", "Others")</f>
        <v>Others</v>
      </c>
    </row>
    <row r="956" spans="1:17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TBL_Employees3[[#This Row],[Annual Salary]]+TBL_Employees3[[#This Row],[Bonus %]]*TBL_Employees3[[#This Row],[Annual Salary]]</f>
        <v>62861</v>
      </c>
      <c r="P956" t="str">
        <f>IF(AND(TBL_Employees3[[#This Row],[Department]]="IT",TBL_Employees3[[#This Row],[Gender]]="Female"),"Yes","No")</f>
        <v>No</v>
      </c>
      <c r="Q956" t="str">
        <f>IF(AND(TBL_Employees3[[#This Row],[Gender]]="Female",TBL_Employees3[[#This Row],[Ethnicity]]="Black"), "Female_Black", "Others")</f>
        <v>Others</v>
      </c>
    </row>
    <row r="957" spans="1:17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TBL_Employees3[[#This Row],[Annual Salary]]+TBL_Employees3[[#This Row],[Bonus %]]*TBL_Employees3[[#This Row],[Annual Salary]]</f>
        <v>183007.66</v>
      </c>
      <c r="P957" t="str">
        <f>IF(AND(TBL_Employees3[[#This Row],[Department]]="IT",TBL_Employees3[[#This Row],[Gender]]="Female"),"Yes","No")</f>
        <v>No</v>
      </c>
      <c r="Q957" t="str">
        <f>IF(AND(TBL_Employees3[[#This Row],[Gender]]="Female",TBL_Employees3[[#This Row],[Ethnicity]]="Black"), "Female_Black", "Others")</f>
        <v>Others</v>
      </c>
    </row>
    <row r="958" spans="1:17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TBL_Employees3[[#This Row],[Annual Salary]]+TBL_Employees3[[#This Row],[Bonus %]]*TBL_Employees3[[#This Row],[Annual Salary]]</f>
        <v>169826.8</v>
      </c>
      <c r="P958" t="str">
        <f>IF(AND(TBL_Employees3[[#This Row],[Department]]="IT",TBL_Employees3[[#This Row],[Gender]]="Female"),"Yes","No")</f>
        <v>Yes</v>
      </c>
      <c r="Q958" t="str">
        <f>IF(AND(TBL_Employees3[[#This Row],[Gender]]="Female",TBL_Employees3[[#This Row],[Ethnicity]]="Black"), "Female_Black", "Others")</f>
        <v>Others</v>
      </c>
    </row>
    <row r="959" spans="1:17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TBL_Employees3[[#This Row],[Annual Salary]]+TBL_Employees3[[#This Row],[Bonus %]]*TBL_Employees3[[#This Row],[Annual Salary]]</f>
        <v>190684.26</v>
      </c>
      <c r="P959" t="str">
        <f>IF(AND(TBL_Employees3[[#This Row],[Department]]="IT",TBL_Employees3[[#This Row],[Gender]]="Female"),"Yes","No")</f>
        <v>No</v>
      </c>
      <c r="Q959" t="str">
        <f>IF(AND(TBL_Employees3[[#This Row],[Gender]]="Female",TBL_Employees3[[#This Row],[Ethnicity]]="Black"), "Female_Black", "Others")</f>
        <v>Others</v>
      </c>
    </row>
    <row r="960" spans="1:17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TBL_Employees3[[#This Row],[Annual Salary]]+TBL_Employees3[[#This Row],[Bonus %]]*TBL_Employees3[[#This Row],[Annual Salary]]</f>
        <v>80170</v>
      </c>
      <c r="P960" t="str">
        <f>IF(AND(TBL_Employees3[[#This Row],[Department]]="IT",TBL_Employees3[[#This Row],[Gender]]="Female"),"Yes","No")</f>
        <v>No</v>
      </c>
      <c r="Q960" t="str">
        <f>IF(AND(TBL_Employees3[[#This Row],[Gender]]="Female",TBL_Employees3[[#This Row],[Ethnicity]]="Black"), "Female_Black", "Others")</f>
        <v>Others</v>
      </c>
    </row>
    <row r="961" spans="1:17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TBL_Employees3[[#This Row],[Annual Salary]]+TBL_Employees3[[#This Row],[Bonus %]]*TBL_Employees3[[#This Row],[Annual Salary]]</f>
        <v>98520</v>
      </c>
      <c r="P961" t="str">
        <f>IF(AND(TBL_Employees3[[#This Row],[Department]]="IT",TBL_Employees3[[#This Row],[Gender]]="Female"),"Yes","No")</f>
        <v>No</v>
      </c>
      <c r="Q961" t="str">
        <f>IF(AND(TBL_Employees3[[#This Row],[Gender]]="Female",TBL_Employees3[[#This Row],[Ethnicity]]="Black"), "Female_Black", "Others")</f>
        <v>Others</v>
      </c>
    </row>
    <row r="962" spans="1:17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TBL_Employees3[[#This Row],[Annual Salary]]+TBL_Employees3[[#This Row],[Bonus %]]*TBL_Employees3[[#This Row],[Annual Salary]]</f>
        <v>124683.89</v>
      </c>
      <c r="P962" t="str">
        <f>IF(AND(TBL_Employees3[[#This Row],[Department]]="IT",TBL_Employees3[[#This Row],[Gender]]="Female"),"Yes","No")</f>
        <v>No</v>
      </c>
      <c r="Q962" t="str">
        <f>IF(AND(TBL_Employees3[[#This Row],[Gender]]="Female",TBL_Employees3[[#This Row],[Ethnicity]]="Black"), "Female_Black", "Others")</f>
        <v>Others</v>
      </c>
    </row>
    <row r="963" spans="1:17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TBL_Employees3[[#This Row],[Annual Salary]]+TBL_Employees3[[#This Row],[Bonus %]]*TBL_Employees3[[#This Row],[Annual Salary]]</f>
        <v>225243.03</v>
      </c>
      <c r="P963" t="str">
        <f>IF(AND(TBL_Employees3[[#This Row],[Department]]="IT",TBL_Employees3[[#This Row],[Gender]]="Female"),"Yes","No")</f>
        <v>No</v>
      </c>
      <c r="Q963" t="str">
        <f>IF(AND(TBL_Employees3[[#This Row],[Gender]]="Female",TBL_Employees3[[#This Row],[Ethnicity]]="Black"), "Female_Black", "Others")</f>
        <v>Others</v>
      </c>
    </row>
    <row r="964" spans="1:17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TBL_Employees3[[#This Row],[Annual Salary]]+TBL_Employees3[[#This Row],[Bonus %]]*TBL_Employees3[[#This Row],[Annual Salary]]</f>
        <v>64202</v>
      </c>
      <c r="P964" t="str">
        <f>IF(AND(TBL_Employees3[[#This Row],[Department]]="IT",TBL_Employees3[[#This Row],[Gender]]="Female"),"Yes","No")</f>
        <v>No</v>
      </c>
      <c r="Q964" t="str">
        <f>IF(AND(TBL_Employees3[[#This Row],[Gender]]="Female",TBL_Employees3[[#This Row],[Ethnicity]]="Black"), "Female_Black", "Others")</f>
        <v>Others</v>
      </c>
    </row>
    <row r="965" spans="1:17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TBL_Employees3[[#This Row],[Annual Salary]]+TBL_Employees3[[#This Row],[Bonus %]]*TBL_Employees3[[#This Row],[Annual Salary]]</f>
        <v>50883</v>
      </c>
      <c r="P965" t="str">
        <f>IF(AND(TBL_Employees3[[#This Row],[Department]]="IT",TBL_Employees3[[#This Row],[Gender]]="Female"),"Yes","No")</f>
        <v>No</v>
      </c>
      <c r="Q965" t="str">
        <f>IF(AND(TBL_Employees3[[#This Row],[Gender]]="Female",TBL_Employees3[[#This Row],[Ethnicity]]="Black"), "Female_Black", "Others")</f>
        <v>Others</v>
      </c>
    </row>
    <row r="966" spans="1:17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TBL_Employees3[[#This Row],[Annual Salary]]+TBL_Employees3[[#This Row],[Bonus %]]*TBL_Employees3[[#This Row],[Annual Salary]]</f>
        <v>94618</v>
      </c>
      <c r="P966" t="str">
        <f>IF(AND(TBL_Employees3[[#This Row],[Department]]="IT",TBL_Employees3[[#This Row],[Gender]]="Female"),"Yes","No")</f>
        <v>Yes</v>
      </c>
      <c r="Q966" t="str">
        <f>IF(AND(TBL_Employees3[[#This Row],[Gender]]="Female",TBL_Employees3[[#This Row],[Ethnicity]]="Black"), "Female_Black", "Others")</f>
        <v>Others</v>
      </c>
    </row>
    <row r="967" spans="1:17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TBL_Employees3[[#This Row],[Annual Salary]]+TBL_Employees3[[#This Row],[Bonus %]]*TBL_Employees3[[#This Row],[Annual Salary]]</f>
        <v>181867.2</v>
      </c>
      <c r="P967" t="str">
        <f>IF(AND(TBL_Employees3[[#This Row],[Department]]="IT",TBL_Employees3[[#This Row],[Gender]]="Female"),"Yes","No")</f>
        <v>No</v>
      </c>
      <c r="Q967" t="str">
        <f>IF(AND(TBL_Employees3[[#This Row],[Gender]]="Female",TBL_Employees3[[#This Row],[Ethnicity]]="Black"), "Female_Black", "Others")</f>
        <v>Others</v>
      </c>
    </row>
    <row r="968" spans="1:17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TBL_Employees3[[#This Row],[Annual Salary]]+TBL_Employees3[[#This Row],[Bonus %]]*TBL_Employees3[[#This Row],[Annual Salary]]</f>
        <v>80659</v>
      </c>
      <c r="P968" t="str">
        <f>IF(AND(TBL_Employees3[[#This Row],[Department]]="IT",TBL_Employees3[[#This Row],[Gender]]="Female"),"Yes","No")</f>
        <v>No</v>
      </c>
      <c r="Q968" t="str">
        <f>IF(AND(TBL_Employees3[[#This Row],[Gender]]="Female",TBL_Employees3[[#This Row],[Ethnicity]]="Black"), "Female_Black", "Others")</f>
        <v>Others</v>
      </c>
    </row>
    <row r="969" spans="1:17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TBL_Employees3[[#This Row],[Annual Salary]]+TBL_Employees3[[#This Row],[Bonus %]]*TBL_Employees3[[#This Row],[Annual Salary]]</f>
        <v>236415.85</v>
      </c>
      <c r="P969" t="str">
        <f>IF(AND(TBL_Employees3[[#This Row],[Department]]="IT",TBL_Employees3[[#This Row],[Gender]]="Female"),"Yes","No")</f>
        <v>No</v>
      </c>
      <c r="Q969" t="str">
        <f>IF(AND(TBL_Employees3[[#This Row],[Gender]]="Female",TBL_Employees3[[#This Row],[Ethnicity]]="Black"), "Female_Black", "Others")</f>
        <v>Others</v>
      </c>
    </row>
    <row r="970" spans="1:17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TBL_Employees3[[#This Row],[Annual Salary]]+TBL_Employees3[[#This Row],[Bonus %]]*TBL_Employees3[[#This Row],[Annual Salary]]</f>
        <v>52693</v>
      </c>
      <c r="P970" t="str">
        <f>IF(AND(TBL_Employees3[[#This Row],[Department]]="IT",TBL_Employees3[[#This Row],[Gender]]="Female"),"Yes","No")</f>
        <v>No</v>
      </c>
      <c r="Q970" t="str">
        <f>IF(AND(TBL_Employees3[[#This Row],[Gender]]="Female",TBL_Employees3[[#This Row],[Ethnicity]]="Black"), "Female_Black", "Others")</f>
        <v>Others</v>
      </c>
    </row>
    <row r="971" spans="1:17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TBL_Employees3[[#This Row],[Annual Salary]]+TBL_Employees3[[#This Row],[Bonus %]]*TBL_Employees3[[#This Row],[Annual Salary]]</f>
        <v>72045</v>
      </c>
      <c r="P971" t="str">
        <f>IF(AND(TBL_Employees3[[#This Row],[Department]]="IT",TBL_Employees3[[#This Row],[Gender]]="Female"),"Yes","No")</f>
        <v>Yes</v>
      </c>
      <c r="Q971" t="str">
        <f>IF(AND(TBL_Employees3[[#This Row],[Gender]]="Female",TBL_Employees3[[#This Row],[Ethnicity]]="Black"), "Female_Black", "Others")</f>
        <v>Others</v>
      </c>
    </row>
    <row r="972" spans="1:17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TBL_Employees3[[#This Row],[Annual Salary]]+TBL_Employees3[[#This Row],[Bonus %]]*TBL_Employees3[[#This Row],[Annual Salary]]</f>
        <v>62749</v>
      </c>
      <c r="P972" t="str">
        <f>IF(AND(TBL_Employees3[[#This Row],[Department]]="IT",TBL_Employees3[[#This Row],[Gender]]="Female"),"Yes","No")</f>
        <v>No</v>
      </c>
      <c r="Q972" t="str">
        <f>IF(AND(TBL_Employees3[[#This Row],[Gender]]="Female",TBL_Employees3[[#This Row],[Ethnicity]]="Black"), "Female_Black", "Others")</f>
        <v>Others</v>
      </c>
    </row>
    <row r="973" spans="1:17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TBL_Employees3[[#This Row],[Annual Salary]]+TBL_Employees3[[#This Row],[Bonus %]]*TBL_Employees3[[#This Row],[Annual Salary]]</f>
        <v>170372.4</v>
      </c>
      <c r="P973" t="str">
        <f>IF(AND(TBL_Employees3[[#This Row],[Department]]="IT",TBL_Employees3[[#This Row],[Gender]]="Female"),"Yes","No")</f>
        <v>No</v>
      </c>
      <c r="Q973" t="str">
        <f>IF(AND(TBL_Employees3[[#This Row],[Gender]]="Female",TBL_Employees3[[#This Row],[Ethnicity]]="Black"), "Female_Black", "Others")</f>
        <v>Others</v>
      </c>
    </row>
    <row r="974" spans="1:17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TBL_Employees3[[#This Row],[Annual Salary]]+TBL_Employees3[[#This Row],[Bonus %]]*TBL_Employees3[[#This Row],[Annual Salary]]</f>
        <v>96566</v>
      </c>
      <c r="P974" t="str">
        <f>IF(AND(TBL_Employees3[[#This Row],[Department]]="IT",TBL_Employees3[[#This Row],[Gender]]="Female"),"Yes","No")</f>
        <v>No</v>
      </c>
      <c r="Q974" t="str">
        <f>IF(AND(TBL_Employees3[[#This Row],[Gender]]="Female",TBL_Employees3[[#This Row],[Ethnicity]]="Black"), "Female_Black", "Others")</f>
        <v>Others</v>
      </c>
    </row>
    <row r="975" spans="1:17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TBL_Employees3[[#This Row],[Annual Salary]]+TBL_Employees3[[#This Row],[Bonus %]]*TBL_Employees3[[#This Row],[Annual Salary]]</f>
        <v>54994</v>
      </c>
      <c r="P975" t="str">
        <f>IF(AND(TBL_Employees3[[#This Row],[Department]]="IT",TBL_Employees3[[#This Row],[Gender]]="Female"),"Yes","No")</f>
        <v>No</v>
      </c>
      <c r="Q975" t="str">
        <f>IF(AND(TBL_Employees3[[#This Row],[Gender]]="Female",TBL_Employees3[[#This Row],[Ethnicity]]="Black"), "Female_Black", "Others")</f>
        <v>Others</v>
      </c>
    </row>
    <row r="976" spans="1:17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TBL_Employees3[[#This Row],[Annual Salary]]+TBL_Employees3[[#This Row],[Bonus %]]*TBL_Employees3[[#This Row],[Annual Salary]]</f>
        <v>61523</v>
      </c>
      <c r="P976" t="str">
        <f>IF(AND(TBL_Employees3[[#This Row],[Department]]="IT",TBL_Employees3[[#This Row],[Gender]]="Female"),"Yes","No")</f>
        <v>Yes</v>
      </c>
      <c r="Q976" t="str">
        <f>IF(AND(TBL_Employees3[[#This Row],[Gender]]="Female",TBL_Employees3[[#This Row],[Ethnicity]]="Black"), "Female_Black", "Others")</f>
        <v>Others</v>
      </c>
    </row>
    <row r="977" spans="1:17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TBL_Employees3[[#This Row],[Annual Salary]]+TBL_Employees3[[#This Row],[Bonus %]]*TBL_Employees3[[#This Row],[Annual Salary]]</f>
        <v>251475.84</v>
      </c>
      <c r="P977" t="str">
        <f>IF(AND(TBL_Employees3[[#This Row],[Department]]="IT",TBL_Employees3[[#This Row],[Gender]]="Female"),"Yes","No")</f>
        <v>No</v>
      </c>
      <c r="Q977" t="str">
        <f>IF(AND(TBL_Employees3[[#This Row],[Gender]]="Female",TBL_Employees3[[#This Row],[Ethnicity]]="Black"), "Female_Black", "Others")</f>
        <v>Others</v>
      </c>
    </row>
    <row r="978" spans="1:17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TBL_Employees3[[#This Row],[Annual Salary]]+TBL_Employees3[[#This Row],[Bonus %]]*TBL_Employees3[[#This Row],[Annual Salary]]</f>
        <v>124827</v>
      </c>
      <c r="P978" t="str">
        <f>IF(AND(TBL_Employees3[[#This Row],[Department]]="IT",TBL_Employees3[[#This Row],[Gender]]="Female"),"Yes","No")</f>
        <v>No</v>
      </c>
      <c r="Q978" t="str">
        <f>IF(AND(TBL_Employees3[[#This Row],[Gender]]="Female",TBL_Employees3[[#This Row],[Ethnicity]]="Black"), "Female_Black", "Others")</f>
        <v>Others</v>
      </c>
    </row>
    <row r="979" spans="1:17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TBL_Employees3[[#This Row],[Annual Salary]]+TBL_Employees3[[#This Row],[Bonus %]]*TBL_Employees3[[#This Row],[Annual Salary]]</f>
        <v>106655.85</v>
      </c>
      <c r="P979" t="str">
        <f>IF(AND(TBL_Employees3[[#This Row],[Department]]="IT",TBL_Employees3[[#This Row],[Gender]]="Female"),"Yes","No")</f>
        <v>No</v>
      </c>
      <c r="Q979" t="str">
        <f>IF(AND(TBL_Employees3[[#This Row],[Gender]]="Female",TBL_Employees3[[#This Row],[Ethnicity]]="Black"), "Female_Black", "Others")</f>
        <v>Others</v>
      </c>
    </row>
    <row r="980" spans="1:17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TBL_Employees3[[#This Row],[Annual Salary]]+TBL_Employees3[[#This Row],[Bonus %]]*TBL_Employees3[[#This Row],[Annual Salary]]</f>
        <v>115745.3</v>
      </c>
      <c r="P980" t="str">
        <f>IF(AND(TBL_Employees3[[#This Row],[Department]]="IT",TBL_Employees3[[#This Row],[Gender]]="Female"),"Yes","No")</f>
        <v>No</v>
      </c>
      <c r="Q980" t="str">
        <f>IF(AND(TBL_Employees3[[#This Row],[Gender]]="Female",TBL_Employees3[[#This Row],[Ethnicity]]="Black"), "Female_Black", "Others")</f>
        <v>Others</v>
      </c>
    </row>
    <row r="981" spans="1:17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TBL_Employees3[[#This Row],[Annual Salary]]+TBL_Employees3[[#This Row],[Bonus %]]*TBL_Employees3[[#This Row],[Annual Salary]]</f>
        <v>94815</v>
      </c>
      <c r="P981" t="str">
        <f>IF(AND(TBL_Employees3[[#This Row],[Department]]="IT",TBL_Employees3[[#This Row],[Gender]]="Female"),"Yes","No")</f>
        <v>No</v>
      </c>
      <c r="Q981" t="str">
        <f>IF(AND(TBL_Employees3[[#This Row],[Gender]]="Female",TBL_Employees3[[#This Row],[Ethnicity]]="Black"), "Female_Black", "Others")</f>
        <v>Others</v>
      </c>
    </row>
    <row r="982" spans="1:17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TBL_Employees3[[#This Row],[Annual Salary]]+TBL_Employees3[[#This Row],[Bonus %]]*TBL_Employees3[[#This Row],[Annual Salary]]</f>
        <v>121786.58</v>
      </c>
      <c r="P982" t="str">
        <f>IF(AND(TBL_Employees3[[#This Row],[Department]]="IT",TBL_Employees3[[#This Row],[Gender]]="Female"),"Yes","No")</f>
        <v>No</v>
      </c>
      <c r="Q982" t="str">
        <f>IF(AND(TBL_Employees3[[#This Row],[Gender]]="Female",TBL_Employees3[[#This Row],[Ethnicity]]="Black"), "Female_Black", "Others")</f>
        <v>Others</v>
      </c>
    </row>
    <row r="983" spans="1:17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TBL_Employees3[[#This Row],[Annual Salary]]+TBL_Employees3[[#This Row],[Bonus %]]*TBL_Employees3[[#This Row],[Annual Salary]]</f>
        <v>80622</v>
      </c>
      <c r="P983" t="str">
        <f>IF(AND(TBL_Employees3[[#This Row],[Department]]="IT",TBL_Employees3[[#This Row],[Gender]]="Female"),"Yes","No")</f>
        <v>No</v>
      </c>
      <c r="Q983" t="str">
        <f>IF(AND(TBL_Employees3[[#This Row],[Gender]]="Female",TBL_Employees3[[#This Row],[Ethnicity]]="Black"), "Female_Black", "Others")</f>
        <v>Others</v>
      </c>
    </row>
    <row r="984" spans="1:17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TBL_Employees3[[#This Row],[Annual Salary]]+TBL_Employees3[[#This Row],[Bonus %]]*TBL_Employees3[[#This Row],[Annual Salary]]</f>
        <v>327963.37</v>
      </c>
      <c r="P984" t="str">
        <f>IF(AND(TBL_Employees3[[#This Row],[Department]]="IT",TBL_Employees3[[#This Row],[Gender]]="Female"),"Yes","No")</f>
        <v>Yes</v>
      </c>
      <c r="Q984" t="str">
        <f>IF(AND(TBL_Employees3[[#This Row],[Gender]]="Female",TBL_Employees3[[#This Row],[Ethnicity]]="Black"), "Female_Black", "Others")</f>
        <v>Others</v>
      </c>
    </row>
    <row r="985" spans="1:17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TBL_Employees3[[#This Row],[Annual Salary]]+TBL_Employees3[[#This Row],[Bonus %]]*TBL_Employees3[[#This Row],[Annual Salary]]</f>
        <v>130142.73</v>
      </c>
      <c r="P985" t="str">
        <f>IF(AND(TBL_Employees3[[#This Row],[Department]]="IT",TBL_Employees3[[#This Row],[Gender]]="Female"),"Yes","No")</f>
        <v>No</v>
      </c>
      <c r="Q985" t="str">
        <f>IF(AND(TBL_Employees3[[#This Row],[Gender]]="Female",TBL_Employees3[[#This Row],[Ethnicity]]="Black"), "Female_Black", "Others")</f>
        <v>Others</v>
      </c>
    </row>
    <row r="986" spans="1:17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TBL_Employees3[[#This Row],[Annual Salary]]+TBL_Employees3[[#This Row],[Bonus %]]*TBL_Employees3[[#This Row],[Annual Salary]]</f>
        <v>185319.18</v>
      </c>
      <c r="P986" t="str">
        <f>IF(AND(TBL_Employees3[[#This Row],[Department]]="IT",TBL_Employees3[[#This Row],[Gender]]="Female"),"Yes","No")</f>
        <v>No</v>
      </c>
      <c r="Q986" t="str">
        <f>IF(AND(TBL_Employees3[[#This Row],[Gender]]="Female",TBL_Employees3[[#This Row],[Ethnicity]]="Black"), "Female_Black", "Others")</f>
        <v>Others</v>
      </c>
    </row>
    <row r="987" spans="1:17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TBL_Employees3[[#This Row],[Annual Salary]]+TBL_Employees3[[#This Row],[Bonus %]]*TBL_Employees3[[#This Row],[Annual Salary]]</f>
        <v>168759.9</v>
      </c>
      <c r="P987" t="str">
        <f>IF(AND(TBL_Employees3[[#This Row],[Department]]="IT",TBL_Employees3[[#This Row],[Gender]]="Female"),"Yes","No")</f>
        <v>Yes</v>
      </c>
      <c r="Q987" t="str">
        <f>IF(AND(TBL_Employees3[[#This Row],[Gender]]="Female",TBL_Employees3[[#This Row],[Ethnicity]]="Black"), "Female_Black", "Others")</f>
        <v>Others</v>
      </c>
    </row>
    <row r="988" spans="1:17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TBL_Employees3[[#This Row],[Annual Salary]]+TBL_Employees3[[#This Row],[Bonus %]]*TBL_Employees3[[#This Row],[Annual Salary]]</f>
        <v>187499.64</v>
      </c>
      <c r="P988" t="str">
        <f>IF(AND(TBL_Employees3[[#This Row],[Department]]="IT",TBL_Employees3[[#This Row],[Gender]]="Female"),"Yes","No")</f>
        <v>No</v>
      </c>
      <c r="Q988" t="str">
        <f>IF(AND(TBL_Employees3[[#This Row],[Gender]]="Female",TBL_Employees3[[#This Row],[Ethnicity]]="Black"), "Female_Black", "Others")</f>
        <v>Others</v>
      </c>
    </row>
    <row r="989" spans="1:17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TBL_Employees3[[#This Row],[Annual Salary]]+TBL_Employees3[[#This Row],[Bonus %]]*TBL_Employees3[[#This Row],[Annual Salary]]</f>
        <v>89659</v>
      </c>
      <c r="P989" t="str">
        <f>IF(AND(TBL_Employees3[[#This Row],[Department]]="IT",TBL_Employees3[[#This Row],[Gender]]="Female"),"Yes","No")</f>
        <v>No</v>
      </c>
      <c r="Q989" t="str">
        <f>IF(AND(TBL_Employees3[[#This Row],[Gender]]="Female",TBL_Employees3[[#This Row],[Ethnicity]]="Black"), "Female_Black", "Others")</f>
        <v>Others</v>
      </c>
    </row>
    <row r="990" spans="1:17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TBL_Employees3[[#This Row],[Annual Salary]]+TBL_Employees3[[#This Row],[Bonus %]]*TBL_Employees3[[#This Row],[Annual Salary]]</f>
        <v>210929.01</v>
      </c>
      <c r="P990" t="str">
        <f>IF(AND(TBL_Employees3[[#This Row],[Department]]="IT",TBL_Employees3[[#This Row],[Gender]]="Female"),"Yes","No")</f>
        <v>No</v>
      </c>
      <c r="Q990" t="str">
        <f>IF(AND(TBL_Employees3[[#This Row],[Gender]]="Female",TBL_Employees3[[#This Row],[Ethnicity]]="Black"), "Female_Black", "Others")</f>
        <v>Others</v>
      </c>
    </row>
    <row r="991" spans="1:17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TBL_Employees3[[#This Row],[Annual Salary]]+TBL_Employees3[[#This Row],[Bonus %]]*TBL_Employees3[[#This Row],[Annual Salary]]</f>
        <v>348972.3</v>
      </c>
      <c r="P991" t="str">
        <f>IF(AND(TBL_Employees3[[#This Row],[Department]]="IT",TBL_Employees3[[#This Row],[Gender]]="Female"),"Yes","No")</f>
        <v>No</v>
      </c>
      <c r="Q991" t="str">
        <f>IF(AND(TBL_Employees3[[#This Row],[Gender]]="Female",TBL_Employees3[[#This Row],[Ethnicity]]="Black"), "Female_Black", "Others")</f>
        <v>Others</v>
      </c>
    </row>
    <row r="992" spans="1:17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TBL_Employees3[[#This Row],[Annual Salary]]+TBL_Employees3[[#This Row],[Bonus %]]*TBL_Employees3[[#This Row],[Annual Salary]]</f>
        <v>163126.71</v>
      </c>
      <c r="P992" t="str">
        <f>IF(AND(TBL_Employees3[[#This Row],[Department]]="IT",TBL_Employees3[[#This Row],[Gender]]="Female"),"Yes","No")</f>
        <v>No</v>
      </c>
      <c r="Q992" t="str">
        <f>IF(AND(TBL_Employees3[[#This Row],[Gender]]="Female",TBL_Employees3[[#This Row],[Ethnicity]]="Black"), "Female_Black", "Others")</f>
        <v>Others</v>
      </c>
    </row>
    <row r="993" spans="1:17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TBL_Employees3[[#This Row],[Annual Salary]]+TBL_Employees3[[#This Row],[Bonus %]]*TBL_Employees3[[#This Row],[Annual Salary]]</f>
        <v>85369</v>
      </c>
      <c r="P993" t="str">
        <f>IF(AND(TBL_Employees3[[#This Row],[Department]]="IT",TBL_Employees3[[#This Row],[Gender]]="Female"),"Yes","No")</f>
        <v>No</v>
      </c>
      <c r="Q993" t="str">
        <f>IF(AND(TBL_Employees3[[#This Row],[Gender]]="Female",TBL_Employees3[[#This Row],[Ethnicity]]="Black"), "Female_Black", "Others")</f>
        <v>Others</v>
      </c>
    </row>
    <row r="994" spans="1:17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TBL_Employees3[[#This Row],[Annual Salary]]+TBL_Employees3[[#This Row],[Bonus %]]*TBL_Employees3[[#This Row],[Annual Salary]]</f>
        <v>67489</v>
      </c>
      <c r="P994" t="str">
        <f>IF(AND(TBL_Employees3[[#This Row],[Department]]="IT",TBL_Employees3[[#This Row],[Gender]]="Female"),"Yes","No")</f>
        <v>No</v>
      </c>
      <c r="Q994" t="str">
        <f>IF(AND(TBL_Employees3[[#This Row],[Gender]]="Female",TBL_Employees3[[#This Row],[Ethnicity]]="Black"), "Female_Black", "Others")</f>
        <v>Others</v>
      </c>
    </row>
    <row r="995" spans="1:17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TBL_Employees3[[#This Row],[Annual Salary]]+TBL_Employees3[[#This Row],[Bonus %]]*TBL_Employees3[[#This Row],[Annual Salary]]</f>
        <v>194523.03</v>
      </c>
      <c r="P995" t="str">
        <f>IF(AND(TBL_Employees3[[#This Row],[Department]]="IT",TBL_Employees3[[#This Row],[Gender]]="Female"),"Yes","No")</f>
        <v>Yes</v>
      </c>
      <c r="Q995" t="str">
        <f>IF(AND(TBL_Employees3[[#This Row],[Gender]]="Female",TBL_Employees3[[#This Row],[Ethnicity]]="Black"), "Female_Black", "Others")</f>
        <v>Others</v>
      </c>
    </row>
    <row r="996" spans="1:17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TBL_Employees3[[#This Row],[Annual Salary]]+TBL_Employees3[[#This Row],[Bonus %]]*TBL_Employees3[[#This Row],[Annual Salary]]</f>
        <v>47032</v>
      </c>
      <c r="P996" t="str">
        <f>IF(AND(TBL_Employees3[[#This Row],[Department]]="IT",TBL_Employees3[[#This Row],[Gender]]="Female"),"Yes","No")</f>
        <v>Yes</v>
      </c>
      <c r="Q996" t="str">
        <f>IF(AND(TBL_Employees3[[#This Row],[Gender]]="Female",TBL_Employees3[[#This Row],[Ethnicity]]="Black"), "Female_Black", "Others")</f>
        <v>Others</v>
      </c>
    </row>
    <row r="997" spans="1:17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TBL_Employees3[[#This Row],[Annual Salary]]+TBL_Employees3[[#This Row],[Bonus %]]*TBL_Employees3[[#This Row],[Annual Salary]]</f>
        <v>98427</v>
      </c>
      <c r="P997" t="str">
        <f>IF(AND(TBL_Employees3[[#This Row],[Department]]="IT",TBL_Employees3[[#This Row],[Gender]]="Female"),"Yes","No")</f>
        <v>No</v>
      </c>
      <c r="Q997" t="str">
        <f>IF(AND(TBL_Employees3[[#This Row],[Gender]]="Female",TBL_Employees3[[#This Row],[Ethnicity]]="Black"), "Female_Black", "Others")</f>
        <v>Others</v>
      </c>
    </row>
    <row r="998" spans="1:17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TBL_Employees3[[#This Row],[Annual Salary]]+TBL_Employees3[[#This Row],[Bonus %]]*TBL_Employees3[[#This Row],[Annual Salary]]</f>
        <v>47387</v>
      </c>
      <c r="P998" t="str">
        <f>IF(AND(TBL_Employees3[[#This Row],[Department]]="IT",TBL_Employees3[[#This Row],[Gender]]="Female"),"Yes","No")</f>
        <v>No</v>
      </c>
      <c r="Q998" t="str">
        <f>IF(AND(TBL_Employees3[[#This Row],[Gender]]="Female",TBL_Employees3[[#This Row],[Ethnicity]]="Black"), "Female_Black", "Others")</f>
        <v>Others</v>
      </c>
    </row>
    <row r="999" spans="1:17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TBL_Employees3[[#This Row],[Annual Salary]]+TBL_Employees3[[#This Row],[Bonus %]]*TBL_Employees3[[#This Row],[Annual Salary]]</f>
        <v>203216.5</v>
      </c>
      <c r="P999" t="str">
        <f>IF(AND(TBL_Employees3[[#This Row],[Department]]="IT",TBL_Employees3[[#This Row],[Gender]]="Female"),"Yes","No")</f>
        <v>No</v>
      </c>
      <c r="Q999" t="str">
        <f>IF(AND(TBL_Employees3[[#This Row],[Gender]]="Female",TBL_Employees3[[#This Row],[Ethnicity]]="Black"), "Female_Black", "Others")</f>
        <v>Others</v>
      </c>
    </row>
    <row r="1000" spans="1:17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TBL_Employees3[[#This Row],[Annual Salary]]+TBL_Employees3[[#This Row],[Bonus %]]*TBL_Employees3[[#This Row],[Annual Salary]]</f>
        <v>95960</v>
      </c>
      <c r="P1000" t="str">
        <f>IF(AND(TBL_Employees3[[#This Row],[Department]]="IT",TBL_Employees3[[#This Row],[Gender]]="Female"),"Yes","No")</f>
        <v>No</v>
      </c>
      <c r="Q1000" t="str">
        <f>IF(AND(TBL_Employees3[[#This Row],[Gender]]="Female",TBL_Employees3[[#This Row],[Ethnicity]]="Black"), "Female_Black", "Others")</f>
        <v>Others</v>
      </c>
    </row>
    <row r="1001" spans="1:17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TBL_Employees3[[#This Row],[Annual Salary]]+TBL_Employees3[[#This Row],[Bonus %]]*TBL_Employees3[[#This Row],[Annual Salary]]</f>
        <v>283215.45</v>
      </c>
      <c r="P1001" t="str">
        <f>IF(AND(TBL_Employees3[[#This Row],[Department]]="IT",TBL_Employees3[[#This Row],[Gender]]="Female"),"Yes","No")</f>
        <v>No</v>
      </c>
      <c r="Q1001" t="str">
        <f>IF(AND(TBL_Employees3[[#This Row],[Gender]]="Female",TBL_Employees3[[#This Row],[Ethnicity]]="Black"), "Female_Black", "Others")</f>
        <v>Others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6F37-4223-4F44-839E-34738B058EE0}">
  <dimension ref="A3:B12"/>
  <sheetViews>
    <sheetView workbookViewId="0">
      <selection activeCell="A4" sqref="A4:B10"/>
    </sheetView>
  </sheetViews>
  <sheetFormatPr defaultRowHeight="14.4" x14ac:dyDescent="0.3"/>
  <cols>
    <col min="1" max="1" width="15.6640625" bestFit="1" customWidth="1"/>
    <col min="2" max="2" width="19.109375" bestFit="1" customWidth="1"/>
  </cols>
  <sheetData>
    <row r="3" spans="1:2" x14ac:dyDescent="0.3">
      <c r="A3" s="20" t="s">
        <v>2175</v>
      </c>
      <c r="B3" t="s">
        <v>2178</v>
      </c>
    </row>
    <row r="4" spans="1:2" x14ac:dyDescent="0.3">
      <c r="A4" s="5" t="s">
        <v>65</v>
      </c>
      <c r="B4">
        <v>96</v>
      </c>
    </row>
    <row r="5" spans="1:2" x14ac:dyDescent="0.3">
      <c r="A5" s="5" t="s">
        <v>31</v>
      </c>
      <c r="B5">
        <v>158</v>
      </c>
    </row>
    <row r="6" spans="1:2" x14ac:dyDescent="0.3">
      <c r="A6" s="5" t="s">
        <v>15</v>
      </c>
      <c r="B6">
        <v>120</v>
      </c>
    </row>
    <row r="7" spans="1:2" x14ac:dyDescent="0.3">
      <c r="A7" s="5" t="s">
        <v>23</v>
      </c>
      <c r="B7">
        <v>125</v>
      </c>
    </row>
    <row r="8" spans="1:2" x14ac:dyDescent="0.3">
      <c r="A8" s="5" t="s">
        <v>27</v>
      </c>
      <c r="B8">
        <v>241</v>
      </c>
    </row>
    <row r="9" spans="1:2" x14ac:dyDescent="0.3">
      <c r="A9" s="5" t="s">
        <v>43</v>
      </c>
      <c r="B9">
        <v>120</v>
      </c>
    </row>
    <row r="10" spans="1:2" x14ac:dyDescent="0.3">
      <c r="A10" s="5" t="s">
        <v>50</v>
      </c>
      <c r="B10">
        <v>140</v>
      </c>
    </row>
    <row r="11" spans="1:2" x14ac:dyDescent="0.3">
      <c r="A11" s="5" t="s">
        <v>2176</v>
      </c>
    </row>
    <row r="12" spans="1:2" x14ac:dyDescent="0.3">
      <c r="A12" s="5" t="s">
        <v>2177</v>
      </c>
      <c r="B12">
        <v>1000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4C48-CBFC-4AB3-983B-FA29830AA2E9}">
  <dimension ref="A1:B36"/>
  <sheetViews>
    <sheetView workbookViewId="0">
      <selection activeCell="L40" sqref="L40"/>
    </sheetView>
  </sheetViews>
  <sheetFormatPr defaultRowHeight="14.4" x14ac:dyDescent="0.3"/>
  <cols>
    <col min="1" max="1" width="25.5546875" bestFit="1" customWidth="1"/>
    <col min="2" max="2" width="15.77734375" bestFit="1" customWidth="1"/>
  </cols>
  <sheetData>
    <row r="1" spans="1:2" x14ac:dyDescent="0.3">
      <c r="A1" s="20" t="s">
        <v>2175</v>
      </c>
      <c r="B1" t="s">
        <v>2174</v>
      </c>
    </row>
    <row r="2" spans="1:2" x14ac:dyDescent="0.3">
      <c r="A2" s="5" t="s">
        <v>94</v>
      </c>
      <c r="B2">
        <v>21</v>
      </c>
    </row>
    <row r="3" spans="1:2" x14ac:dyDescent="0.3">
      <c r="A3" s="5" t="s">
        <v>68</v>
      </c>
      <c r="B3">
        <v>51</v>
      </c>
    </row>
    <row r="4" spans="1:2" x14ac:dyDescent="0.3">
      <c r="A4" s="5" t="s">
        <v>64</v>
      </c>
      <c r="B4">
        <v>53</v>
      </c>
    </row>
    <row r="5" spans="1:2" x14ac:dyDescent="0.3">
      <c r="A5" s="5" t="s">
        <v>59</v>
      </c>
      <c r="B5">
        <v>7</v>
      </c>
    </row>
    <row r="6" spans="1:2" x14ac:dyDescent="0.3">
      <c r="A6" s="5" t="s">
        <v>83</v>
      </c>
      <c r="B6">
        <v>19</v>
      </c>
    </row>
    <row r="7" spans="1:2" x14ac:dyDescent="0.3">
      <c r="A7" s="5" t="s">
        <v>38</v>
      </c>
      <c r="B7">
        <v>15</v>
      </c>
    </row>
    <row r="8" spans="1:2" x14ac:dyDescent="0.3">
      <c r="A8" s="5" t="s">
        <v>56</v>
      </c>
      <c r="B8">
        <v>21</v>
      </c>
    </row>
    <row r="9" spans="1:2" x14ac:dyDescent="0.3">
      <c r="A9" s="5" t="s">
        <v>84</v>
      </c>
      <c r="B9">
        <v>15</v>
      </c>
    </row>
    <row r="10" spans="1:2" x14ac:dyDescent="0.3">
      <c r="A10" s="5" t="s">
        <v>86</v>
      </c>
      <c r="B10">
        <v>19</v>
      </c>
    </row>
    <row r="11" spans="1:2" x14ac:dyDescent="0.3">
      <c r="A11" s="5" t="s">
        <v>40</v>
      </c>
      <c r="B11">
        <v>121</v>
      </c>
    </row>
    <row r="12" spans="1:2" x14ac:dyDescent="0.3">
      <c r="A12" s="5" t="s">
        <v>97</v>
      </c>
      <c r="B12">
        <v>20</v>
      </c>
    </row>
    <row r="13" spans="1:2" x14ac:dyDescent="0.3">
      <c r="A13" s="5" t="s">
        <v>26</v>
      </c>
      <c r="B13">
        <v>18</v>
      </c>
    </row>
    <row r="14" spans="1:2" x14ac:dyDescent="0.3">
      <c r="A14" s="5" t="s">
        <v>129</v>
      </c>
      <c r="B14">
        <v>21</v>
      </c>
    </row>
    <row r="15" spans="1:2" x14ac:dyDescent="0.3">
      <c r="A15" s="5" t="s">
        <v>22</v>
      </c>
      <c r="B15">
        <v>16</v>
      </c>
    </row>
    <row r="16" spans="1:2" x14ac:dyDescent="0.3">
      <c r="A16" s="5" t="s">
        <v>73</v>
      </c>
      <c r="B16">
        <v>11</v>
      </c>
    </row>
    <row r="17" spans="1:2" x14ac:dyDescent="0.3">
      <c r="A17" s="5" t="s">
        <v>91</v>
      </c>
      <c r="B17">
        <v>12</v>
      </c>
    </row>
    <row r="18" spans="1:2" x14ac:dyDescent="0.3">
      <c r="A18" s="5" t="s">
        <v>62</v>
      </c>
      <c r="B18">
        <v>98</v>
      </c>
    </row>
    <row r="19" spans="1:2" x14ac:dyDescent="0.3">
      <c r="A19" s="5" t="s">
        <v>89</v>
      </c>
      <c r="B19">
        <v>10</v>
      </c>
    </row>
    <row r="20" spans="1:2" x14ac:dyDescent="0.3">
      <c r="A20" s="5" t="s">
        <v>71</v>
      </c>
      <c r="B20">
        <v>18</v>
      </c>
    </row>
    <row r="21" spans="1:2" x14ac:dyDescent="0.3">
      <c r="A21" s="5" t="s">
        <v>35</v>
      </c>
      <c r="B21">
        <v>7</v>
      </c>
    </row>
    <row r="22" spans="1:2" x14ac:dyDescent="0.3">
      <c r="A22" s="5" t="s">
        <v>69</v>
      </c>
      <c r="B22">
        <v>12</v>
      </c>
    </row>
    <row r="23" spans="1:2" x14ac:dyDescent="0.3">
      <c r="A23" s="5" t="s">
        <v>30</v>
      </c>
      <c r="B23">
        <v>20</v>
      </c>
    </row>
    <row r="24" spans="1:2" x14ac:dyDescent="0.3">
      <c r="A24" s="5" t="s">
        <v>82</v>
      </c>
      <c r="B24">
        <v>10</v>
      </c>
    </row>
    <row r="25" spans="1:2" x14ac:dyDescent="0.3">
      <c r="A25" s="5" t="s">
        <v>88</v>
      </c>
      <c r="B25">
        <v>15</v>
      </c>
    </row>
    <row r="26" spans="1:2" x14ac:dyDescent="0.3">
      <c r="A26" s="5" t="s">
        <v>49</v>
      </c>
      <c r="B26">
        <v>9</v>
      </c>
    </row>
    <row r="27" spans="1:2" x14ac:dyDescent="0.3">
      <c r="A27" s="5" t="s">
        <v>42</v>
      </c>
      <c r="B27">
        <v>70</v>
      </c>
    </row>
    <row r="28" spans="1:2" x14ac:dyDescent="0.3">
      <c r="A28" s="5" t="s">
        <v>77</v>
      </c>
      <c r="B28">
        <v>17</v>
      </c>
    </row>
    <row r="29" spans="1:2" x14ac:dyDescent="0.3">
      <c r="A29" s="5" t="s">
        <v>61</v>
      </c>
      <c r="B29">
        <v>110</v>
      </c>
    </row>
    <row r="30" spans="1:2" x14ac:dyDescent="0.3">
      <c r="A30" s="5" t="s">
        <v>98</v>
      </c>
      <c r="B30">
        <v>15</v>
      </c>
    </row>
    <row r="31" spans="1:2" x14ac:dyDescent="0.3">
      <c r="A31" s="5" t="s">
        <v>76</v>
      </c>
      <c r="B31">
        <v>15</v>
      </c>
    </row>
    <row r="32" spans="1:2" x14ac:dyDescent="0.3">
      <c r="A32" s="5" t="s">
        <v>55</v>
      </c>
      <c r="B32">
        <v>17</v>
      </c>
    </row>
    <row r="33" spans="1:2" x14ac:dyDescent="0.3">
      <c r="A33" s="5" t="s">
        <v>58</v>
      </c>
      <c r="B33">
        <v>12</v>
      </c>
    </row>
    <row r="34" spans="1:2" x14ac:dyDescent="0.3">
      <c r="A34" s="5" t="s">
        <v>14</v>
      </c>
      <c r="B34">
        <v>105</v>
      </c>
    </row>
    <row r="35" spans="1:2" x14ac:dyDescent="0.3">
      <c r="A35" s="5" t="s">
        <v>2176</v>
      </c>
    </row>
    <row r="36" spans="1:2" x14ac:dyDescent="0.3">
      <c r="A36" s="5" t="s">
        <v>2177</v>
      </c>
      <c r="B36">
        <v>1000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9D0A-81B1-42CB-B9AA-C82B0AC4123A}">
  <dimension ref="A1:H10"/>
  <sheetViews>
    <sheetView zoomScale="150" zoomScaleNormal="150" workbookViewId="0">
      <selection activeCell="F7" sqref="F7"/>
    </sheetView>
  </sheetViews>
  <sheetFormatPr defaultRowHeight="14.4" x14ac:dyDescent="0.3"/>
  <cols>
    <col min="5" max="5" width="11.109375" bestFit="1" customWidth="1"/>
    <col min="6" max="6" width="22.5546875" bestFit="1" customWidth="1"/>
    <col min="7" max="7" width="11" bestFit="1" customWidth="1"/>
  </cols>
  <sheetData>
    <row r="1" spans="1:8" x14ac:dyDescent="0.3">
      <c r="A1" t="s">
        <v>2181</v>
      </c>
      <c r="B1" t="s">
        <v>2182</v>
      </c>
    </row>
    <row r="2" spans="1:8" x14ac:dyDescent="0.3">
      <c r="A2">
        <v>9</v>
      </c>
      <c r="B2">
        <v>15</v>
      </c>
    </row>
    <row r="3" spans="1:8" x14ac:dyDescent="0.3">
      <c r="A3">
        <v>8</v>
      </c>
      <c r="B3">
        <v>16</v>
      </c>
    </row>
    <row r="4" spans="1:8" x14ac:dyDescent="0.3">
      <c r="A4">
        <v>7</v>
      </c>
      <c r="B4">
        <v>14</v>
      </c>
    </row>
    <row r="5" spans="1:8" x14ac:dyDescent="0.3">
      <c r="A5">
        <v>6</v>
      </c>
      <c r="B5">
        <v>13</v>
      </c>
      <c r="E5" t="s">
        <v>2183</v>
      </c>
      <c r="F5">
        <f>_xlfn.COVARIANCE.S(A2:A10,B2:B10)</f>
        <v>7.125</v>
      </c>
    </row>
    <row r="6" spans="1:8" x14ac:dyDescent="0.3">
      <c r="A6">
        <v>5</v>
      </c>
      <c r="B6">
        <v>11</v>
      </c>
      <c r="E6" t="s">
        <v>2184</v>
      </c>
      <c r="F6">
        <f>CORREL(A2:A10,B2:B10)</f>
        <v>0.95000000000000007</v>
      </c>
    </row>
    <row r="7" spans="1:8" x14ac:dyDescent="0.3">
      <c r="A7">
        <v>4</v>
      </c>
      <c r="B7">
        <v>12</v>
      </c>
      <c r="E7" t="s">
        <v>2193</v>
      </c>
      <c r="F7">
        <f>SUMPRODUCT(A2:A10,B2:B10)</f>
        <v>597</v>
      </c>
    </row>
    <row r="8" spans="1:8" x14ac:dyDescent="0.3">
      <c r="A8">
        <v>3</v>
      </c>
      <c r="B8">
        <v>10</v>
      </c>
      <c r="F8" t="s">
        <v>2185</v>
      </c>
      <c r="G8" t="s">
        <v>2186</v>
      </c>
      <c r="H8" t="s">
        <v>2188</v>
      </c>
    </row>
    <row r="9" spans="1:8" x14ac:dyDescent="0.3">
      <c r="A9">
        <v>2</v>
      </c>
      <c r="B9">
        <v>8</v>
      </c>
      <c r="F9" t="s">
        <v>2187</v>
      </c>
      <c r="G9" t="s">
        <v>2186</v>
      </c>
      <c r="H9" t="s">
        <v>2189</v>
      </c>
    </row>
    <row r="10" spans="1:8" x14ac:dyDescent="0.3">
      <c r="A10">
        <v>1</v>
      </c>
      <c r="B10">
        <v>9</v>
      </c>
      <c r="F10" t="s">
        <v>2191</v>
      </c>
      <c r="G10" t="s">
        <v>2192</v>
      </c>
      <c r="H10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Questions</vt:lpstr>
      <vt:lpstr>Arithmetics</vt:lpstr>
      <vt:lpstr>percent</vt:lpstr>
      <vt:lpstr>percentiles</vt:lpstr>
      <vt:lpstr>percentiles (2)</vt:lpstr>
      <vt:lpstr>OR</vt:lpstr>
      <vt:lpstr>countif</vt:lpstr>
      <vt:lpstr>moments</vt:lpstr>
      <vt:lpstr>pivot table 1</vt:lpstr>
      <vt:lpstr>pivot table</vt:lpstr>
      <vt:lpstr>corr&amp; 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</cp:lastModifiedBy>
  <dcterms:created xsi:type="dcterms:W3CDTF">2022-08-29T14:02:56Z</dcterms:created>
  <dcterms:modified xsi:type="dcterms:W3CDTF">2023-03-29T06:38:04Z</dcterms:modified>
</cp:coreProperties>
</file>