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Abdunabiyev\Desktop\yangi-ish\"/>
    </mc:Choice>
  </mc:AlternateContent>
  <bookViews>
    <workbookView xWindow="0" yWindow="0" windowWidth="14340" windowHeight="240"/>
  </bookViews>
  <sheets>
    <sheet name="свод" sheetId="2" r:id="rId1"/>
    <sheet name="ходим" sheetId="3" r:id="rId2"/>
    <sheet name="Солиқ" sheetId="7" r:id="rId3"/>
  </sheets>
  <externalReferences>
    <externalReference r:id="rId4"/>
    <externalReference r:id="rId5"/>
    <externalReference r:id="rId6"/>
  </externalReferences>
  <definedNames>
    <definedName name="_xlnm._FilterDatabase" localSheetId="0" hidden="1">свод!$A$6:$BC$25</definedName>
    <definedName name="_xlnm._FilterDatabase" localSheetId="2" hidden="1">Солиқ!$A$18:$S$18</definedName>
    <definedName name="_xlnm.Print_Area" localSheetId="0">свод!$A$1:$U$25</definedName>
    <definedName name="_xlnm.Print_Area" localSheetId="2">Солиқ!$A$1:$S$26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  <c r="E16" i="3"/>
  <c r="E17" i="3"/>
  <c r="E18" i="3"/>
  <c r="E19" i="3"/>
  <c r="E20" i="3"/>
  <c r="E21" i="3"/>
  <c r="E22" i="3"/>
  <c r="E23" i="3"/>
  <c r="E24" i="3"/>
  <c r="E25" i="3"/>
  <c r="E26" i="3"/>
  <c r="E3" i="3"/>
  <c r="E4" i="3"/>
  <c r="E5" i="3"/>
  <c r="E6" i="3"/>
  <c r="E7" i="3"/>
  <c r="E8" i="3"/>
  <c r="E9" i="3"/>
  <c r="E10" i="3"/>
  <c r="E11" i="3"/>
  <c r="E12" i="3"/>
  <c r="E13" i="3"/>
  <c r="E14" i="3"/>
  <c r="S25" i="2"/>
  <c r="S24" i="2"/>
  <c r="S23" i="2"/>
  <c r="S22" i="2"/>
  <c r="S21" i="2"/>
  <c r="S20" i="2"/>
  <c r="S19" i="2"/>
  <c r="S18" i="2"/>
  <c r="S16" i="2"/>
  <c r="S15" i="2"/>
  <c r="S14" i="2"/>
  <c r="S13" i="2"/>
  <c r="S12" i="2"/>
  <c r="S11" i="2"/>
  <c r="S10" i="2"/>
  <c r="S9" i="2"/>
  <c r="S8" i="2"/>
  <c r="P25" i="2"/>
  <c r="P24" i="2"/>
  <c r="P23" i="2"/>
  <c r="P22" i="2"/>
  <c r="P21" i="2"/>
  <c r="P20" i="2"/>
  <c r="P19" i="2"/>
  <c r="P18" i="2"/>
  <c r="P16" i="2"/>
  <c r="P15" i="2"/>
  <c r="P14" i="2"/>
  <c r="P13" i="2"/>
  <c r="P12" i="2"/>
  <c r="P11" i="2"/>
  <c r="P10" i="2"/>
  <c r="P9" i="2"/>
  <c r="P8" i="2"/>
  <c r="M25" i="2"/>
  <c r="M24" i="2"/>
  <c r="M23" i="2"/>
  <c r="M22" i="2"/>
  <c r="M21" i="2"/>
  <c r="M20" i="2"/>
  <c r="M19" i="2"/>
  <c r="M18" i="2"/>
  <c r="M16" i="2"/>
  <c r="M15" i="2"/>
  <c r="M14" i="2"/>
  <c r="M13" i="2"/>
  <c r="M12" i="2"/>
  <c r="M11" i="2"/>
  <c r="M10" i="2"/>
  <c r="M9" i="2"/>
  <c r="M8" i="2"/>
  <c r="J25" i="2"/>
  <c r="J24" i="2"/>
  <c r="J23" i="2"/>
  <c r="J22" i="2"/>
  <c r="J21" i="2"/>
  <c r="J20" i="2"/>
  <c r="J19" i="2"/>
  <c r="J18" i="2"/>
  <c r="J16" i="2"/>
  <c r="J15" i="2"/>
  <c r="J14" i="2"/>
  <c r="J13" i="2"/>
  <c r="J12" i="2"/>
  <c r="J11" i="2"/>
  <c r="J10" i="2"/>
  <c r="J9" i="2"/>
  <c r="J8" i="2"/>
  <c r="E2" i="3"/>
  <c r="K8" i="2" l="1"/>
  <c r="S4" i="2"/>
  <c r="M4" i="2"/>
  <c r="Z15" i="2" l="1"/>
  <c r="AE16" i="2"/>
  <c r="AE15" i="2"/>
  <c r="AD22" i="2" l="1"/>
  <c r="AD21" i="2"/>
  <c r="AD16" i="2"/>
  <c r="AD15" i="2"/>
  <c r="AD13" i="2"/>
  <c r="AD12" i="2"/>
  <c r="AD11" i="2"/>
  <c r="AD10" i="2"/>
  <c r="AD8" i="2"/>
  <c r="AC25" i="2"/>
  <c r="AC24" i="2"/>
  <c r="AC23" i="2"/>
  <c r="AC22" i="2"/>
  <c r="AC21" i="2"/>
  <c r="AC20" i="2"/>
  <c r="AC19" i="2"/>
  <c r="AC18" i="2"/>
  <c r="AC16" i="2"/>
  <c r="AC14" i="2"/>
  <c r="AC13" i="2"/>
  <c r="AC12" i="2"/>
  <c r="AC11" i="2"/>
  <c r="AC10" i="2"/>
  <c r="AC9" i="2"/>
  <c r="AC8" i="2"/>
  <c r="AC17" i="2" l="1"/>
  <c r="M18" i="7" l="1"/>
  <c r="D18" i="2"/>
  <c r="J17" i="2"/>
  <c r="G8" i="2"/>
  <c r="P25" i="7" l="1"/>
  <c r="P24" i="7"/>
  <c r="P23" i="7"/>
  <c r="P22" i="7"/>
  <c r="P21" i="7"/>
  <c r="P20" i="7"/>
  <c r="S18" i="7"/>
  <c r="R18" i="7"/>
  <c r="Q18" i="7"/>
  <c r="P16" i="7"/>
  <c r="P15" i="7"/>
  <c r="H14" i="7"/>
  <c r="P13" i="7"/>
  <c r="P12" i="7"/>
  <c r="P11" i="7"/>
  <c r="P10" i="7"/>
  <c r="N18" i="7"/>
  <c r="AB13" i="2"/>
  <c r="AB11" i="2"/>
  <c r="AB10" i="2"/>
  <c r="AB9" i="2"/>
  <c r="AB8" i="2"/>
  <c r="AB22" i="2"/>
  <c r="AB20" i="2"/>
  <c r="AB19" i="2"/>
  <c r="AB15" i="2"/>
  <c r="K25" i="2"/>
  <c r="K24" i="2"/>
  <c r="K23" i="2"/>
  <c r="N22" i="2"/>
  <c r="N21" i="2"/>
  <c r="N20" i="2"/>
  <c r="N19" i="2"/>
  <c r="N18" i="2"/>
  <c r="N16" i="2"/>
  <c r="N15" i="2"/>
  <c r="N14" i="2"/>
  <c r="N13" i="2"/>
  <c r="N12" i="2"/>
  <c r="N11" i="2"/>
  <c r="N10" i="2"/>
  <c r="K9" i="2"/>
  <c r="N8" i="2"/>
  <c r="G26" i="7"/>
  <c r="G25" i="7"/>
  <c r="G24" i="7"/>
  <c r="G23" i="7"/>
  <c r="G22" i="7"/>
  <c r="G21" i="7"/>
  <c r="G20" i="7"/>
  <c r="G19" i="7"/>
  <c r="G18" i="7" s="1"/>
  <c r="G17" i="7"/>
  <c r="G16" i="7"/>
  <c r="G15" i="7"/>
  <c r="G14" i="7"/>
  <c r="G13" i="7"/>
  <c r="G12" i="7"/>
  <c r="G11" i="7"/>
  <c r="G10" i="7"/>
  <c r="G9" i="7"/>
  <c r="G8" i="7"/>
  <c r="P17" i="7"/>
  <c r="P26" i="7"/>
  <c r="O17" i="7"/>
  <c r="O16" i="7"/>
  <c r="O15" i="7"/>
  <c r="O14" i="7"/>
  <c r="O13" i="7"/>
  <c r="O12" i="7"/>
  <c r="O11" i="7"/>
  <c r="O10" i="7"/>
  <c r="O9" i="7"/>
  <c r="O26" i="7"/>
  <c r="O25" i="7"/>
  <c r="O24" i="7"/>
  <c r="O23" i="7"/>
  <c r="O22" i="7"/>
  <c r="O21" i="7"/>
  <c r="O20" i="7"/>
  <c r="D20" i="7" s="1"/>
  <c r="O19" i="7"/>
  <c r="J9" i="7"/>
  <c r="D9" i="7" s="1"/>
  <c r="J22" i="7"/>
  <c r="J21" i="7"/>
  <c r="J20" i="7"/>
  <c r="J19" i="7"/>
  <c r="J17" i="7"/>
  <c r="J16" i="7"/>
  <c r="J15" i="7"/>
  <c r="J14" i="7"/>
  <c r="D14" i="7" s="1"/>
  <c r="J13" i="7"/>
  <c r="D13" i="7" s="1"/>
  <c r="J12" i="7"/>
  <c r="D12" i="7" s="1"/>
  <c r="J11" i="7"/>
  <c r="J10" i="7"/>
  <c r="J26" i="7"/>
  <c r="J25" i="7"/>
  <c r="J24" i="7"/>
  <c r="J23" i="7"/>
  <c r="T8" i="7"/>
  <c r="V8" i="7"/>
  <c r="W8" i="7"/>
  <c r="X8" i="7"/>
  <c r="U9" i="7"/>
  <c r="U10" i="7"/>
  <c r="U11" i="7"/>
  <c r="U12" i="7"/>
  <c r="U13" i="7"/>
  <c r="U14" i="7"/>
  <c r="U15" i="7"/>
  <c r="U16" i="7"/>
  <c r="U17" i="7"/>
  <c r="T18" i="7"/>
  <c r="V18" i="7"/>
  <c r="W18" i="7"/>
  <c r="X18" i="7"/>
  <c r="U19" i="7"/>
  <c r="U20" i="7"/>
  <c r="U21" i="7"/>
  <c r="U22" i="7"/>
  <c r="U23" i="7"/>
  <c r="U24" i="7"/>
  <c r="U25" i="7"/>
  <c r="U26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A10" i="7"/>
  <c r="A11" i="7" s="1"/>
  <c r="A12" i="7" s="1"/>
  <c r="A13" i="7" s="1"/>
  <c r="A14" i="7" s="1"/>
  <c r="A15" i="7" s="1"/>
  <c r="A16" i="7" s="1"/>
  <c r="A17" i="7" s="1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AD17" i="2"/>
  <c r="AB25" i="2"/>
  <c r="AB24" i="2"/>
  <c r="T24" i="2" s="1"/>
  <c r="AB23" i="2"/>
  <c r="T23" i="2" s="1"/>
  <c r="AB16" i="2"/>
  <c r="AB14" i="2"/>
  <c r="AB12" i="2"/>
  <c r="W25" i="2"/>
  <c r="W24" i="2"/>
  <c r="W23" i="2"/>
  <c r="W22" i="2"/>
  <c r="W21" i="2"/>
  <c r="W20" i="2"/>
  <c r="W19" i="2"/>
  <c r="W18" i="2"/>
  <c r="W16" i="2"/>
  <c r="W15" i="2"/>
  <c r="W14" i="2"/>
  <c r="W13" i="2"/>
  <c r="W12" i="2"/>
  <c r="W11" i="2"/>
  <c r="W10" i="2"/>
  <c r="W9" i="2"/>
  <c r="W8" i="2"/>
  <c r="AE17" i="2"/>
  <c r="AE7" i="2"/>
  <c r="P19" i="7" l="1"/>
  <c r="P14" i="7"/>
  <c r="S8" i="7"/>
  <c r="P9" i="7"/>
  <c r="P8" i="7" s="1"/>
  <c r="Q8" i="7"/>
  <c r="Q7" i="7" s="1"/>
  <c r="N8" i="7"/>
  <c r="N7" i="7" s="1"/>
  <c r="H22" i="7"/>
  <c r="I22" i="7" s="1"/>
  <c r="H23" i="7"/>
  <c r="I23" i="7" s="1"/>
  <c r="H24" i="7"/>
  <c r="I24" i="7" s="1"/>
  <c r="H25" i="7"/>
  <c r="I25" i="7" s="1"/>
  <c r="H26" i="7"/>
  <c r="I26" i="7" s="1"/>
  <c r="K19" i="7"/>
  <c r="E19" i="7" s="1"/>
  <c r="K20" i="7"/>
  <c r="E20" i="7" s="1"/>
  <c r="F20" i="7" s="1"/>
  <c r="H21" i="7"/>
  <c r="I21" i="7" s="1"/>
  <c r="M8" i="7"/>
  <c r="M7" i="7" s="1"/>
  <c r="K10" i="7"/>
  <c r="E10" i="7" s="1"/>
  <c r="F10" i="7" s="1"/>
  <c r="K13" i="7"/>
  <c r="E13" i="7" s="1"/>
  <c r="F13" i="7" s="1"/>
  <c r="H15" i="7"/>
  <c r="I15" i="7" s="1"/>
  <c r="H16" i="7"/>
  <c r="I16" i="7" s="1"/>
  <c r="H17" i="7"/>
  <c r="I17" i="7" s="1"/>
  <c r="K11" i="7"/>
  <c r="E11" i="7" s="1"/>
  <c r="F11" i="7" s="1"/>
  <c r="K12" i="7"/>
  <c r="E12" i="7" s="1"/>
  <c r="F12" i="7" s="1"/>
  <c r="H9" i="7"/>
  <c r="I9" i="7" s="1"/>
  <c r="K24" i="7"/>
  <c r="E24" i="7" s="1"/>
  <c r="K21" i="7"/>
  <c r="K22" i="7"/>
  <c r="E22" i="7" s="1"/>
  <c r="F22" i="7" s="1"/>
  <c r="K23" i="7"/>
  <c r="E23" i="7" s="1"/>
  <c r="F23" i="7" s="1"/>
  <c r="K25" i="7"/>
  <c r="E25" i="7" s="1"/>
  <c r="K26" i="7"/>
  <c r="E26" i="7" s="1"/>
  <c r="H19" i="7"/>
  <c r="L18" i="7"/>
  <c r="H20" i="7"/>
  <c r="I20" i="7" s="1"/>
  <c r="H10" i="7"/>
  <c r="I10" i="7" s="1"/>
  <c r="K14" i="7"/>
  <c r="E14" i="7" s="1"/>
  <c r="F14" i="7" s="1"/>
  <c r="H11" i="7"/>
  <c r="I11" i="7" s="1"/>
  <c r="K15" i="7"/>
  <c r="E15" i="7" s="1"/>
  <c r="F15" i="7" s="1"/>
  <c r="H12" i="7"/>
  <c r="I12" i="7" s="1"/>
  <c r="K16" i="7"/>
  <c r="E16" i="7" s="1"/>
  <c r="F16" i="7" s="1"/>
  <c r="H13" i="7"/>
  <c r="I13" i="7" s="1"/>
  <c r="K17" i="7"/>
  <c r="E17" i="7" s="1"/>
  <c r="F17" i="7" s="1"/>
  <c r="K9" i="7"/>
  <c r="G7" i="7"/>
  <c r="I14" i="7"/>
  <c r="D15" i="7"/>
  <c r="D16" i="7"/>
  <c r="D17" i="7"/>
  <c r="D23" i="7"/>
  <c r="O8" i="7"/>
  <c r="J8" i="7"/>
  <c r="D10" i="7"/>
  <c r="D11" i="7"/>
  <c r="D8" i="7"/>
  <c r="D25" i="7"/>
  <c r="D24" i="7"/>
  <c r="D26" i="7"/>
  <c r="O18" i="7"/>
  <c r="P18" i="7"/>
  <c r="J18" i="7"/>
  <c r="D22" i="7"/>
  <c r="D19" i="7"/>
  <c r="D21" i="7"/>
  <c r="R8" i="7"/>
  <c r="R7" i="7" s="1"/>
  <c r="L8" i="7"/>
  <c r="U18" i="7"/>
  <c r="X7" i="7"/>
  <c r="W7" i="7"/>
  <c r="V7" i="7"/>
  <c r="U8" i="7"/>
  <c r="T7" i="7"/>
  <c r="S7" i="7"/>
  <c r="AD7" i="7"/>
  <c r="AE7" i="7"/>
  <c r="AG7" i="7"/>
  <c r="AF7" i="7"/>
  <c r="AA7" i="7"/>
  <c r="AT7" i="7"/>
  <c r="AB7" i="7"/>
  <c r="AV7" i="7"/>
  <c r="Z7" i="7"/>
  <c r="AC7" i="7"/>
  <c r="Y7" i="7"/>
  <c r="AP7" i="7"/>
  <c r="AK7" i="7"/>
  <c r="AR7" i="7"/>
  <c r="AL7" i="7"/>
  <c r="AH7" i="7"/>
  <c r="AI7" i="7"/>
  <c r="AJ7" i="7"/>
  <c r="AM7" i="7"/>
  <c r="AQ7" i="7"/>
  <c r="AS7" i="7"/>
  <c r="AN7" i="7"/>
  <c r="AU7" i="7"/>
  <c r="AO7" i="7"/>
  <c r="Z17" i="2"/>
  <c r="Z7" i="2"/>
  <c r="Y17" i="2"/>
  <c r="Y7" i="2"/>
  <c r="Q20" i="2"/>
  <c r="Q22" i="2"/>
  <c r="X17" i="2"/>
  <c r="X7" i="2"/>
  <c r="K22" i="2"/>
  <c r="K11" i="2"/>
  <c r="K12" i="2"/>
  <c r="K13" i="2"/>
  <c r="K14" i="2"/>
  <c r="K15" i="2"/>
  <c r="K16" i="2"/>
  <c r="K19" i="2"/>
  <c r="L19" i="2" s="1"/>
  <c r="T25" i="2"/>
  <c r="Q25" i="2"/>
  <c r="E25" i="2" s="1"/>
  <c r="AB18" i="2"/>
  <c r="T18" i="2" s="1"/>
  <c r="H18" i="2" s="1"/>
  <c r="T20" i="2"/>
  <c r="H20" i="2" s="1"/>
  <c r="Q23" i="2"/>
  <c r="E23" i="2" s="1"/>
  <c r="Q24" i="2"/>
  <c r="E24" i="2" s="1"/>
  <c r="T19" i="2"/>
  <c r="H19" i="2" s="1"/>
  <c r="Q19" i="2"/>
  <c r="T22" i="2"/>
  <c r="H22" i="2" s="1"/>
  <c r="AB21" i="2"/>
  <c r="Q11" i="2"/>
  <c r="T11" i="2"/>
  <c r="H11" i="2" s="1"/>
  <c r="T12" i="2"/>
  <c r="H12" i="2" s="1"/>
  <c r="Q12" i="2"/>
  <c r="Q13" i="2"/>
  <c r="T13" i="2"/>
  <c r="H13" i="2" s="1"/>
  <c r="T9" i="2"/>
  <c r="Q9" i="2"/>
  <c r="E9" i="2" s="1"/>
  <c r="T10" i="2"/>
  <c r="Q10" i="2"/>
  <c r="T14" i="2"/>
  <c r="H14" i="2" s="1"/>
  <c r="Q14" i="2"/>
  <c r="T15" i="2"/>
  <c r="H15" i="2" s="1"/>
  <c r="Q15" i="2"/>
  <c r="T16" i="2"/>
  <c r="H16" i="2" s="1"/>
  <c r="Q16" i="2"/>
  <c r="T8" i="2"/>
  <c r="Q8" i="2"/>
  <c r="K18" i="2"/>
  <c r="K20" i="2"/>
  <c r="K21" i="2"/>
  <c r="K10" i="2"/>
  <c r="N9" i="2"/>
  <c r="AB7" i="2"/>
  <c r="AD7" i="2"/>
  <c r="AD6" i="2" s="1"/>
  <c r="AE6" i="2"/>
  <c r="N25" i="2"/>
  <c r="O25" i="2" s="1"/>
  <c r="N24" i="2"/>
  <c r="H24" i="2" s="1"/>
  <c r="N23" i="2"/>
  <c r="H23" i="2" s="1"/>
  <c r="L25" i="2"/>
  <c r="L24" i="2"/>
  <c r="L23" i="2"/>
  <c r="L9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H10" i="2" l="1"/>
  <c r="U10" i="2"/>
  <c r="H8" i="2"/>
  <c r="U8" i="2"/>
  <c r="H9" i="2"/>
  <c r="Z6" i="2"/>
  <c r="E12" i="2"/>
  <c r="E13" i="2"/>
  <c r="E9" i="7"/>
  <c r="F9" i="7" s="1"/>
  <c r="P7" i="7"/>
  <c r="K18" i="7"/>
  <c r="E21" i="7"/>
  <c r="H8" i="7"/>
  <c r="I8" i="7" s="1"/>
  <c r="L7" i="7"/>
  <c r="E22" i="2"/>
  <c r="K8" i="7"/>
  <c r="F25" i="7"/>
  <c r="H18" i="7"/>
  <c r="F21" i="7"/>
  <c r="I19" i="7"/>
  <c r="F19" i="7"/>
  <c r="F24" i="7"/>
  <c r="E18" i="7"/>
  <c r="F26" i="7"/>
  <c r="J7" i="7"/>
  <c r="O7" i="7"/>
  <c r="D18" i="7"/>
  <c r="D7" i="7" s="1"/>
  <c r="U7" i="7"/>
  <c r="AS6" i="2"/>
  <c r="E19" i="2"/>
  <c r="E11" i="2"/>
  <c r="L11" i="2"/>
  <c r="R22" i="2"/>
  <c r="Y6" i="2"/>
  <c r="R20" i="2"/>
  <c r="E20" i="2"/>
  <c r="X6" i="2"/>
  <c r="E16" i="2"/>
  <c r="L14" i="2"/>
  <c r="L15" i="2"/>
  <c r="E15" i="2"/>
  <c r="L16" i="2"/>
  <c r="E14" i="2"/>
  <c r="AW6" i="2"/>
  <c r="L22" i="2"/>
  <c r="R23" i="2"/>
  <c r="AZ6" i="2"/>
  <c r="R24" i="2"/>
  <c r="BB6" i="2"/>
  <c r="Q18" i="2"/>
  <c r="E18" i="2" s="1"/>
  <c r="AX6" i="2"/>
  <c r="AY6" i="2"/>
  <c r="G15" i="2"/>
  <c r="I15" i="2" s="1"/>
  <c r="G16" i="2"/>
  <c r="I16" i="2" s="1"/>
  <c r="S7" i="2"/>
  <c r="AF6" i="2"/>
  <c r="G10" i="2"/>
  <c r="I10" i="2" s="1"/>
  <c r="AG6" i="2"/>
  <c r="BA6" i="2"/>
  <c r="R25" i="2"/>
  <c r="G18" i="2"/>
  <c r="G11" i="2"/>
  <c r="I11" i="2" s="1"/>
  <c r="L20" i="2"/>
  <c r="L21" i="2"/>
  <c r="E8" i="2"/>
  <c r="K17" i="2"/>
  <c r="E10" i="2"/>
  <c r="R8" i="2"/>
  <c r="R9" i="2"/>
  <c r="R11" i="2"/>
  <c r="R12" i="2"/>
  <c r="R13" i="2"/>
  <c r="Q21" i="2"/>
  <c r="R21" i="2" s="1"/>
  <c r="T21" i="2"/>
  <c r="H21" i="2" s="1"/>
  <c r="R19" i="2"/>
  <c r="AB17" i="2"/>
  <c r="AB6" i="2" s="1"/>
  <c r="Q7" i="2"/>
  <c r="R10" i="2"/>
  <c r="R14" i="2"/>
  <c r="R15" i="2"/>
  <c r="R16" i="2"/>
  <c r="N17" i="2"/>
  <c r="L10" i="2"/>
  <c r="K7" i="2"/>
  <c r="G19" i="2"/>
  <c r="I19" i="2" s="1"/>
  <c r="G12" i="2"/>
  <c r="I12" i="2" s="1"/>
  <c r="O20" i="2"/>
  <c r="D19" i="2"/>
  <c r="AU6" i="2"/>
  <c r="AV6" i="2"/>
  <c r="D8" i="2"/>
  <c r="S17" i="2"/>
  <c r="G20" i="2"/>
  <c r="O19" i="2"/>
  <c r="L18" i="2"/>
  <c r="G14" i="2"/>
  <c r="G21" i="2"/>
  <c r="D12" i="2"/>
  <c r="G23" i="2"/>
  <c r="AT6" i="2"/>
  <c r="M17" i="2"/>
  <c r="G24" i="2"/>
  <c r="O22" i="2"/>
  <c r="G25" i="2"/>
  <c r="O23" i="2"/>
  <c r="G13" i="2"/>
  <c r="P17" i="2"/>
  <c r="L8" i="2"/>
  <c r="G22" i="2"/>
  <c r="D13" i="2"/>
  <c r="O21" i="2"/>
  <c r="O24" i="2"/>
  <c r="D10" i="2"/>
  <c r="U23" i="2"/>
  <c r="D14" i="2"/>
  <c r="D15" i="2"/>
  <c r="U20" i="2"/>
  <c r="U22" i="2"/>
  <c r="U24" i="2"/>
  <c r="AQ6" i="2"/>
  <c r="D16" i="2"/>
  <c r="M7" i="2"/>
  <c r="P7" i="2"/>
  <c r="D21" i="2"/>
  <c r="U9" i="2"/>
  <c r="D22" i="2"/>
  <c r="D23" i="2"/>
  <c r="F23" i="2" s="1"/>
  <c r="O9" i="2"/>
  <c r="D24" i="2"/>
  <c r="F24" i="2" s="1"/>
  <c r="O10" i="2"/>
  <c r="O12" i="2"/>
  <c r="U14" i="2"/>
  <c r="L13" i="2"/>
  <c r="AH6" i="2"/>
  <c r="O13" i="2"/>
  <c r="AI6" i="2"/>
  <c r="O14" i="2"/>
  <c r="U16" i="2"/>
  <c r="L12" i="2"/>
  <c r="O15" i="2"/>
  <c r="D11" i="2"/>
  <c r="U25" i="2"/>
  <c r="AR6" i="2"/>
  <c r="J7" i="2"/>
  <c r="J6" i="2" s="1"/>
  <c r="D20" i="2"/>
  <c r="U11" i="2"/>
  <c r="D25" i="2"/>
  <c r="F25" i="2" s="1"/>
  <c r="O11" i="2"/>
  <c r="U13" i="2"/>
  <c r="G9" i="2"/>
  <c r="U15" i="2"/>
  <c r="BC6" i="2"/>
  <c r="D9" i="2"/>
  <c r="O16" i="2"/>
  <c r="U19" i="2"/>
  <c r="U18" i="2"/>
  <c r="O18" i="2"/>
  <c r="H25" i="2"/>
  <c r="H17" i="2" s="1"/>
  <c r="N7" i="2"/>
  <c r="O8" i="2"/>
  <c r="T7" i="2"/>
  <c r="AM6" i="2"/>
  <c r="AP6" i="2"/>
  <c r="AN6" i="2"/>
  <c r="AO6" i="2"/>
  <c r="AJ6" i="2"/>
  <c r="AK6" i="2"/>
  <c r="AL6" i="2"/>
  <c r="F13" i="2" l="1"/>
  <c r="F12" i="2"/>
  <c r="M6" i="2"/>
  <c r="F19" i="2"/>
  <c r="E8" i="7"/>
  <c r="F8" i="7" s="1"/>
  <c r="K7" i="7"/>
  <c r="F22" i="2"/>
  <c r="I18" i="7"/>
  <c r="H7" i="7"/>
  <c r="I7" i="7" s="1"/>
  <c r="F20" i="2"/>
  <c r="F11" i="2"/>
  <c r="F18" i="7"/>
  <c r="D17" i="2"/>
  <c r="S6" i="2"/>
  <c r="F14" i="2"/>
  <c r="F15" i="2"/>
  <c r="F16" i="2"/>
  <c r="R18" i="2"/>
  <c r="K6" i="2"/>
  <c r="F18" i="2"/>
  <c r="E7" i="2"/>
  <c r="F10" i="2"/>
  <c r="L17" i="2"/>
  <c r="L7" i="2"/>
  <c r="F8" i="2"/>
  <c r="T17" i="2"/>
  <c r="U17" i="2" s="1"/>
  <c r="U21" i="2"/>
  <c r="R7" i="2"/>
  <c r="E21" i="2"/>
  <c r="E17" i="2" s="1"/>
  <c r="Q17" i="2"/>
  <c r="Q6" i="2" s="1"/>
  <c r="I9" i="2"/>
  <c r="I8" i="2"/>
  <c r="I20" i="2"/>
  <c r="I13" i="2"/>
  <c r="G17" i="2"/>
  <c r="I23" i="2"/>
  <c r="I21" i="2"/>
  <c r="I14" i="2"/>
  <c r="O7" i="2"/>
  <c r="I25" i="2"/>
  <c r="I22" i="2"/>
  <c r="O17" i="2"/>
  <c r="I24" i="2"/>
  <c r="G7" i="2"/>
  <c r="P6" i="2"/>
  <c r="F9" i="2"/>
  <c r="D7" i="2"/>
  <c r="U7" i="2"/>
  <c r="N6" i="2"/>
  <c r="H7" i="2"/>
  <c r="I18" i="2"/>
  <c r="AA17" i="2"/>
  <c r="W17" i="2"/>
  <c r="V17" i="2"/>
  <c r="V7" i="2"/>
  <c r="O6" i="2" l="1"/>
  <c r="E6" i="2"/>
  <c r="E7" i="7"/>
  <c r="F7" i="7" s="1"/>
  <c r="L6" i="2"/>
  <c r="T6" i="2"/>
  <c r="U6" i="2" s="1"/>
  <c r="G6" i="2"/>
  <c r="F17" i="2"/>
  <c r="R6" i="2"/>
  <c r="R17" i="2"/>
  <c r="F21" i="2"/>
  <c r="I7" i="2"/>
  <c r="F7" i="2"/>
  <c r="D6" i="2"/>
  <c r="I17" i="2"/>
  <c r="H6" i="2"/>
  <c r="AA7" i="2"/>
  <c r="AA6" i="2" s="1"/>
  <c r="AC7" i="2"/>
  <c r="AC6" i="2" s="1"/>
  <c r="V6" i="2"/>
  <c r="W7" i="2"/>
  <c r="W6" i="2" s="1"/>
  <c r="I6" i="2" l="1"/>
  <c r="F6" i="2"/>
  <c r="A9" i="2"/>
  <c r="A10" i="2" s="1"/>
  <c r="A11" i="2" s="1"/>
  <c r="A12" i="2" s="1"/>
  <c r="A13" i="2" s="1"/>
  <c r="A14" i="2" l="1"/>
  <c r="A15" i="2" s="1"/>
  <c r="A16" i="2" s="1"/>
</calcChain>
</file>

<file path=xl/sharedStrings.xml><?xml version="1.0" encoding="utf-8"?>
<sst xmlns="http://schemas.openxmlformats.org/spreadsheetml/2006/main" count="314" uniqueCount="109">
  <si>
    <t>Яккасрой ф-ли</t>
  </si>
  <si>
    <t>01028</t>
  </si>
  <si>
    <t>Оперу</t>
  </si>
  <si>
    <t>00444</t>
  </si>
  <si>
    <t>Шайхонтохур ф-ли</t>
  </si>
  <si>
    <t>01145</t>
  </si>
  <si>
    <t>Чилонзор ф-ли</t>
  </si>
  <si>
    <t>01067</t>
  </si>
  <si>
    <t>Ўрикзор ф-ли</t>
  </si>
  <si>
    <t>00999</t>
  </si>
  <si>
    <t>Сағбон ф-ли</t>
  </si>
  <si>
    <t>01036</t>
  </si>
  <si>
    <t>Миробод ф-ли</t>
  </si>
  <si>
    <t>01101</t>
  </si>
  <si>
    <t>Мирзо Улуғбек ф-ли</t>
  </si>
  <si>
    <t>00421</t>
  </si>
  <si>
    <t>Тошкент шахри</t>
  </si>
  <si>
    <t>Бухоро ф-ли</t>
  </si>
  <si>
    <t>01188</t>
  </si>
  <si>
    <t>Фарғона ф-ли</t>
  </si>
  <si>
    <t>01168</t>
  </si>
  <si>
    <t>Андижон ф-ли</t>
  </si>
  <si>
    <t>01120</t>
  </si>
  <si>
    <t>Қарши ф-ли</t>
  </si>
  <si>
    <t>01119</t>
  </si>
  <si>
    <t>Янгийўл ф-ли</t>
  </si>
  <si>
    <t>01081</t>
  </si>
  <si>
    <t>Наманган ф-ли</t>
  </si>
  <si>
    <t>01054</t>
  </si>
  <si>
    <t>Шахрисабз ф-ли</t>
  </si>
  <si>
    <t>01048</t>
  </si>
  <si>
    <t>Умар МФ</t>
  </si>
  <si>
    <t>00283</t>
  </si>
  <si>
    <t>Навоий ф-ли</t>
  </si>
  <si>
    <t>00199</t>
  </si>
  <si>
    <t>Вилоятлар кесимида</t>
  </si>
  <si>
    <t>Жами:</t>
  </si>
  <si>
    <t>Филиал</t>
  </si>
  <si>
    <t>МФО</t>
  </si>
  <si>
    <t>№</t>
  </si>
  <si>
    <r>
      <t xml:space="preserve">Аҳоли бандлигини таъминлаш мақсадида </t>
    </r>
    <r>
      <rPr>
        <b/>
        <sz val="20"/>
        <color rgb="FFFF0000"/>
        <rFont val="Times New Roman"/>
        <family val="1"/>
        <charset val="204"/>
      </rPr>
      <t>"Yangiishmehnat.uz"</t>
    </r>
    <r>
      <rPr>
        <b/>
        <sz val="20"/>
        <color theme="1"/>
        <rFont val="Times New Roman"/>
        <family val="1"/>
        <charset val="204"/>
      </rPr>
      <t xml:space="preserve"> платформасига киритилган маълумотлар тўғрисида</t>
    </r>
  </si>
  <si>
    <t>Режа</t>
  </si>
  <si>
    <t>Факт</t>
  </si>
  <si>
    <t>Тадбиркорликка жалб қилиш</t>
  </si>
  <si>
    <t>Доимий иш билан таъминлаш</t>
  </si>
  <si>
    <t>Ходим</t>
  </si>
  <si>
    <t>ALIYEVA NARGIZA SHAVKATOVNA</t>
  </si>
  <si>
    <t>BOYBOBOYEV ELYORJON BOTIRJON O‘G‘LI</t>
  </si>
  <si>
    <t>FAYZIYEV SODIQJON SOBIRXONOVICH</t>
  </si>
  <si>
    <t>GAPPAROV BEXZOD KAMOLJONOVICH</t>
  </si>
  <si>
    <t>IBADOV SHARIFJON SHAVKATOVICH</t>
  </si>
  <si>
    <t>IBODOV SHAXOBIDDIN FAXRIDDIN O‘G‘LI</t>
  </si>
  <si>
    <t>ISRAILOV DAVRON SUNNATULLAYEVICH</t>
  </si>
  <si>
    <t>KABIRJONOV ZOXIDJON VALIJONOVICH</t>
  </si>
  <si>
    <t>MAMARASULOV RAIMBEK BOTIRBEKOVICH</t>
  </si>
  <si>
    <t>MIRZAQULOV JAHONGIR ILHOM-O‘G‘LI</t>
  </si>
  <si>
    <t>ORTIKOV XUSAN USMONALIYEVICH</t>
  </si>
  <si>
    <t>SAYDULLAYEV NO‘’MONBEK NODIRBEKOVICH</t>
  </si>
  <si>
    <t>SHADMANOV MIRZAXAMDAM MIRZAKARIMOVICH</t>
  </si>
  <si>
    <t>SHAKIROV ALISHERBEK SHUXRAT O‘G‘LI</t>
  </si>
  <si>
    <t>TILAVOV FARRUX ABDIALIMOVICH</t>
  </si>
  <si>
    <t>TURSUNBAYEV SHERZODBEK SHUXRAT O‘G‘LI</t>
  </si>
  <si>
    <t>XASANOV MIRSHOD JAMOLIDINOVICH</t>
  </si>
  <si>
    <t>YO‘LDOSHEV BURXON ISMATILLA O‘G‘LI</t>
  </si>
  <si>
    <t>KARIMOV ZOHID UMAR O‘G‘LI</t>
  </si>
  <si>
    <t>MARDIYEV ERKIN ERGASHEVICH</t>
  </si>
  <si>
    <t>MAMATOV AKBARXON MUXTARXONOVICH</t>
  </si>
  <si>
    <t>ISAYEV ANVAR RIXSIBAYEVICH</t>
  </si>
  <si>
    <t>KAYUMOV UTKIR KAMILDJANOVICH</t>
  </si>
  <si>
    <t>ABDUNABIYEV ABDULAZIZ SHUXRAT O‘G‘LI</t>
  </si>
  <si>
    <t>NE’MATOVA MADINABONU JASUR QIZI</t>
  </si>
  <si>
    <t>2025 йил январ-апрел</t>
  </si>
  <si>
    <t>Фоизда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</si>
  <si>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</si>
  <si>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</si>
  <si>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</si>
  <si>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</si>
  <si>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</si>
  <si>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</si>
  <si>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</si>
  <si>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</si>
  <si>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</si>
  <si>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</si>
  <si>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</si>
  <si>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</si>
  <si>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Доимий иш</t>
  </si>
  <si>
    <t>ДИ</t>
  </si>
  <si>
    <t>ТЖ</t>
  </si>
  <si>
    <t>до апрел</t>
  </si>
  <si>
    <t>СЗФЛ</t>
  </si>
  <si>
    <t>ЯТТ</t>
  </si>
  <si>
    <t>ДХ</t>
  </si>
  <si>
    <t>Жами</t>
  </si>
  <si>
    <t>AMINOV ABDULLATIF AXROR O‘G‘LI</t>
  </si>
  <si>
    <t>Шундан</t>
  </si>
  <si>
    <t>Солиқдан тасдиқланди</t>
  </si>
  <si>
    <t>Солиқдан тасдиқланмади</t>
  </si>
  <si>
    <t>Янги</t>
  </si>
  <si>
    <t>Тадбиркорликка жалб қилииш</t>
  </si>
  <si>
    <t>МБ Режа</t>
  </si>
  <si>
    <t>05.05.2025й 12:30 холатига</t>
  </si>
  <si>
    <t xml:space="preserve">100% &lt;   </t>
  </si>
  <si>
    <t>51% &lt; 99%</t>
  </si>
  <si>
    <t>0% &lt; 49%</t>
  </si>
  <si>
    <t>DJALILOV ABDILBOSIT XASANOVICH</t>
  </si>
  <si>
    <t>2025 йил январ-август</t>
  </si>
  <si>
    <t>Шундан август</t>
  </si>
  <si>
    <t>до июль (включительно)</t>
  </si>
  <si>
    <t>07.08.2025й 17:00 холатига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</si>
</sst>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sz val="12"/>
      <color indexed="8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20"/>
      <color rgb="FFFF0000"/>
      <name val="Times New Roman"/>
      <family val="1"/>
      <charset val="204"/>
    </font>
    <font>
      <sz val="14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8" fillId="0" borderId="0"/>
    <xf numFmtId="0" fontId="1" fillId="0" borderId="0"/>
    <xf numFmtId="0" fontId="8" fillId="0" borderId="0"/>
    <xf numFmtId="0" fontId="1" fillId="0" borderId="0"/>
  </cellStyleXfs>
  <cellXfs count="241">
    <xf numFmtId="0" fontId="0" fillId="0" borderId="0" xfId="0"/>
    <xf numFmtId="0" fontId="3" fillId="0" borderId="0" xfId="0" applyFont="1"/>
    <xf numFmtId="49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9" fontId="3" fillId="0" borderId="0" xfId="1" applyFont="1"/>
    <xf numFmtId="9" fontId="9" fillId="4" borderId="6" xfId="1" applyFont="1" applyFill="1" applyBorder="1" applyAlignment="1">
      <alignment horizontal="centerContinuous" vertical="center" wrapText="1"/>
    </xf>
    <xf numFmtId="3" fontId="9" fillId="4" borderId="6" xfId="2" applyNumberFormat="1" applyFont="1" applyFill="1" applyBorder="1" applyAlignment="1">
      <alignment horizontal="centerContinuous" vertical="center" wrapText="1"/>
    </xf>
    <xf numFmtId="3" fontId="6" fillId="3" borderId="3" xfId="0" applyNumberFormat="1" applyFont="1" applyFill="1" applyBorder="1" applyAlignment="1">
      <alignment horizontal="center" vertical="center"/>
    </xf>
    <xf numFmtId="3" fontId="6" fillId="2" borderId="3" xfId="0" applyNumberFormat="1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12" fillId="0" borderId="3" xfId="1" applyNumberFormat="1" applyFont="1" applyFill="1" applyBorder="1" applyAlignment="1">
      <alignment horizontal="center" vertical="center"/>
    </xf>
    <xf numFmtId="3" fontId="12" fillId="0" borderId="1" xfId="1" applyNumberFormat="1" applyFont="1" applyFill="1" applyBorder="1" applyAlignment="1">
      <alignment horizontal="center" vertical="center"/>
    </xf>
    <xf numFmtId="3" fontId="6" fillId="3" borderId="10" xfId="0" applyNumberFormat="1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9" fontId="7" fillId="0" borderId="0" xfId="0" applyNumberFormat="1" applyFont="1" applyAlignment="1">
      <alignment horizontal="centerContinuous" vertical="center"/>
    </xf>
    <xf numFmtId="16" fontId="7" fillId="0" borderId="0" xfId="0" applyNumberFormat="1" applyFont="1" applyAlignment="1">
      <alignment horizontal="centerContinuous" vertical="center"/>
    </xf>
    <xf numFmtId="3" fontId="7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9" fontId="6" fillId="0" borderId="0" xfId="1" applyFont="1" applyBorder="1" applyAlignment="1">
      <alignment horizontal="centerContinuous" vertical="center"/>
    </xf>
    <xf numFmtId="3" fontId="4" fillId="0" borderId="0" xfId="0" applyNumberFormat="1" applyFont="1"/>
    <xf numFmtId="9" fontId="4" fillId="0" borderId="0" xfId="1" applyFont="1"/>
    <xf numFmtId="0" fontId="14" fillId="0" borderId="3" xfId="0" applyFont="1" applyBorder="1" applyAlignment="1">
      <alignment horizontal="center" vertical="center"/>
    </xf>
    <xf numFmtId="3" fontId="14" fillId="0" borderId="3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Continuous" vertical="center"/>
    </xf>
    <xf numFmtId="0" fontId="14" fillId="0" borderId="3" xfId="0" applyFont="1" applyBorder="1" applyAlignment="1">
      <alignment horizontal="centerContinuous" vertical="center"/>
    </xf>
    <xf numFmtId="0" fontId="4" fillId="0" borderId="10" xfId="0" applyFont="1" applyBorder="1" applyAlignment="1">
      <alignment horizontal="centerContinuous" vertical="center"/>
    </xf>
    <xf numFmtId="0" fontId="4" fillId="0" borderId="3" xfId="0" applyFont="1" applyBorder="1" applyAlignment="1">
      <alignment horizontal="centerContinuous" vertical="center"/>
    </xf>
    <xf numFmtId="0" fontId="10" fillId="0" borderId="0" xfId="0" applyFont="1" applyAlignment="1">
      <alignment horizontal="centerContinuous" vertical="center" wrapText="1"/>
    </xf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Continuous" vertical="center"/>
    </xf>
    <xf numFmtId="0" fontId="14" fillId="5" borderId="3" xfId="0" applyFont="1" applyFill="1" applyBorder="1" applyAlignment="1">
      <alignment horizontal="centerContinuous" vertical="center"/>
    </xf>
    <xf numFmtId="0" fontId="14" fillId="5" borderId="3" xfId="0" applyFont="1" applyFill="1" applyBorder="1" applyAlignment="1">
      <alignment horizontal="center" vertical="center"/>
    </xf>
    <xf numFmtId="3" fontId="6" fillId="5" borderId="3" xfId="0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3" fontId="9" fillId="4" borderId="3" xfId="2" applyNumberFormat="1" applyFont="1" applyFill="1" applyBorder="1" applyAlignment="1">
      <alignment horizontal="centerContinuous" vertical="center" wrapText="1"/>
    </xf>
    <xf numFmtId="9" fontId="9" fillId="4" borderId="3" xfId="1" applyFont="1" applyFill="1" applyBorder="1" applyAlignment="1">
      <alignment horizontal="centerContinuous" vertical="center" wrapText="1"/>
    </xf>
    <xf numFmtId="0" fontId="5" fillId="0" borderId="12" xfId="0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3" fontId="12" fillId="0" borderId="16" xfId="1" applyNumberFormat="1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Continuous" vertical="center"/>
    </xf>
    <xf numFmtId="49" fontId="7" fillId="2" borderId="19" xfId="0" applyNumberFormat="1" applyFont="1" applyFill="1" applyBorder="1" applyAlignment="1">
      <alignment horizontal="centerContinuous" vertical="center"/>
    </xf>
    <xf numFmtId="3" fontId="7" fillId="2" borderId="19" xfId="0" applyNumberFormat="1" applyFont="1" applyFill="1" applyBorder="1" applyAlignment="1">
      <alignment horizontal="center" vertical="center"/>
    </xf>
    <xf numFmtId="9" fontId="6" fillId="2" borderId="20" xfId="1" applyFont="1" applyFill="1" applyBorder="1" applyAlignment="1">
      <alignment horizontal="center" vertical="center"/>
    </xf>
    <xf numFmtId="3" fontId="6" fillId="2" borderId="19" xfId="1" applyNumberFormat="1" applyFont="1" applyFill="1" applyBorder="1" applyAlignment="1">
      <alignment horizontal="center" vertical="center"/>
    </xf>
    <xf numFmtId="3" fontId="6" fillId="2" borderId="19" xfId="0" applyNumberFormat="1" applyFont="1" applyFill="1" applyBorder="1" applyAlignment="1">
      <alignment horizontal="center" vertical="center"/>
    </xf>
    <xf numFmtId="9" fontId="6" fillId="0" borderId="0" xfId="1" applyFont="1" applyBorder="1" applyAlignment="1">
      <alignment vertical="center"/>
    </xf>
    <xf numFmtId="3" fontId="7" fillId="4" borderId="3" xfId="0" applyNumberFormat="1" applyFont="1" applyFill="1" applyBorder="1" applyAlignment="1">
      <alignment horizontal="centerContinuous" vertical="center" wrapText="1"/>
    </xf>
    <xf numFmtId="0" fontId="5" fillId="0" borderId="3" xfId="0" applyFont="1" applyBorder="1" applyAlignment="1">
      <alignment horizontal="left" vertical="center"/>
    </xf>
    <xf numFmtId="3" fontId="7" fillId="4" borderId="6" xfId="0" applyNumberFormat="1" applyFont="1" applyFill="1" applyBorder="1" applyAlignment="1">
      <alignment horizontal="centerContinuous" vertical="center" wrapText="1"/>
    </xf>
    <xf numFmtId="0" fontId="5" fillId="0" borderId="1" xfId="0" applyFont="1" applyBorder="1" applyAlignment="1">
      <alignment horizontal="left" vertical="center"/>
    </xf>
    <xf numFmtId="3" fontId="7" fillId="4" borderId="13" xfId="0" applyNumberFormat="1" applyFont="1" applyFill="1" applyBorder="1" applyAlignment="1">
      <alignment horizontal="center" vertical="center" wrapText="1"/>
    </xf>
    <xf numFmtId="3" fontId="9" fillId="4" borderId="13" xfId="2" applyNumberFormat="1" applyFont="1" applyFill="1" applyBorder="1" applyAlignment="1">
      <alignment horizontal="center" vertical="center" wrapText="1"/>
    </xf>
    <xf numFmtId="9" fontId="9" fillId="4" borderId="13" xfId="1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Continuous" vertical="center"/>
    </xf>
    <xf numFmtId="49" fontId="7" fillId="3" borderId="19" xfId="0" applyNumberFormat="1" applyFont="1" applyFill="1" applyBorder="1" applyAlignment="1">
      <alignment horizontal="centerContinuous" vertical="center"/>
    </xf>
    <xf numFmtId="0" fontId="7" fillId="3" borderId="19" xfId="0" applyFont="1" applyFill="1" applyBorder="1" applyAlignment="1">
      <alignment horizontal="centerContinuous" vertical="center"/>
    </xf>
    <xf numFmtId="3" fontId="6" fillId="3" borderId="19" xfId="0" applyNumberFormat="1" applyFont="1" applyFill="1" applyBorder="1" applyAlignment="1">
      <alignment horizontal="center" vertical="center"/>
    </xf>
    <xf numFmtId="9" fontId="6" fillId="3" borderId="19" xfId="1" applyFont="1" applyFill="1" applyBorder="1" applyAlignment="1">
      <alignment horizontal="center" vertical="center"/>
    </xf>
    <xf numFmtId="3" fontId="6" fillId="3" borderId="19" xfId="1" applyNumberFormat="1" applyFont="1" applyFill="1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7" fillId="2" borderId="19" xfId="0" applyFont="1" applyFill="1" applyBorder="1" applyAlignment="1">
      <alignment horizontal="centerContinuous" vertical="center"/>
    </xf>
    <xf numFmtId="9" fontId="6" fillId="2" borderId="19" xfId="1" applyFont="1" applyFill="1" applyBorder="1" applyAlignment="1">
      <alignment horizontal="center" vertical="center"/>
    </xf>
    <xf numFmtId="9" fontId="6" fillId="3" borderId="20" xfId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3" fontId="4" fillId="0" borderId="3" xfId="0" applyNumberFormat="1" applyFont="1" applyBorder="1" applyAlignment="1">
      <alignment horizontal="centerContinuous" vertical="center"/>
    </xf>
    <xf numFmtId="0" fontId="6" fillId="0" borderId="0" xfId="1" applyNumberFormat="1" applyFont="1" applyBorder="1" applyAlignment="1">
      <alignment vertical="center"/>
    </xf>
    <xf numFmtId="0" fontId="6" fillId="4" borderId="6" xfId="0" applyFont="1" applyFill="1" applyBorder="1" applyAlignment="1">
      <alignment horizontal="centerContinuous" vertical="center"/>
    </xf>
    <xf numFmtId="0" fontId="7" fillId="4" borderId="3" xfId="0" applyFont="1" applyFill="1" applyBorder="1" applyAlignment="1">
      <alignment horizontal="centerContinuous" vertical="center" wrapText="1"/>
    </xf>
    <xf numFmtId="0" fontId="9" fillId="4" borderId="3" xfId="2" applyFont="1" applyFill="1" applyBorder="1" applyAlignment="1">
      <alignment horizontal="centerContinuous" vertical="center" wrapText="1"/>
    </xf>
    <xf numFmtId="0" fontId="9" fillId="4" borderId="3" xfId="1" applyNumberFormat="1" applyFont="1" applyFill="1" applyBorder="1" applyAlignment="1">
      <alignment horizontal="centerContinuous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9" fillId="4" borderId="13" xfId="2" applyFont="1" applyFill="1" applyBorder="1" applyAlignment="1">
      <alignment horizontal="center" vertical="center" wrapText="1"/>
    </xf>
    <xf numFmtId="0" fontId="9" fillId="4" borderId="13" xfId="1" applyNumberFormat="1" applyFont="1" applyFill="1" applyBorder="1" applyAlignment="1">
      <alignment horizontal="center" vertical="center" wrapText="1"/>
    </xf>
    <xf numFmtId="0" fontId="4" fillId="0" borderId="0" xfId="1" applyNumberFormat="1" applyFont="1"/>
    <xf numFmtId="3" fontId="7" fillId="4" borderId="13" xfId="0" applyNumberFormat="1" applyFont="1" applyFill="1" applyBorder="1" applyAlignment="1">
      <alignment horizontal="centerContinuous" vertical="center" wrapText="1"/>
    </xf>
    <xf numFmtId="3" fontId="9" fillId="4" borderId="13" xfId="2" applyNumberFormat="1" applyFont="1" applyFill="1" applyBorder="1" applyAlignment="1">
      <alignment horizontal="centerContinuous" vertical="center" wrapText="1"/>
    </xf>
    <xf numFmtId="9" fontId="9" fillId="4" borderId="13" xfId="1" applyFont="1" applyFill="1" applyBorder="1" applyAlignment="1">
      <alignment horizontal="centerContinuous" vertical="center" wrapText="1"/>
    </xf>
    <xf numFmtId="0" fontId="9" fillId="4" borderId="13" xfId="1" applyNumberFormat="1" applyFont="1" applyFill="1" applyBorder="1" applyAlignment="1">
      <alignment horizontal="centerContinuous" vertical="center" wrapText="1"/>
    </xf>
    <xf numFmtId="0" fontId="6" fillId="0" borderId="0" xfId="1" applyNumberFormat="1" applyFont="1" applyBorder="1" applyAlignment="1">
      <alignment horizontal="center" vertical="center"/>
    </xf>
    <xf numFmtId="0" fontId="9" fillId="4" borderId="6" xfId="1" applyNumberFormat="1" applyFont="1" applyFill="1" applyBorder="1" applyAlignment="1">
      <alignment horizontal="centerContinuous" vertical="center" wrapText="1"/>
    </xf>
    <xf numFmtId="3" fontId="5" fillId="0" borderId="16" xfId="0" applyNumberFormat="1" applyFont="1" applyBorder="1" applyAlignment="1">
      <alignment horizontal="center" vertical="center"/>
    </xf>
    <xf numFmtId="9" fontId="12" fillId="0" borderId="16" xfId="1" applyFont="1" applyFill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3" fontId="15" fillId="0" borderId="3" xfId="0" applyNumberFormat="1" applyFont="1" applyBorder="1" applyAlignment="1">
      <alignment horizontal="center" vertical="center"/>
    </xf>
    <xf numFmtId="9" fontId="12" fillId="0" borderId="3" xfId="1" applyFont="1" applyFill="1" applyBorder="1" applyAlignment="1">
      <alignment horizontal="center" vertical="center"/>
    </xf>
    <xf numFmtId="3" fontId="5" fillId="0" borderId="13" xfId="0" applyNumberFormat="1" applyFont="1" applyBorder="1" applyAlignment="1">
      <alignment horizontal="center" vertical="center"/>
    </xf>
    <xf numFmtId="3" fontId="15" fillId="0" borderId="13" xfId="0" applyNumberFormat="1" applyFont="1" applyBorder="1" applyAlignment="1">
      <alignment horizontal="center" vertical="center"/>
    </xf>
    <xf numFmtId="9" fontId="12" fillId="0" borderId="13" xfId="1" applyFont="1" applyFill="1" applyBorder="1" applyAlignment="1">
      <alignment horizontal="center" vertical="center"/>
    </xf>
    <xf numFmtId="3" fontId="15" fillId="0" borderId="16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9" fontId="12" fillId="0" borderId="1" xfId="1" applyFont="1" applyFill="1" applyBorder="1" applyAlignment="1">
      <alignment horizontal="center" vertical="center"/>
    </xf>
    <xf numFmtId="9" fontId="10" fillId="0" borderId="0" xfId="1" applyFont="1" applyAlignment="1">
      <alignment horizontal="centerContinuous" vertical="center" wrapText="1"/>
    </xf>
    <xf numFmtId="0" fontId="7" fillId="3" borderId="25" xfId="0" applyFont="1" applyFill="1" applyBorder="1" applyAlignment="1">
      <alignment horizontal="centerContinuous" vertical="center"/>
    </xf>
    <xf numFmtId="0" fontId="6" fillId="2" borderId="25" xfId="0" applyFont="1" applyFill="1" applyBorder="1" applyAlignment="1">
      <alignment horizontal="centerContinuous" vertical="center"/>
    </xf>
    <xf numFmtId="0" fontId="5" fillId="0" borderId="1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6" fillId="4" borderId="5" xfId="1" applyNumberFormat="1" applyFont="1" applyFill="1" applyBorder="1" applyAlignment="1">
      <alignment horizontal="centerContinuous" vertical="center"/>
    </xf>
    <xf numFmtId="0" fontId="9" fillId="4" borderId="8" xfId="1" applyNumberFormat="1" applyFont="1" applyFill="1" applyBorder="1" applyAlignment="1">
      <alignment horizontal="centerContinuous" vertical="center" wrapText="1"/>
    </xf>
    <xf numFmtId="0" fontId="9" fillId="4" borderId="14" xfId="1" applyNumberFormat="1" applyFont="1" applyFill="1" applyBorder="1" applyAlignment="1">
      <alignment horizontal="centerContinuous" vertical="center" wrapText="1"/>
    </xf>
    <xf numFmtId="0" fontId="9" fillId="4" borderId="14" xfId="1" applyNumberFormat="1" applyFont="1" applyFill="1" applyBorder="1" applyAlignment="1">
      <alignment horizontal="center" vertical="center" wrapText="1"/>
    </xf>
    <xf numFmtId="49" fontId="7" fillId="3" borderId="18" xfId="0" applyNumberFormat="1" applyFont="1" applyFill="1" applyBorder="1" applyAlignment="1">
      <alignment horizontal="centerContinuous" vertical="center"/>
    </xf>
    <xf numFmtId="3" fontId="6" fillId="3" borderId="20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Continuous" vertical="center"/>
    </xf>
    <xf numFmtId="3" fontId="6" fillId="2" borderId="20" xfId="0" applyNumberFormat="1" applyFont="1" applyFill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3" fontId="12" fillId="0" borderId="8" xfId="1" applyNumberFormat="1" applyFont="1" applyFill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7" fillId="2" borderId="20" xfId="0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3" fontId="12" fillId="0" borderId="9" xfId="1" applyNumberFormat="1" applyFont="1" applyFill="1" applyBorder="1" applyAlignment="1">
      <alignment horizontal="center" vertical="center"/>
    </xf>
    <xf numFmtId="0" fontId="5" fillId="0" borderId="30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16" fillId="0" borderId="0" xfId="0" applyFont="1"/>
    <xf numFmtId="0" fontId="17" fillId="0" borderId="0" xfId="0" applyFont="1"/>
    <xf numFmtId="3" fontId="17" fillId="0" borderId="0" xfId="0" applyNumberFormat="1" applyFont="1"/>
    <xf numFmtId="9" fontId="17" fillId="0" borderId="0" xfId="1" applyFont="1"/>
    <xf numFmtId="9" fontId="16" fillId="0" borderId="0" xfId="1" applyFont="1"/>
    <xf numFmtId="0" fontId="16" fillId="0" borderId="0" xfId="0" applyFont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9" fontId="18" fillId="6" borderId="3" xfId="0" applyNumberFormat="1" applyFont="1" applyFill="1" applyBorder="1" applyAlignment="1">
      <alignment horizontal="center" vertical="center"/>
    </xf>
    <xf numFmtId="9" fontId="18" fillId="7" borderId="3" xfId="0" applyNumberFormat="1" applyFont="1" applyFill="1" applyBorder="1" applyAlignment="1">
      <alignment horizontal="center" vertical="center"/>
    </xf>
    <xf numFmtId="9" fontId="18" fillId="8" borderId="8" xfId="0" applyNumberFormat="1" applyFont="1" applyFill="1" applyBorder="1" applyAlignment="1">
      <alignment horizontal="center" vertical="center"/>
    </xf>
    <xf numFmtId="3" fontId="7" fillId="4" borderId="12" xfId="0" applyNumberFormat="1" applyFont="1" applyFill="1" applyBorder="1" applyAlignment="1">
      <alignment horizontal="center" vertical="center" wrapText="1"/>
    </xf>
    <xf numFmtId="3" fontId="5" fillId="4" borderId="13" xfId="0" applyNumberFormat="1" applyFont="1" applyFill="1" applyBorder="1" applyAlignment="1">
      <alignment horizontal="center" vertical="center" wrapText="1"/>
    </xf>
    <xf numFmtId="3" fontId="13" fillId="4" borderId="13" xfId="2" applyNumberFormat="1" applyFont="1" applyFill="1" applyBorder="1" applyAlignment="1">
      <alignment horizontal="center" vertical="center" wrapText="1"/>
    </xf>
    <xf numFmtId="9" fontId="9" fillId="4" borderId="14" xfId="1" applyFont="1" applyFill="1" applyBorder="1" applyAlignment="1">
      <alignment horizontal="center" vertical="center" wrapText="1"/>
    </xf>
    <xf numFmtId="3" fontId="7" fillId="9" borderId="15" xfId="0" applyNumberFormat="1" applyFont="1" applyFill="1" applyBorder="1" applyAlignment="1">
      <alignment horizontal="center" vertical="center"/>
    </xf>
    <xf numFmtId="3" fontId="7" fillId="9" borderId="16" xfId="0" applyNumberFormat="1" applyFont="1" applyFill="1" applyBorder="1" applyAlignment="1">
      <alignment horizontal="center" vertical="center"/>
    </xf>
    <xf numFmtId="9" fontId="18" fillId="9" borderId="16" xfId="0" applyNumberFormat="1" applyFont="1" applyFill="1" applyBorder="1" applyAlignment="1">
      <alignment horizontal="center" vertical="center"/>
    </xf>
    <xf numFmtId="3" fontId="12" fillId="9" borderId="16" xfId="1" applyNumberFormat="1" applyFont="1" applyFill="1" applyBorder="1" applyAlignment="1">
      <alignment horizontal="center" vertical="center"/>
    </xf>
    <xf numFmtId="9" fontId="18" fillId="9" borderId="17" xfId="0" applyNumberFormat="1" applyFont="1" applyFill="1" applyBorder="1" applyAlignment="1">
      <alignment horizontal="center" vertical="center"/>
    </xf>
    <xf numFmtId="3" fontId="6" fillId="9" borderId="15" xfId="0" applyNumberFormat="1" applyFont="1" applyFill="1" applyBorder="1" applyAlignment="1">
      <alignment horizontal="center" vertical="center"/>
    </xf>
    <xf numFmtId="3" fontId="6" fillId="9" borderId="16" xfId="0" applyNumberFormat="1" applyFont="1" applyFill="1" applyBorder="1" applyAlignment="1">
      <alignment horizontal="center" vertical="center"/>
    </xf>
    <xf numFmtId="3" fontId="7" fillId="9" borderId="4" xfId="0" applyNumberFormat="1" applyFont="1" applyFill="1" applyBorder="1" applyAlignment="1">
      <alignment horizontal="center" vertical="center"/>
    </xf>
    <xf numFmtId="3" fontId="6" fillId="9" borderId="3" xfId="0" applyNumberFormat="1" applyFont="1" applyFill="1" applyBorder="1" applyAlignment="1">
      <alignment horizontal="center" vertical="center"/>
    </xf>
    <xf numFmtId="9" fontId="18" fillId="9" borderId="3" xfId="0" applyNumberFormat="1" applyFont="1" applyFill="1" applyBorder="1" applyAlignment="1">
      <alignment horizontal="center" vertical="center"/>
    </xf>
    <xf numFmtId="3" fontId="12" fillId="9" borderId="3" xfId="1" applyNumberFormat="1" applyFont="1" applyFill="1" applyBorder="1" applyAlignment="1">
      <alignment horizontal="center" vertical="center"/>
    </xf>
    <xf numFmtId="9" fontId="18" fillId="9" borderId="8" xfId="0" applyNumberFormat="1" applyFont="1" applyFill="1" applyBorder="1" applyAlignment="1">
      <alignment horizontal="center" vertical="center"/>
    </xf>
    <xf numFmtId="3" fontId="7" fillId="9" borderId="12" xfId="0" applyNumberFormat="1" applyFont="1" applyFill="1" applyBorder="1" applyAlignment="1">
      <alignment horizontal="center" vertical="center"/>
    </xf>
    <xf numFmtId="3" fontId="6" fillId="9" borderId="13" xfId="0" applyNumberFormat="1" applyFont="1" applyFill="1" applyBorder="1" applyAlignment="1">
      <alignment horizontal="center" vertical="center"/>
    </xf>
    <xf numFmtId="9" fontId="18" fillId="9" borderId="13" xfId="0" applyNumberFormat="1" applyFont="1" applyFill="1" applyBorder="1" applyAlignment="1">
      <alignment horizontal="center" vertical="center"/>
    </xf>
    <xf numFmtId="3" fontId="12" fillId="9" borderId="13" xfId="1" applyNumberFormat="1" applyFont="1" applyFill="1" applyBorder="1" applyAlignment="1">
      <alignment horizontal="center" vertical="center"/>
    </xf>
    <xf numFmtId="9" fontId="18" fillId="9" borderId="14" xfId="0" applyNumberFormat="1" applyFont="1" applyFill="1" applyBorder="1" applyAlignment="1">
      <alignment horizontal="center" vertical="center"/>
    </xf>
    <xf numFmtId="3" fontId="7" fillId="9" borderId="2" xfId="0" applyNumberFormat="1" applyFont="1" applyFill="1" applyBorder="1" applyAlignment="1">
      <alignment horizontal="center" vertical="center"/>
    </xf>
    <xf numFmtId="3" fontId="6" fillId="9" borderId="1" xfId="0" applyNumberFormat="1" applyFont="1" applyFill="1" applyBorder="1" applyAlignment="1">
      <alignment horizontal="center" vertical="center"/>
    </xf>
    <xf numFmtId="9" fontId="18" fillId="9" borderId="1" xfId="0" applyNumberFormat="1" applyFont="1" applyFill="1" applyBorder="1" applyAlignment="1">
      <alignment horizontal="center" vertical="center"/>
    </xf>
    <xf numFmtId="3" fontId="12" fillId="9" borderId="1" xfId="1" applyNumberFormat="1" applyFont="1" applyFill="1" applyBorder="1" applyAlignment="1">
      <alignment horizontal="center" vertical="center"/>
    </xf>
    <xf numFmtId="9" fontId="18" fillId="9" borderId="9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3" fontId="7" fillId="9" borderId="0" xfId="0" applyNumberFormat="1" applyFont="1" applyFill="1" applyBorder="1" applyAlignment="1">
      <alignment horizontal="center" vertical="center"/>
    </xf>
    <xf numFmtId="3" fontId="6" fillId="9" borderId="0" xfId="0" applyNumberFormat="1" applyFont="1" applyFill="1" applyBorder="1" applyAlignment="1">
      <alignment horizontal="center" vertical="center"/>
    </xf>
    <xf numFmtId="9" fontId="18" fillId="9" borderId="0" xfId="0" applyNumberFormat="1" applyFont="1" applyFill="1" applyBorder="1" applyAlignment="1">
      <alignment horizontal="center" vertical="center"/>
    </xf>
    <xf numFmtId="3" fontId="12" fillId="9" borderId="0" xfId="1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center" vertical="center"/>
    </xf>
    <xf numFmtId="3" fontId="9" fillId="4" borderId="13" xfId="2" applyNumberFormat="1" applyFont="1" applyFill="1" applyBorder="1" applyAlignment="1">
      <alignment horizontal="center" vertical="center" wrapText="1"/>
    </xf>
    <xf numFmtId="9" fontId="9" fillId="4" borderId="13" xfId="1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49" fontId="5" fillId="4" borderId="13" xfId="0" applyNumberFormat="1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49" fontId="5" fillId="4" borderId="7" xfId="0" applyNumberFormat="1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center" vertical="center"/>
    </xf>
    <xf numFmtId="49" fontId="5" fillId="4" borderId="12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9" fillId="4" borderId="13" xfId="2" applyFont="1" applyFill="1" applyBorder="1" applyAlignment="1">
      <alignment horizontal="center" vertical="center" wrapText="1"/>
    </xf>
    <xf numFmtId="0" fontId="9" fillId="4" borderId="21" xfId="2" applyFont="1" applyFill="1" applyBorder="1" applyAlignment="1">
      <alignment horizontal="center" vertical="center" wrapText="1"/>
    </xf>
    <xf numFmtId="3" fontId="7" fillId="4" borderId="13" xfId="0" applyNumberFormat="1" applyFont="1" applyFill="1" applyBorder="1" applyAlignment="1">
      <alignment horizontal="center" vertical="center" wrapText="1"/>
    </xf>
    <xf numFmtId="3" fontId="7" fillId="4" borderId="21" xfId="0" applyNumberFormat="1" applyFont="1" applyFill="1" applyBorder="1" applyAlignment="1">
      <alignment horizontal="center" vertical="center" wrapText="1"/>
    </xf>
    <xf numFmtId="3" fontId="9" fillId="4" borderId="13" xfId="2" applyNumberFormat="1" applyFont="1" applyFill="1" applyBorder="1" applyAlignment="1">
      <alignment horizontal="center" vertical="center" wrapText="1"/>
    </xf>
    <xf numFmtId="3" fontId="9" fillId="4" borderId="21" xfId="2" applyNumberFormat="1" applyFont="1" applyFill="1" applyBorder="1" applyAlignment="1">
      <alignment horizontal="center" vertical="center" wrapText="1"/>
    </xf>
    <xf numFmtId="9" fontId="9" fillId="4" borderId="13" xfId="1" applyFont="1" applyFill="1" applyBorder="1" applyAlignment="1">
      <alignment horizontal="center" vertical="center" wrapText="1"/>
    </xf>
    <xf numFmtId="9" fontId="9" fillId="4" borderId="21" xfId="1" applyFont="1" applyFill="1" applyBorder="1" applyAlignment="1">
      <alignment horizontal="center" vertical="center" wrapText="1"/>
    </xf>
    <xf numFmtId="9" fontId="9" fillId="4" borderId="31" xfId="1" applyFont="1" applyFill="1" applyBorder="1" applyAlignment="1">
      <alignment horizontal="center" vertical="center" wrapText="1"/>
    </xf>
    <xf numFmtId="9" fontId="6" fillId="3" borderId="32" xfId="1" applyFont="1" applyFill="1" applyBorder="1" applyAlignment="1">
      <alignment horizontal="center" vertical="center"/>
    </xf>
    <xf numFmtId="9" fontId="6" fillId="2" borderId="32" xfId="1" applyFont="1" applyFill="1" applyBorder="1" applyAlignment="1">
      <alignment horizontal="center" vertical="center"/>
    </xf>
    <xf numFmtId="9" fontId="18" fillId="9" borderId="30" xfId="0" applyNumberFormat="1" applyFont="1" applyFill="1" applyBorder="1" applyAlignment="1">
      <alignment horizontal="center" vertical="center"/>
    </xf>
    <xf numFmtId="9" fontId="18" fillId="9" borderId="28" xfId="0" applyNumberFormat="1" applyFont="1" applyFill="1" applyBorder="1" applyAlignment="1">
      <alignment horizontal="center" vertical="center"/>
    </xf>
    <xf numFmtId="9" fontId="18" fillId="9" borderId="31" xfId="0" applyNumberFormat="1" applyFont="1" applyFill="1" applyBorder="1" applyAlignment="1">
      <alignment horizontal="center" vertical="center"/>
    </xf>
    <xf numFmtId="9" fontId="18" fillId="9" borderId="29" xfId="0" applyNumberFormat="1" applyFont="1" applyFill="1" applyBorder="1" applyAlignment="1">
      <alignment horizontal="center" vertical="center"/>
    </xf>
    <xf numFmtId="3" fontId="7" fillId="4" borderId="33" xfId="0" applyNumberFormat="1" applyFont="1" applyFill="1" applyBorder="1" applyAlignment="1">
      <alignment horizontal="center" vertical="center" wrapText="1"/>
    </xf>
    <xf numFmtId="3" fontId="6" fillId="3" borderId="34" xfId="0" applyNumberFormat="1" applyFont="1" applyFill="1" applyBorder="1" applyAlignment="1">
      <alignment horizontal="center" vertical="center"/>
    </xf>
    <xf numFmtId="3" fontId="6" fillId="2" borderId="34" xfId="0" applyNumberFormat="1" applyFont="1" applyFill="1" applyBorder="1" applyAlignment="1">
      <alignment horizontal="center" vertical="center"/>
    </xf>
    <xf numFmtId="3" fontId="6" fillId="9" borderId="35" xfId="0" applyNumberFormat="1" applyFont="1" applyFill="1" applyBorder="1" applyAlignment="1">
      <alignment horizontal="center" vertical="center"/>
    </xf>
    <xf numFmtId="3" fontId="6" fillId="3" borderId="18" xfId="0" applyNumberFormat="1" applyFont="1" applyFill="1" applyBorder="1" applyAlignment="1">
      <alignment horizontal="center" vertical="center"/>
    </xf>
    <xf numFmtId="3" fontId="6" fillId="2" borderId="18" xfId="0" applyNumberFormat="1" applyFont="1" applyFill="1" applyBorder="1" applyAlignment="1">
      <alignment horizontal="center" vertical="center"/>
    </xf>
    <xf numFmtId="3" fontId="6" fillId="9" borderId="36" xfId="0" applyNumberFormat="1" applyFont="1" applyFill="1" applyBorder="1" applyAlignment="1">
      <alignment horizontal="center" vertical="center"/>
    </xf>
    <xf numFmtId="3" fontId="7" fillId="4" borderId="22" xfId="0" applyNumberFormat="1" applyFont="1" applyFill="1" applyBorder="1" applyAlignment="1">
      <alignment horizontal="center" vertical="center" wrapText="1"/>
    </xf>
    <xf numFmtId="3" fontId="7" fillId="4" borderId="37" xfId="0" applyNumberFormat="1" applyFont="1" applyFill="1" applyBorder="1" applyAlignment="1">
      <alignment horizontal="center" vertical="center" wrapText="1"/>
    </xf>
    <xf numFmtId="3" fontId="7" fillId="4" borderId="38" xfId="0" applyNumberFormat="1" applyFont="1" applyFill="1" applyBorder="1" applyAlignment="1">
      <alignment horizontal="center" vertical="center" wrapText="1"/>
    </xf>
    <xf numFmtId="3" fontId="6" fillId="4" borderId="22" xfId="0" applyNumberFormat="1" applyFont="1" applyFill="1" applyBorder="1" applyAlignment="1">
      <alignment horizontal="center" vertical="center"/>
    </xf>
    <xf numFmtId="3" fontId="6" fillId="4" borderId="37" xfId="0" applyNumberFormat="1" applyFont="1" applyFill="1" applyBorder="1" applyAlignment="1">
      <alignment horizontal="center" vertical="center"/>
    </xf>
    <xf numFmtId="3" fontId="6" fillId="4" borderId="38" xfId="0" applyNumberFormat="1" applyFont="1" applyFill="1" applyBorder="1" applyAlignment="1">
      <alignment horizontal="center" vertical="center"/>
    </xf>
    <xf numFmtId="3" fontId="7" fillId="4" borderId="23" xfId="0" applyNumberFormat="1" applyFont="1" applyFill="1" applyBorder="1" applyAlignment="1">
      <alignment horizontal="center" vertical="center" wrapText="1"/>
    </xf>
    <xf numFmtId="3" fontId="7" fillId="4" borderId="39" xfId="0" applyNumberFormat="1" applyFont="1" applyFill="1" applyBorder="1" applyAlignment="1">
      <alignment horizontal="center" vertical="center" wrapText="1"/>
    </xf>
    <xf numFmtId="3" fontId="7" fillId="4" borderId="10" xfId="0" applyNumberFormat="1" applyFont="1" applyFill="1" applyBorder="1" applyAlignment="1">
      <alignment horizontal="center" vertical="center" wrapText="1"/>
    </xf>
    <xf numFmtId="9" fontId="13" fillId="4" borderId="28" xfId="1" applyFont="1" applyFill="1" applyBorder="1" applyAlignment="1">
      <alignment horizontal="center" vertical="center" wrapText="1"/>
    </xf>
    <xf numFmtId="9" fontId="13" fillId="4" borderId="39" xfId="1" applyFont="1" applyFill="1" applyBorder="1" applyAlignment="1">
      <alignment horizontal="center" vertical="center" wrapText="1"/>
    </xf>
    <xf numFmtId="9" fontId="13" fillId="4" borderId="40" xfId="1" applyFont="1" applyFill="1" applyBorder="1" applyAlignment="1">
      <alignment horizontal="center" vertical="center" wrapText="1"/>
    </xf>
    <xf numFmtId="0" fontId="0" fillId="0" borderId="0" xfId="0" quotePrefix="1"/>
    <xf numFmtId="3" fontId="6" fillId="9" borderId="7" xfId="0" applyNumberFormat="1" applyFont="1" applyFill="1" applyBorder="1" applyAlignment="1">
      <alignment horizontal="center" vertical="center"/>
    </xf>
    <xf numFmtId="3" fontId="6" fillId="9" borderId="6" xfId="0" applyNumberFormat="1" applyFont="1" applyFill="1" applyBorder="1" applyAlignment="1">
      <alignment horizontal="center" vertical="center"/>
    </xf>
    <xf numFmtId="9" fontId="18" fillId="9" borderId="6" xfId="0" applyNumberFormat="1" applyFont="1" applyFill="1" applyBorder="1" applyAlignment="1">
      <alignment horizontal="center" vertical="center"/>
    </xf>
    <xf numFmtId="3" fontId="12" fillId="9" borderId="6" xfId="1" applyNumberFormat="1" applyFont="1" applyFill="1" applyBorder="1" applyAlignment="1">
      <alignment horizontal="center" vertical="center"/>
    </xf>
    <xf numFmtId="9" fontId="18" fillId="9" borderId="5" xfId="0" applyNumberFormat="1" applyFont="1" applyFill="1" applyBorder="1" applyAlignment="1">
      <alignment horizontal="center" vertical="center"/>
    </xf>
    <xf numFmtId="3" fontId="12" fillId="9" borderId="21" xfId="1" applyNumberFormat="1" applyFont="1" applyFill="1" applyBorder="1" applyAlignment="1">
      <alignment horizontal="center" vertical="center"/>
    </xf>
  </cellXfs>
  <cellStyles count="6">
    <cellStyle name="Обычный" xfId="0" builtinId="0"/>
    <cellStyle name="Обычный 10 2" xfId="4"/>
    <cellStyle name="Обычный 2" xfId="2"/>
    <cellStyle name="Обычный 3" xfId="3"/>
    <cellStyle name="Обычный 3 2" xfId="5"/>
    <cellStyle name="Процентный" xfId="1" builtinId="5"/>
  </cellStyles>
  <dxfs count="1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3300"/>
      <color rgb="FFFFFF00"/>
      <color rgb="FF00FF99"/>
      <color rgb="FFFF5050"/>
      <color rgb="FFFFFF66"/>
      <color rgb="FF66FF66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.Rustamov/Desktop/yangiish%20june%20szf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.Rustamov/Desktop/yangiish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.Rustamov/Desktop/yangiish%20dx%20iyu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yangiish june szfl"/>
    </sheetNames>
    <sheetDataSet>
      <sheetData sheetId="0">
        <row r="3">
          <cell r="A3" t="str">
            <v>Названия строк</v>
          </cell>
          <cell r="B3" t="str">
            <v>Количество по полю МФО</v>
          </cell>
        </row>
        <row r="4">
          <cell r="A4" t="str">
            <v>00199</v>
          </cell>
          <cell r="B4">
            <v>210</v>
          </cell>
        </row>
        <row r="5">
          <cell r="A5" t="str">
            <v>00283</v>
          </cell>
          <cell r="B5">
            <v>314</v>
          </cell>
        </row>
        <row r="6">
          <cell r="A6" t="str">
            <v>00421</v>
          </cell>
          <cell r="B6">
            <v>271</v>
          </cell>
        </row>
        <row r="7">
          <cell r="A7" t="str">
            <v>00444</v>
          </cell>
          <cell r="B7">
            <v>102</v>
          </cell>
        </row>
        <row r="8">
          <cell r="A8" t="str">
            <v>00999</v>
          </cell>
          <cell r="B8">
            <v>563</v>
          </cell>
        </row>
        <row r="9">
          <cell r="A9" t="str">
            <v>01028</v>
          </cell>
          <cell r="B9">
            <v>25</v>
          </cell>
        </row>
        <row r="10">
          <cell r="A10" t="str">
            <v>01036</v>
          </cell>
          <cell r="B10">
            <v>197</v>
          </cell>
        </row>
        <row r="11">
          <cell r="A11" t="str">
            <v>01048</v>
          </cell>
          <cell r="B11">
            <v>146</v>
          </cell>
        </row>
        <row r="12">
          <cell r="A12" t="str">
            <v>01054</v>
          </cell>
          <cell r="B12">
            <v>181</v>
          </cell>
        </row>
        <row r="13">
          <cell r="A13" t="str">
            <v>01067</v>
          </cell>
          <cell r="B13">
            <v>204</v>
          </cell>
        </row>
        <row r="14">
          <cell r="A14" t="str">
            <v>01081</v>
          </cell>
          <cell r="B14">
            <v>32</v>
          </cell>
        </row>
        <row r="15">
          <cell r="A15" t="str">
            <v>01101</v>
          </cell>
          <cell r="B15">
            <v>129</v>
          </cell>
        </row>
        <row r="16">
          <cell r="A16" t="str">
            <v>01119</v>
          </cell>
          <cell r="B16">
            <v>128</v>
          </cell>
        </row>
        <row r="17">
          <cell r="A17" t="str">
            <v>01120</v>
          </cell>
          <cell r="B17">
            <v>405</v>
          </cell>
        </row>
        <row r="18">
          <cell r="A18" t="str">
            <v>01145</v>
          </cell>
          <cell r="B18">
            <v>202</v>
          </cell>
        </row>
        <row r="19">
          <cell r="A19" t="str">
            <v>01188</v>
          </cell>
          <cell r="B19">
            <v>97</v>
          </cell>
        </row>
        <row r="20">
          <cell r="A20" t="str">
            <v>Общий итог</v>
          </cell>
          <cell r="B20">
            <v>3206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yangiish"/>
    </sheetNames>
    <sheetDataSet>
      <sheetData sheetId="0">
        <row r="3">
          <cell r="A3" t="str">
            <v>Названия строк</v>
          </cell>
          <cell r="B3" t="str">
            <v>Количество по полю МФО</v>
          </cell>
        </row>
        <row r="4">
          <cell r="A4" t="str">
            <v>00199</v>
          </cell>
          <cell r="B4">
            <v>1</v>
          </cell>
        </row>
        <row r="5">
          <cell r="A5" t="str">
            <v>00999</v>
          </cell>
          <cell r="B5">
            <v>1</v>
          </cell>
        </row>
        <row r="6">
          <cell r="A6" t="str">
            <v>01036</v>
          </cell>
          <cell r="B6">
            <v>8</v>
          </cell>
        </row>
        <row r="7">
          <cell r="A7" t="str">
            <v>01048</v>
          </cell>
          <cell r="B7">
            <v>8</v>
          </cell>
        </row>
        <row r="8">
          <cell r="A8" t="str">
            <v>01054</v>
          </cell>
          <cell r="B8">
            <v>2</v>
          </cell>
        </row>
        <row r="9">
          <cell r="A9" t="str">
            <v>01081</v>
          </cell>
          <cell r="B9">
            <v>9</v>
          </cell>
        </row>
        <row r="10">
          <cell r="A10" t="str">
            <v>01119</v>
          </cell>
          <cell r="B10">
            <v>7</v>
          </cell>
        </row>
        <row r="11">
          <cell r="A11" t="str">
            <v>01168</v>
          </cell>
          <cell r="B11">
            <v>241</v>
          </cell>
        </row>
        <row r="12">
          <cell r="A12" t="str">
            <v>01188</v>
          </cell>
          <cell r="B12">
            <v>228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yangiish dx iyun"/>
    </sheetNames>
    <sheetDataSet>
      <sheetData sheetId="0">
        <row r="3">
          <cell r="A3" t="str">
            <v>Названия строк</v>
          </cell>
          <cell r="B3" t="str">
            <v>Количество по полю МФО</v>
          </cell>
        </row>
        <row r="4">
          <cell r="A4" t="str">
            <v>01168</v>
          </cell>
          <cell r="B4">
            <v>23</v>
          </cell>
        </row>
        <row r="5">
          <cell r="A5" t="str">
            <v>01188</v>
          </cell>
          <cell r="B5">
            <v>39</v>
          </cell>
        </row>
        <row r="6">
          <cell r="A6" t="str">
            <v>Общий итог</v>
          </cell>
          <cell r="B6">
            <v>62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32"/>
  <sheetViews>
    <sheetView tabSelected="1" view="pageBreakPreview" zoomScale="70" zoomScaleNormal="70" zoomScaleSheetLayoutView="70" workbookViewId="0">
      <selection activeCell="B2" sqref="B2"/>
    </sheetView>
  </sheetViews>
  <sheetFormatPr defaultRowHeight="15.75" x14ac:dyDescent="0.25"/>
  <cols>
    <col min="1" max="1" width="9.140625" style="1"/>
    <col min="2" max="2" width="10.42578125" style="1" customWidth="1"/>
    <col min="3" max="3" width="26.28515625" style="1" customWidth="1"/>
    <col min="4" max="5" width="12.85546875" style="27" customWidth="1"/>
    <col min="6" max="6" width="12.85546875" style="28" customWidth="1"/>
    <col min="7" max="8" width="12.85546875" style="8" customWidth="1"/>
    <col min="9" max="9" width="12.85546875" style="28" customWidth="1"/>
    <col min="10" max="11" width="12.85546875" style="27" customWidth="1"/>
    <col min="12" max="12" width="12.85546875" style="28" customWidth="1"/>
    <col min="13" max="14" width="12.85546875" style="8" customWidth="1"/>
    <col min="15" max="15" width="12.85546875" style="28" customWidth="1"/>
    <col min="16" max="17" width="12.85546875" style="27" customWidth="1"/>
    <col min="18" max="18" width="12.85546875" style="28" customWidth="1"/>
    <col min="19" max="20" width="12.85546875" style="8" customWidth="1"/>
    <col min="21" max="21" width="12.85546875" style="28" customWidth="1"/>
    <col min="22" max="26" width="9.140625" style="7"/>
    <col min="27" max="27" width="9.140625" style="42"/>
    <col min="28" max="28" width="9.140625" style="7"/>
    <col min="29" max="31" width="9.140625" style="42"/>
    <col min="32" max="55" width="9.140625" style="13"/>
    <col min="56" max="16384" width="9.140625" style="1"/>
  </cols>
  <sheetData>
    <row r="1" spans="1:55" s="6" customFormat="1" ht="58.5" customHeight="1" x14ac:dyDescent="0.25">
      <c r="A1" s="36" t="s">
        <v>40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20"/>
      <c r="W1" s="18"/>
      <c r="X1" s="18"/>
      <c r="Y1" s="18"/>
      <c r="Z1" s="18"/>
      <c r="AA1" s="37"/>
      <c r="AB1" s="18"/>
      <c r="AC1" s="37"/>
      <c r="AD1" s="37"/>
      <c r="AE1" s="37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</row>
    <row r="2" spans="1:55" s="6" customFormat="1" ht="27.75" customHeight="1" thickBot="1" x14ac:dyDescent="0.3">
      <c r="A2" s="22" t="s">
        <v>108</v>
      </c>
      <c r="B2" s="21"/>
      <c r="C2" s="22"/>
      <c r="D2" s="23"/>
      <c r="E2" s="24"/>
      <c r="F2" s="25"/>
      <c r="G2" s="25"/>
      <c r="H2" s="25"/>
      <c r="I2" s="25"/>
      <c r="J2" s="57"/>
      <c r="K2" s="57"/>
      <c r="L2" s="57"/>
      <c r="M2" s="57"/>
      <c r="N2" s="57"/>
      <c r="O2" s="57"/>
      <c r="P2" s="24"/>
      <c r="Q2" s="24"/>
      <c r="R2" s="25"/>
      <c r="S2" s="26"/>
      <c r="T2" s="26"/>
      <c r="U2" s="26"/>
      <c r="V2" s="20"/>
      <c r="W2" s="18"/>
      <c r="X2" s="18"/>
      <c r="Y2" s="18"/>
      <c r="Z2" s="18"/>
      <c r="AA2" s="37"/>
      <c r="AB2" s="18"/>
      <c r="AC2" s="37"/>
      <c r="AD2" s="37"/>
      <c r="AE2" s="37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</row>
    <row r="3" spans="1:55" s="6" customFormat="1" ht="29.25" customHeight="1" x14ac:dyDescent="0.25">
      <c r="A3" s="186" t="s">
        <v>39</v>
      </c>
      <c r="B3" s="183" t="s">
        <v>38</v>
      </c>
      <c r="C3" s="180" t="s">
        <v>37</v>
      </c>
      <c r="D3" s="222" t="s">
        <v>105</v>
      </c>
      <c r="E3" s="223"/>
      <c r="F3" s="223"/>
      <c r="G3" s="223"/>
      <c r="H3" s="223"/>
      <c r="I3" s="224"/>
      <c r="J3" s="225" t="s">
        <v>44</v>
      </c>
      <c r="K3" s="226"/>
      <c r="L3" s="226"/>
      <c r="M3" s="226"/>
      <c r="N3" s="226"/>
      <c r="O3" s="227"/>
      <c r="P3" s="225" t="s">
        <v>43</v>
      </c>
      <c r="Q3" s="226"/>
      <c r="R3" s="226"/>
      <c r="S3" s="226"/>
      <c r="T3" s="226"/>
      <c r="U3" s="227"/>
      <c r="V3" s="34" t="s">
        <v>107</v>
      </c>
      <c r="W3" s="35"/>
      <c r="X3" s="35"/>
      <c r="Y3" s="35"/>
      <c r="Z3" s="35"/>
      <c r="AA3" s="38" t="s">
        <v>80</v>
      </c>
      <c r="AB3" s="35"/>
      <c r="AC3" s="37"/>
      <c r="AD3" s="37"/>
      <c r="AE3" s="37"/>
      <c r="AF3" s="76" t="s">
        <v>85</v>
      </c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 t="s">
        <v>43</v>
      </c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</row>
    <row r="4" spans="1:55" ht="28.5" customHeight="1" x14ac:dyDescent="0.25">
      <c r="A4" s="187"/>
      <c r="B4" s="184"/>
      <c r="C4" s="181"/>
      <c r="D4" s="228" t="s">
        <v>92</v>
      </c>
      <c r="E4" s="229"/>
      <c r="F4" s="230"/>
      <c r="G4" s="231" t="s">
        <v>106</v>
      </c>
      <c r="H4" s="232"/>
      <c r="I4" s="233"/>
      <c r="J4" s="228" t="s">
        <v>92</v>
      </c>
      <c r="K4" s="229"/>
      <c r="L4" s="230"/>
      <c r="M4" s="231" t="str">
        <f>G4</f>
        <v>Шундан август</v>
      </c>
      <c r="N4" s="232"/>
      <c r="O4" s="233"/>
      <c r="P4" s="228" t="s">
        <v>92</v>
      </c>
      <c r="Q4" s="229"/>
      <c r="R4" s="230"/>
      <c r="S4" s="231" t="str">
        <f>G4</f>
        <v>Шундан август</v>
      </c>
      <c r="T4" s="232"/>
      <c r="U4" s="233"/>
      <c r="V4" s="32"/>
      <c r="W4" s="33"/>
      <c r="X4" s="33"/>
      <c r="Y4" s="33"/>
      <c r="Z4" s="33"/>
      <c r="AA4" s="39"/>
      <c r="AB4" s="33"/>
      <c r="AC4" s="40"/>
      <c r="AD4" s="40"/>
      <c r="AE4" s="4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</row>
    <row r="5" spans="1:55" ht="28.5" customHeight="1" thickBot="1" x14ac:dyDescent="0.3">
      <c r="A5" s="188"/>
      <c r="B5" s="185"/>
      <c r="C5" s="182"/>
      <c r="D5" s="142" t="s">
        <v>41</v>
      </c>
      <c r="E5" s="63" t="s">
        <v>42</v>
      </c>
      <c r="F5" s="64" t="s">
        <v>72</v>
      </c>
      <c r="G5" s="143" t="s">
        <v>41</v>
      </c>
      <c r="H5" s="144" t="s">
        <v>42</v>
      </c>
      <c r="I5" s="208" t="s">
        <v>72</v>
      </c>
      <c r="J5" s="142" t="s">
        <v>41</v>
      </c>
      <c r="K5" s="178" t="s">
        <v>42</v>
      </c>
      <c r="L5" s="179" t="s">
        <v>72</v>
      </c>
      <c r="M5" s="143" t="s">
        <v>41</v>
      </c>
      <c r="N5" s="144" t="s">
        <v>42</v>
      </c>
      <c r="O5" s="145" t="s">
        <v>72</v>
      </c>
      <c r="P5" s="215" t="s">
        <v>41</v>
      </c>
      <c r="Q5" s="63" t="s">
        <v>42</v>
      </c>
      <c r="R5" s="64" t="s">
        <v>72</v>
      </c>
      <c r="S5" s="143" t="s">
        <v>41</v>
      </c>
      <c r="T5" s="144" t="s">
        <v>42</v>
      </c>
      <c r="U5" s="145" t="s">
        <v>72</v>
      </c>
      <c r="V5" s="31" t="s">
        <v>86</v>
      </c>
      <c r="W5" s="29" t="s">
        <v>87</v>
      </c>
      <c r="X5" s="29" t="s">
        <v>89</v>
      </c>
      <c r="Y5" s="29" t="s">
        <v>90</v>
      </c>
      <c r="Z5" s="29" t="s">
        <v>91</v>
      </c>
      <c r="AA5" s="40" t="s">
        <v>86</v>
      </c>
      <c r="AB5" s="29" t="s">
        <v>87</v>
      </c>
      <c r="AC5" s="40" t="s">
        <v>89</v>
      </c>
      <c r="AD5" s="40" t="s">
        <v>90</v>
      </c>
      <c r="AE5" s="40" t="s">
        <v>91</v>
      </c>
      <c r="AF5" s="30" t="s">
        <v>73</v>
      </c>
      <c r="AG5" s="30" t="s">
        <v>74</v>
      </c>
      <c r="AH5" s="30" t="s">
        <v>75</v>
      </c>
      <c r="AI5" s="30" t="s">
        <v>76</v>
      </c>
      <c r="AJ5" s="30" t="s">
        <v>77</v>
      </c>
      <c r="AK5" s="30" t="s">
        <v>78</v>
      </c>
      <c r="AL5" s="30" t="s">
        <v>79</v>
      </c>
      <c r="AM5" s="30" t="s">
        <v>80</v>
      </c>
      <c r="AN5" s="30" t="s">
        <v>81</v>
      </c>
      <c r="AO5" s="30" t="s">
        <v>82</v>
      </c>
      <c r="AP5" s="30" t="s">
        <v>83</v>
      </c>
      <c r="AQ5" s="30" t="s">
        <v>84</v>
      </c>
      <c r="AR5" s="30" t="s">
        <v>73</v>
      </c>
      <c r="AS5" s="30" t="s">
        <v>74</v>
      </c>
      <c r="AT5" s="30" t="s">
        <v>75</v>
      </c>
      <c r="AU5" s="30" t="s">
        <v>76</v>
      </c>
      <c r="AV5" s="30" t="s">
        <v>77</v>
      </c>
      <c r="AW5" s="30" t="s">
        <v>78</v>
      </c>
      <c r="AX5" s="30" t="s">
        <v>79</v>
      </c>
      <c r="AY5" s="30" t="s">
        <v>80</v>
      </c>
      <c r="AZ5" s="30" t="s">
        <v>81</v>
      </c>
      <c r="BA5" s="30" t="s">
        <v>82</v>
      </c>
      <c r="BB5" s="30" t="s">
        <v>83</v>
      </c>
      <c r="BC5" s="30" t="s">
        <v>84</v>
      </c>
    </row>
    <row r="6" spans="1:55" s="6" customFormat="1" ht="39.75" customHeight="1" thickBot="1" x14ac:dyDescent="0.3">
      <c r="A6" s="65" t="s">
        <v>36</v>
      </c>
      <c r="B6" s="66"/>
      <c r="C6" s="67"/>
      <c r="D6" s="68">
        <f>+D7+D17</f>
        <v>47982</v>
      </c>
      <c r="E6" s="68">
        <f>+E7+E17</f>
        <v>52397</v>
      </c>
      <c r="F6" s="69">
        <f t="shared" ref="F6:F25" si="0">+E6/D6</f>
        <v>1.0920136717935893</v>
      </c>
      <c r="G6" s="70">
        <f t="shared" ref="G6:T6" si="1">+G7+G17</f>
        <v>8224</v>
      </c>
      <c r="H6" s="70">
        <f t="shared" si="1"/>
        <v>4774</v>
      </c>
      <c r="I6" s="209">
        <f t="shared" ref="I6:I25" si="2">+H6/G6</f>
        <v>0.58049610894941639</v>
      </c>
      <c r="J6" s="219">
        <f>+J7+J17</f>
        <v>21255</v>
      </c>
      <c r="K6" s="68">
        <f t="shared" si="1"/>
        <v>30827</v>
      </c>
      <c r="L6" s="69">
        <f t="shared" ref="L6:L25" si="3">+K6/J6</f>
        <v>1.4503410962126559</v>
      </c>
      <c r="M6" s="70">
        <f t="shared" si="1"/>
        <v>3685</v>
      </c>
      <c r="N6" s="70">
        <f t="shared" si="1"/>
        <v>1001</v>
      </c>
      <c r="O6" s="74">
        <f>+N6/M6</f>
        <v>0.27164179104477609</v>
      </c>
      <c r="P6" s="216">
        <f t="shared" si="1"/>
        <v>26727</v>
      </c>
      <c r="Q6" s="68">
        <f t="shared" si="1"/>
        <v>21570</v>
      </c>
      <c r="R6" s="69">
        <f t="shared" ref="R6:R25" si="4">+Q6/P6</f>
        <v>0.80704905152093387</v>
      </c>
      <c r="S6" s="70">
        <f t="shared" si="1"/>
        <v>4539</v>
      </c>
      <c r="T6" s="70">
        <f t="shared" si="1"/>
        <v>3773</v>
      </c>
      <c r="U6" s="74">
        <f>+T6/S6</f>
        <v>0.83124036131306456</v>
      </c>
      <c r="V6" s="16">
        <f t="shared" ref="V6:AE6" si="5">+V7+V17</f>
        <v>29826</v>
      </c>
      <c r="W6" s="11">
        <f t="shared" si="5"/>
        <v>17797</v>
      </c>
      <c r="X6" s="11">
        <f t="shared" ref="X6:Z6" si="6">+X7+X17</f>
        <v>15870</v>
      </c>
      <c r="Y6" s="11">
        <f t="shared" si="6"/>
        <v>1583</v>
      </c>
      <c r="Z6" s="11">
        <f t="shared" si="6"/>
        <v>344</v>
      </c>
      <c r="AA6" s="41">
        <f t="shared" si="5"/>
        <v>1001</v>
      </c>
      <c r="AB6" s="11">
        <f t="shared" si="5"/>
        <v>3773</v>
      </c>
      <c r="AC6" s="41">
        <f t="shared" si="5"/>
        <v>3206</v>
      </c>
      <c r="AD6" s="41">
        <f t="shared" si="5"/>
        <v>505</v>
      </c>
      <c r="AE6" s="41">
        <f t="shared" si="5"/>
        <v>62</v>
      </c>
      <c r="AF6" s="11">
        <f t="shared" ref="AF6:BC6" si="7">+AF7+AF17</f>
        <v>1566</v>
      </c>
      <c r="AG6" s="11">
        <f t="shared" si="7"/>
        <v>2126</v>
      </c>
      <c r="AH6" s="11">
        <f t="shared" si="7"/>
        <v>2216</v>
      </c>
      <c r="AI6" s="11">
        <f t="shared" si="7"/>
        <v>2613</v>
      </c>
      <c r="AJ6" s="11">
        <f t="shared" si="7"/>
        <v>2832</v>
      </c>
      <c r="AK6" s="11">
        <f t="shared" si="7"/>
        <v>2849</v>
      </c>
      <c r="AL6" s="11">
        <f t="shared" si="7"/>
        <v>3368</v>
      </c>
      <c r="AM6" s="11">
        <f t="shared" si="7"/>
        <v>3685</v>
      </c>
      <c r="AN6" s="11">
        <f t="shared" si="7"/>
        <v>4101</v>
      </c>
      <c r="AO6" s="11">
        <f t="shared" si="7"/>
        <v>4622</v>
      </c>
      <c r="AP6" s="11">
        <f t="shared" si="7"/>
        <v>4319</v>
      </c>
      <c r="AQ6" s="11">
        <f t="shared" si="7"/>
        <v>4263</v>
      </c>
      <c r="AR6" s="11">
        <f t="shared" si="7"/>
        <v>2069</v>
      </c>
      <c r="AS6" s="11">
        <f t="shared" si="7"/>
        <v>2350</v>
      </c>
      <c r="AT6" s="11">
        <f t="shared" si="7"/>
        <v>2772</v>
      </c>
      <c r="AU6" s="11">
        <f t="shared" si="7"/>
        <v>3388</v>
      </c>
      <c r="AV6" s="11">
        <f t="shared" si="7"/>
        <v>3825</v>
      </c>
      <c r="AW6" s="11">
        <f t="shared" si="7"/>
        <v>3591</v>
      </c>
      <c r="AX6" s="11">
        <f t="shared" si="7"/>
        <v>4193</v>
      </c>
      <c r="AY6" s="11">
        <f t="shared" si="7"/>
        <v>4539</v>
      </c>
      <c r="AZ6" s="11">
        <f t="shared" si="7"/>
        <v>4984</v>
      </c>
      <c r="BA6" s="11">
        <f t="shared" si="7"/>
        <v>5673</v>
      </c>
      <c r="BB6" s="11">
        <f t="shared" si="7"/>
        <v>5128</v>
      </c>
      <c r="BC6" s="11">
        <f t="shared" si="7"/>
        <v>5135</v>
      </c>
    </row>
    <row r="7" spans="1:55" s="6" customFormat="1" ht="39.75" customHeight="1" thickBot="1" x14ac:dyDescent="0.3">
      <c r="A7" s="51" t="s">
        <v>35</v>
      </c>
      <c r="B7" s="52"/>
      <c r="C7" s="72"/>
      <c r="D7" s="56">
        <f>+SUM(D8:D16)</f>
        <v>23550</v>
      </c>
      <c r="E7" s="56">
        <f t="shared" ref="E7:T7" si="8">+SUM(E8:E16)</f>
        <v>29464</v>
      </c>
      <c r="F7" s="73">
        <f t="shared" si="0"/>
        <v>1.2511252653927813</v>
      </c>
      <c r="G7" s="55">
        <f t="shared" si="8"/>
        <v>3407</v>
      </c>
      <c r="H7" s="55">
        <f t="shared" si="8"/>
        <v>2685</v>
      </c>
      <c r="I7" s="210">
        <f t="shared" si="2"/>
        <v>0.7880833577927796</v>
      </c>
      <c r="J7" s="220">
        <f t="shared" si="8"/>
        <v>9477</v>
      </c>
      <c r="K7" s="56">
        <f t="shared" si="8"/>
        <v>16071</v>
      </c>
      <c r="L7" s="73">
        <f t="shared" si="3"/>
        <v>1.6957898069009181</v>
      </c>
      <c r="M7" s="55">
        <f t="shared" si="8"/>
        <v>1393</v>
      </c>
      <c r="N7" s="55">
        <f t="shared" si="8"/>
        <v>614</v>
      </c>
      <c r="O7" s="54">
        <f>+N7/M7</f>
        <v>0.44077530509691315</v>
      </c>
      <c r="P7" s="217">
        <f t="shared" si="8"/>
        <v>14073</v>
      </c>
      <c r="Q7" s="56">
        <f t="shared" si="8"/>
        <v>13393</v>
      </c>
      <c r="R7" s="73">
        <f t="shared" si="4"/>
        <v>0.95168052298728056</v>
      </c>
      <c r="S7" s="55">
        <f t="shared" si="8"/>
        <v>2014</v>
      </c>
      <c r="T7" s="55">
        <f t="shared" si="8"/>
        <v>2071</v>
      </c>
      <c r="U7" s="54">
        <f>+T7/S7</f>
        <v>1.0283018867924529</v>
      </c>
      <c r="V7" s="17">
        <f t="shared" ref="V7:AE7" si="9">+SUM(V8:V16)</f>
        <v>15457</v>
      </c>
      <c r="W7" s="12">
        <f t="shared" si="9"/>
        <v>11322</v>
      </c>
      <c r="X7" s="12">
        <f t="shared" ref="X7:Z7" si="10">+SUM(X8:X16)</f>
        <v>9558</v>
      </c>
      <c r="Y7" s="12">
        <f t="shared" si="10"/>
        <v>1420</v>
      </c>
      <c r="Z7" s="12">
        <f t="shared" si="10"/>
        <v>344</v>
      </c>
      <c r="AA7" s="41">
        <f t="shared" si="9"/>
        <v>614</v>
      </c>
      <c r="AB7" s="12">
        <f t="shared" si="9"/>
        <v>2071</v>
      </c>
      <c r="AC7" s="41">
        <f t="shared" si="9"/>
        <v>1513</v>
      </c>
      <c r="AD7" s="41">
        <f t="shared" si="9"/>
        <v>496</v>
      </c>
      <c r="AE7" s="41">
        <f t="shared" si="9"/>
        <v>62</v>
      </c>
      <c r="AF7" s="12">
        <f t="shared" ref="AF7:BC7" si="11">+SUM(AF8:AF16)</f>
        <v>781</v>
      </c>
      <c r="AG7" s="12">
        <f t="shared" si="11"/>
        <v>1030</v>
      </c>
      <c r="AH7" s="12">
        <f t="shared" si="11"/>
        <v>912</v>
      </c>
      <c r="AI7" s="12">
        <f t="shared" si="11"/>
        <v>1225</v>
      </c>
      <c r="AJ7" s="12">
        <f t="shared" si="11"/>
        <v>1393</v>
      </c>
      <c r="AK7" s="12">
        <f t="shared" si="11"/>
        <v>1336</v>
      </c>
      <c r="AL7" s="12">
        <f t="shared" si="11"/>
        <v>1407</v>
      </c>
      <c r="AM7" s="12">
        <f t="shared" si="11"/>
        <v>1393</v>
      </c>
      <c r="AN7" s="12">
        <f t="shared" si="11"/>
        <v>1316</v>
      </c>
      <c r="AO7" s="12">
        <f t="shared" si="11"/>
        <v>1310</v>
      </c>
      <c r="AP7" s="12">
        <f t="shared" si="11"/>
        <v>1005</v>
      </c>
      <c r="AQ7" s="12">
        <f t="shared" si="11"/>
        <v>927</v>
      </c>
      <c r="AR7" s="12">
        <f t="shared" si="11"/>
        <v>1173</v>
      </c>
      <c r="AS7" s="12">
        <f t="shared" si="11"/>
        <v>1499</v>
      </c>
      <c r="AT7" s="12">
        <f t="shared" si="11"/>
        <v>1331</v>
      </c>
      <c r="AU7" s="12">
        <f t="shared" si="11"/>
        <v>1852</v>
      </c>
      <c r="AV7" s="12">
        <f t="shared" si="11"/>
        <v>2238</v>
      </c>
      <c r="AW7" s="12">
        <f t="shared" si="11"/>
        <v>1938</v>
      </c>
      <c r="AX7" s="12">
        <f t="shared" si="11"/>
        <v>2028</v>
      </c>
      <c r="AY7" s="12">
        <f t="shared" si="11"/>
        <v>2014</v>
      </c>
      <c r="AZ7" s="12">
        <f t="shared" si="11"/>
        <v>1906</v>
      </c>
      <c r="BA7" s="12">
        <f t="shared" si="11"/>
        <v>1892</v>
      </c>
      <c r="BB7" s="12">
        <f t="shared" si="11"/>
        <v>1345</v>
      </c>
      <c r="BC7" s="12">
        <f t="shared" si="11"/>
        <v>1360</v>
      </c>
    </row>
    <row r="8" spans="1:55" ht="39.75" customHeight="1" x14ac:dyDescent="0.25">
      <c r="A8" s="48">
        <v>1</v>
      </c>
      <c r="B8" s="49" t="s">
        <v>34</v>
      </c>
      <c r="C8" s="127" t="s">
        <v>33</v>
      </c>
      <c r="D8" s="146">
        <f>+J8+P8</f>
        <v>2186</v>
      </c>
      <c r="E8" s="147">
        <f>+K8+Q8</f>
        <v>3073</v>
      </c>
      <c r="F8" s="148">
        <f t="shared" si="0"/>
        <v>1.4057639524245196</v>
      </c>
      <c r="G8" s="149">
        <f>+M8+S8</f>
        <v>323</v>
      </c>
      <c r="H8" s="149">
        <f>+N8+T8</f>
        <v>475</v>
      </c>
      <c r="I8" s="211">
        <f t="shared" si="2"/>
        <v>1.4705882352941178</v>
      </c>
      <c r="J8" s="151">
        <f>+AF8+AG8+AH8+AI8+AJ8+AK8+AL8+AM8</f>
        <v>635</v>
      </c>
      <c r="K8" s="152">
        <f>+V8+AA8</f>
        <v>1742</v>
      </c>
      <c r="L8" s="148">
        <f t="shared" si="3"/>
        <v>2.7433070866141733</v>
      </c>
      <c r="M8" s="149">
        <f>+AM8</f>
        <v>73</v>
      </c>
      <c r="N8" s="149">
        <f t="shared" ref="N8:N16" si="12">+AA8</f>
        <v>264</v>
      </c>
      <c r="O8" s="150">
        <f>+N8/M8</f>
        <v>3.6164383561643834</v>
      </c>
      <c r="P8" s="218">
        <f>+AR8+AS8+AT8+AU8+AV8+AW8+AX8+AY8</f>
        <v>1551</v>
      </c>
      <c r="Q8" s="152">
        <f>+W8+AB8</f>
        <v>1331</v>
      </c>
      <c r="R8" s="148">
        <f t="shared" si="4"/>
        <v>0.85815602836879434</v>
      </c>
      <c r="S8" s="149">
        <f>+AY8</f>
        <v>250</v>
      </c>
      <c r="T8" s="149">
        <f>+AB8</f>
        <v>211</v>
      </c>
      <c r="U8" s="157">
        <f t="shared" ref="U8:U10" si="13">+T8/S8</f>
        <v>0.84399999999999997</v>
      </c>
      <c r="V8" s="31">
        <v>1478</v>
      </c>
      <c r="W8" s="29">
        <f>+X8+Y8+Z8</f>
        <v>1120</v>
      </c>
      <c r="X8" s="29">
        <v>1112</v>
      </c>
      <c r="Y8" s="29">
        <v>8</v>
      </c>
      <c r="Z8" s="29">
        <v>0</v>
      </c>
      <c r="AA8" s="40">
        <v>264</v>
      </c>
      <c r="AB8" s="29">
        <f>+AC8+AD8+AE8</f>
        <v>211</v>
      </c>
      <c r="AC8" s="40">
        <f>VLOOKUP(B8,[1]Лист1!$A$3:$B$20,2,FALSE)</f>
        <v>210</v>
      </c>
      <c r="AD8" s="40">
        <f>VLOOKUP(B8,[2]Лист1!$A$3:$B$12,2,FALSE)</f>
        <v>1</v>
      </c>
      <c r="AE8" s="40"/>
      <c r="AF8" s="30">
        <v>30</v>
      </c>
      <c r="AG8" s="30">
        <v>74</v>
      </c>
      <c r="AH8" s="30">
        <v>55</v>
      </c>
      <c r="AI8" s="30">
        <v>90</v>
      </c>
      <c r="AJ8" s="30">
        <v>91</v>
      </c>
      <c r="AK8" s="30">
        <v>93</v>
      </c>
      <c r="AL8" s="30">
        <v>129</v>
      </c>
      <c r="AM8" s="30">
        <v>73</v>
      </c>
      <c r="AN8" s="30">
        <v>81</v>
      </c>
      <c r="AO8" s="30">
        <v>75</v>
      </c>
      <c r="AP8" s="30">
        <v>71</v>
      </c>
      <c r="AQ8" s="30">
        <v>71</v>
      </c>
      <c r="AR8" s="30">
        <v>50</v>
      </c>
      <c r="AS8" s="30">
        <v>81</v>
      </c>
      <c r="AT8" s="30">
        <v>175</v>
      </c>
      <c r="AU8" s="30">
        <v>261</v>
      </c>
      <c r="AV8" s="30">
        <v>309</v>
      </c>
      <c r="AW8" s="30">
        <v>205</v>
      </c>
      <c r="AX8" s="30">
        <v>220</v>
      </c>
      <c r="AY8" s="30">
        <v>250</v>
      </c>
      <c r="AZ8" s="30">
        <v>187</v>
      </c>
      <c r="BA8" s="30">
        <v>260</v>
      </c>
      <c r="BB8" s="30">
        <v>143</v>
      </c>
      <c r="BC8" s="30">
        <v>109</v>
      </c>
    </row>
    <row r="9" spans="1:55" ht="39.75" customHeight="1" x14ac:dyDescent="0.25">
      <c r="A9" s="5">
        <f t="shared" ref="A9:A16" si="14">+A8+1</f>
        <v>2</v>
      </c>
      <c r="B9" s="4" t="s">
        <v>32</v>
      </c>
      <c r="C9" s="128" t="s">
        <v>31</v>
      </c>
      <c r="D9" s="153">
        <f t="shared" ref="D9:D16" si="15">+J9+P9</f>
        <v>3376</v>
      </c>
      <c r="E9" s="154">
        <f>+K9+Q9</f>
        <v>3782</v>
      </c>
      <c r="F9" s="155">
        <f t="shared" si="0"/>
        <v>1.1202606635071091</v>
      </c>
      <c r="G9" s="156">
        <f>+M9+S9</f>
        <v>479</v>
      </c>
      <c r="H9" s="156">
        <f>+N9+T9</f>
        <v>376</v>
      </c>
      <c r="I9" s="212">
        <f t="shared" si="2"/>
        <v>0.78496868475991655</v>
      </c>
      <c r="J9" s="151">
        <f t="shared" ref="J9:J25" si="16">+AF9+AG9+AH9+AI9+AJ9+AK9+AL9+AM9</f>
        <v>1359</v>
      </c>
      <c r="K9" s="154">
        <f t="shared" ref="K8:K16" si="17">+V9+AA9</f>
        <v>1842</v>
      </c>
      <c r="L9" s="155">
        <f t="shared" si="3"/>
        <v>1.3554083885209713</v>
      </c>
      <c r="M9" s="156">
        <f t="shared" ref="M9:M25" si="18">+AM9</f>
        <v>209</v>
      </c>
      <c r="N9" s="156">
        <f t="shared" si="12"/>
        <v>62</v>
      </c>
      <c r="O9" s="157">
        <f>+N9/M9</f>
        <v>0.29665071770334928</v>
      </c>
      <c r="P9" s="218">
        <f t="shared" ref="P9:P16" si="19">+AR9+AS9+AT9+AU9+AV9+AW9+AX9+AY9</f>
        <v>2017</v>
      </c>
      <c r="Q9" s="154">
        <f t="shared" ref="Q9:Q16" si="20">+W9+AB9</f>
        <v>1940</v>
      </c>
      <c r="R9" s="155">
        <f t="shared" si="4"/>
        <v>0.961824491819534</v>
      </c>
      <c r="S9" s="149">
        <f t="shared" ref="S9:S16" si="21">+AY9</f>
        <v>270</v>
      </c>
      <c r="T9" s="156">
        <f t="shared" ref="T9:T16" si="22">+AB9</f>
        <v>314</v>
      </c>
      <c r="U9" s="157">
        <f t="shared" si="13"/>
        <v>1.162962962962963</v>
      </c>
      <c r="V9" s="31">
        <v>1780</v>
      </c>
      <c r="W9" s="29">
        <f t="shared" ref="W9:W16" si="23">+X9+Y9+Z9</f>
        <v>1626</v>
      </c>
      <c r="X9" s="29">
        <v>1575</v>
      </c>
      <c r="Y9" s="29">
        <v>47</v>
      </c>
      <c r="Z9" s="29">
        <v>4</v>
      </c>
      <c r="AA9" s="40">
        <v>62</v>
      </c>
      <c r="AB9" s="29">
        <f t="shared" ref="AB9:AB16" si="24">+AC9+AD9+AE9</f>
        <v>314</v>
      </c>
      <c r="AC9" s="40">
        <f>VLOOKUP(B9,[1]Лист1!$A$3:$B$20,2,FALSE)</f>
        <v>314</v>
      </c>
      <c r="AD9" s="40">
        <v>0</v>
      </c>
      <c r="AE9" s="40"/>
      <c r="AF9" s="30">
        <v>70</v>
      </c>
      <c r="AG9" s="30">
        <v>70</v>
      </c>
      <c r="AH9" s="30">
        <v>94</v>
      </c>
      <c r="AI9" s="30">
        <v>181</v>
      </c>
      <c r="AJ9" s="30">
        <v>292</v>
      </c>
      <c r="AK9" s="30">
        <v>246</v>
      </c>
      <c r="AL9" s="30">
        <v>197</v>
      </c>
      <c r="AM9" s="30">
        <v>209</v>
      </c>
      <c r="AN9" s="30">
        <v>250</v>
      </c>
      <c r="AO9" s="30">
        <v>338</v>
      </c>
      <c r="AP9" s="30">
        <v>228</v>
      </c>
      <c r="AQ9" s="30">
        <v>290</v>
      </c>
      <c r="AR9" s="30">
        <v>110</v>
      </c>
      <c r="AS9" s="30">
        <v>111</v>
      </c>
      <c r="AT9" s="30">
        <v>144</v>
      </c>
      <c r="AU9" s="30">
        <v>267</v>
      </c>
      <c r="AV9" s="30">
        <v>499</v>
      </c>
      <c r="AW9" s="30">
        <v>348</v>
      </c>
      <c r="AX9" s="30">
        <v>268</v>
      </c>
      <c r="AY9" s="30">
        <v>270</v>
      </c>
      <c r="AZ9" s="30">
        <v>349</v>
      </c>
      <c r="BA9" s="30">
        <v>494</v>
      </c>
      <c r="BB9" s="30">
        <v>263</v>
      </c>
      <c r="BC9" s="30">
        <v>428</v>
      </c>
    </row>
    <row r="10" spans="1:55" ht="39.75" customHeight="1" x14ac:dyDescent="0.25">
      <c r="A10" s="5">
        <f t="shared" si="14"/>
        <v>3</v>
      </c>
      <c r="B10" s="4" t="s">
        <v>30</v>
      </c>
      <c r="C10" s="128" t="s">
        <v>29</v>
      </c>
      <c r="D10" s="153">
        <f t="shared" si="15"/>
        <v>1107</v>
      </c>
      <c r="E10" s="154">
        <f>+K10+Q10</f>
        <v>2103</v>
      </c>
      <c r="F10" s="155">
        <f t="shared" si="0"/>
        <v>1.8997289972899729</v>
      </c>
      <c r="G10" s="156">
        <f t="shared" ref="G10:G16" si="25">+M10+S10</f>
        <v>159</v>
      </c>
      <c r="H10" s="156">
        <f t="shared" ref="H10:H16" si="26">+N10+T10</f>
        <v>157</v>
      </c>
      <c r="I10" s="212">
        <f t="shared" si="2"/>
        <v>0.98742138364779874</v>
      </c>
      <c r="J10" s="151">
        <f t="shared" si="16"/>
        <v>340</v>
      </c>
      <c r="K10" s="154">
        <f t="shared" si="17"/>
        <v>1037</v>
      </c>
      <c r="L10" s="155">
        <f t="shared" si="3"/>
        <v>3.05</v>
      </c>
      <c r="M10" s="156">
        <f t="shared" si="18"/>
        <v>45</v>
      </c>
      <c r="N10" s="156">
        <f t="shared" si="12"/>
        <v>3</v>
      </c>
      <c r="O10" s="157">
        <f t="shared" ref="O10" si="27">+N10/M10</f>
        <v>6.6666666666666666E-2</v>
      </c>
      <c r="P10" s="218">
        <f t="shared" si="19"/>
        <v>767</v>
      </c>
      <c r="Q10" s="154">
        <f t="shared" si="20"/>
        <v>1066</v>
      </c>
      <c r="R10" s="155">
        <f t="shared" si="4"/>
        <v>1.3898305084745763</v>
      </c>
      <c r="S10" s="149">
        <f t="shared" si="21"/>
        <v>114</v>
      </c>
      <c r="T10" s="156">
        <f t="shared" si="22"/>
        <v>154</v>
      </c>
      <c r="U10" s="157">
        <f t="shared" si="13"/>
        <v>1.3508771929824561</v>
      </c>
      <c r="V10" s="31">
        <v>1034</v>
      </c>
      <c r="W10" s="29">
        <f t="shared" si="23"/>
        <v>912</v>
      </c>
      <c r="X10" s="29">
        <v>857</v>
      </c>
      <c r="Y10" s="29">
        <v>55</v>
      </c>
      <c r="Z10" s="29">
        <v>0</v>
      </c>
      <c r="AA10" s="40">
        <v>3</v>
      </c>
      <c r="AB10" s="29">
        <f t="shared" si="24"/>
        <v>154</v>
      </c>
      <c r="AC10" s="40">
        <f>VLOOKUP(B10,[1]Лист1!$A$3:$B$20,2,FALSE)</f>
        <v>146</v>
      </c>
      <c r="AD10" s="40">
        <f>VLOOKUP(B10,[2]Лист1!$A$3:$B$12,2,FALSE)</f>
        <v>8</v>
      </c>
      <c r="AE10" s="40"/>
      <c r="AF10" s="30">
        <v>33</v>
      </c>
      <c r="AG10" s="30">
        <v>37</v>
      </c>
      <c r="AH10" s="30">
        <v>45</v>
      </c>
      <c r="AI10" s="30">
        <v>45</v>
      </c>
      <c r="AJ10" s="30">
        <v>45</v>
      </c>
      <c r="AK10" s="30">
        <v>45</v>
      </c>
      <c r="AL10" s="30">
        <v>45</v>
      </c>
      <c r="AM10" s="30">
        <v>45</v>
      </c>
      <c r="AN10" s="30">
        <v>45</v>
      </c>
      <c r="AO10" s="30">
        <v>45</v>
      </c>
      <c r="AP10" s="30">
        <v>45</v>
      </c>
      <c r="AQ10" s="30">
        <v>45</v>
      </c>
      <c r="AR10" s="30">
        <v>115</v>
      </c>
      <c r="AS10" s="30">
        <v>130</v>
      </c>
      <c r="AT10" s="30">
        <v>70</v>
      </c>
      <c r="AU10" s="30">
        <v>75</v>
      </c>
      <c r="AV10" s="30">
        <v>75</v>
      </c>
      <c r="AW10" s="30">
        <v>75</v>
      </c>
      <c r="AX10" s="30">
        <v>113</v>
      </c>
      <c r="AY10" s="30">
        <v>114</v>
      </c>
      <c r="AZ10" s="30">
        <v>113</v>
      </c>
      <c r="BA10" s="30">
        <v>72</v>
      </c>
      <c r="BB10" s="30">
        <v>69</v>
      </c>
      <c r="BC10" s="30">
        <v>64</v>
      </c>
    </row>
    <row r="11" spans="1:55" ht="39.75" customHeight="1" x14ac:dyDescent="0.25">
      <c r="A11" s="5">
        <f t="shared" si="14"/>
        <v>4</v>
      </c>
      <c r="B11" s="4" t="s">
        <v>28</v>
      </c>
      <c r="C11" s="128" t="s">
        <v>27</v>
      </c>
      <c r="D11" s="153">
        <f t="shared" si="15"/>
        <v>3131</v>
      </c>
      <c r="E11" s="154">
        <f>+K11+Q11</f>
        <v>4013</v>
      </c>
      <c r="F11" s="155">
        <f t="shared" si="0"/>
        <v>1.281699137655701</v>
      </c>
      <c r="G11" s="156">
        <f t="shared" si="25"/>
        <v>477</v>
      </c>
      <c r="H11" s="156">
        <f t="shared" si="26"/>
        <v>375</v>
      </c>
      <c r="I11" s="212">
        <f t="shared" si="2"/>
        <v>0.78616352201257866</v>
      </c>
      <c r="J11" s="151">
        <f t="shared" si="16"/>
        <v>1275</v>
      </c>
      <c r="K11" s="154">
        <f t="shared" si="17"/>
        <v>2024</v>
      </c>
      <c r="L11" s="155">
        <f t="shared" si="3"/>
        <v>1.5874509803921568</v>
      </c>
      <c r="M11" s="156">
        <f t="shared" si="18"/>
        <v>193</v>
      </c>
      <c r="N11" s="156">
        <f t="shared" si="12"/>
        <v>192</v>
      </c>
      <c r="O11" s="157">
        <f t="shared" ref="O11:O25" si="28">+N11/M11</f>
        <v>0.99481865284974091</v>
      </c>
      <c r="P11" s="218">
        <f t="shared" si="19"/>
        <v>1856</v>
      </c>
      <c r="Q11" s="154">
        <f t="shared" si="20"/>
        <v>1989</v>
      </c>
      <c r="R11" s="155">
        <f t="shared" si="4"/>
        <v>1.0716594827586208</v>
      </c>
      <c r="S11" s="149">
        <f t="shared" si="21"/>
        <v>284</v>
      </c>
      <c r="T11" s="156">
        <f t="shared" si="22"/>
        <v>183</v>
      </c>
      <c r="U11" s="157">
        <f t="shared" ref="U11:U24" si="29">+T11/S11</f>
        <v>0.64436619718309862</v>
      </c>
      <c r="V11" s="31">
        <v>1832</v>
      </c>
      <c r="W11" s="29">
        <f t="shared" si="23"/>
        <v>1806</v>
      </c>
      <c r="X11" s="29">
        <v>1688</v>
      </c>
      <c r="Y11" s="29">
        <v>118</v>
      </c>
      <c r="Z11" s="29">
        <v>0</v>
      </c>
      <c r="AA11" s="40">
        <v>192</v>
      </c>
      <c r="AB11" s="29">
        <f t="shared" si="24"/>
        <v>183</v>
      </c>
      <c r="AC11" s="40">
        <f>VLOOKUP(B11,[1]Лист1!$A$3:$B$20,2,FALSE)</f>
        <v>181</v>
      </c>
      <c r="AD11" s="40">
        <f>VLOOKUP(B11,[2]Лист1!$A$3:$B$12,2,FALSE)</f>
        <v>2</v>
      </c>
      <c r="AE11" s="40"/>
      <c r="AF11" s="30">
        <v>72</v>
      </c>
      <c r="AG11" s="30">
        <v>110</v>
      </c>
      <c r="AH11" s="30">
        <v>132</v>
      </c>
      <c r="AI11" s="30">
        <v>192</v>
      </c>
      <c r="AJ11" s="30">
        <v>193</v>
      </c>
      <c r="AK11" s="30">
        <v>193</v>
      </c>
      <c r="AL11" s="30">
        <v>190</v>
      </c>
      <c r="AM11" s="30">
        <v>193</v>
      </c>
      <c r="AN11" s="30">
        <v>174</v>
      </c>
      <c r="AO11" s="30">
        <v>154</v>
      </c>
      <c r="AP11" s="30">
        <v>133</v>
      </c>
      <c r="AQ11" s="30">
        <v>104</v>
      </c>
      <c r="AR11" s="30">
        <v>110</v>
      </c>
      <c r="AS11" s="30">
        <v>178</v>
      </c>
      <c r="AT11" s="30">
        <v>172</v>
      </c>
      <c r="AU11" s="30">
        <v>249</v>
      </c>
      <c r="AV11" s="30">
        <v>287</v>
      </c>
      <c r="AW11" s="30">
        <v>290</v>
      </c>
      <c r="AX11" s="30">
        <v>286</v>
      </c>
      <c r="AY11" s="30">
        <v>284</v>
      </c>
      <c r="AZ11" s="30">
        <v>250</v>
      </c>
      <c r="BA11" s="30">
        <v>203</v>
      </c>
      <c r="BB11" s="30">
        <v>189</v>
      </c>
      <c r="BC11" s="30">
        <v>142</v>
      </c>
    </row>
    <row r="12" spans="1:55" ht="39.75" customHeight="1" x14ac:dyDescent="0.25">
      <c r="A12" s="5">
        <f t="shared" si="14"/>
        <v>5</v>
      </c>
      <c r="B12" s="4" t="s">
        <v>26</v>
      </c>
      <c r="C12" s="128" t="s">
        <v>25</v>
      </c>
      <c r="D12" s="153">
        <f t="shared" si="15"/>
        <v>635</v>
      </c>
      <c r="E12" s="154">
        <f t="shared" ref="E12:E16" si="30">+K12+Q12</f>
        <v>1349</v>
      </c>
      <c r="F12" s="155">
        <f t="shared" si="0"/>
        <v>2.1244094488188976</v>
      </c>
      <c r="G12" s="156">
        <f t="shared" si="25"/>
        <v>65</v>
      </c>
      <c r="H12" s="156">
        <f t="shared" si="26"/>
        <v>79</v>
      </c>
      <c r="I12" s="212">
        <f t="shared" si="2"/>
        <v>1.2153846153846153</v>
      </c>
      <c r="J12" s="151">
        <f t="shared" si="16"/>
        <v>405</v>
      </c>
      <c r="K12" s="154">
        <f t="shared" si="17"/>
        <v>859</v>
      </c>
      <c r="L12" s="155">
        <f t="shared" si="3"/>
        <v>2.1209876543209876</v>
      </c>
      <c r="M12" s="156">
        <f t="shared" si="18"/>
        <v>43</v>
      </c>
      <c r="N12" s="156">
        <f t="shared" si="12"/>
        <v>38</v>
      </c>
      <c r="O12" s="157">
        <f t="shared" si="28"/>
        <v>0.88372093023255816</v>
      </c>
      <c r="P12" s="218">
        <f t="shared" si="19"/>
        <v>230</v>
      </c>
      <c r="Q12" s="154">
        <f t="shared" si="20"/>
        <v>490</v>
      </c>
      <c r="R12" s="155">
        <f t="shared" si="4"/>
        <v>2.1304347826086958</v>
      </c>
      <c r="S12" s="149">
        <f t="shared" si="21"/>
        <v>22</v>
      </c>
      <c r="T12" s="156">
        <f t="shared" si="22"/>
        <v>41</v>
      </c>
      <c r="U12" s="157">
        <v>0</v>
      </c>
      <c r="V12" s="31">
        <v>821</v>
      </c>
      <c r="W12" s="29">
        <f t="shared" si="23"/>
        <v>449</v>
      </c>
      <c r="X12" s="29">
        <v>362</v>
      </c>
      <c r="Y12" s="29">
        <v>87</v>
      </c>
      <c r="Z12" s="29">
        <v>0</v>
      </c>
      <c r="AA12" s="40">
        <v>38</v>
      </c>
      <c r="AB12" s="29">
        <f t="shared" si="24"/>
        <v>41</v>
      </c>
      <c r="AC12" s="40">
        <f>VLOOKUP(B12,[1]Лист1!$A$3:$B$20,2,FALSE)</f>
        <v>32</v>
      </c>
      <c r="AD12" s="40">
        <f>VLOOKUP(B12,[2]Лист1!$A$3:$B$12,2,FALSE)</f>
        <v>9</v>
      </c>
      <c r="AE12" s="40"/>
      <c r="AF12" s="30">
        <v>83</v>
      </c>
      <c r="AG12" s="30">
        <v>88</v>
      </c>
      <c r="AH12" s="30">
        <v>30</v>
      </c>
      <c r="AI12" s="30">
        <v>39</v>
      </c>
      <c r="AJ12" s="30">
        <v>40</v>
      </c>
      <c r="AK12" s="30">
        <v>40</v>
      </c>
      <c r="AL12" s="30">
        <v>42</v>
      </c>
      <c r="AM12" s="30">
        <v>43</v>
      </c>
      <c r="AN12" s="30">
        <v>41</v>
      </c>
      <c r="AO12" s="30">
        <v>40</v>
      </c>
      <c r="AP12" s="30">
        <v>38</v>
      </c>
      <c r="AQ12" s="30">
        <v>35</v>
      </c>
      <c r="AR12" s="30">
        <v>46</v>
      </c>
      <c r="AS12" s="30">
        <v>65</v>
      </c>
      <c r="AT12" s="30">
        <v>15</v>
      </c>
      <c r="AU12" s="30">
        <v>16</v>
      </c>
      <c r="AV12" s="30">
        <v>22</v>
      </c>
      <c r="AW12" s="30">
        <v>22</v>
      </c>
      <c r="AX12" s="30">
        <v>22</v>
      </c>
      <c r="AY12" s="30">
        <v>22</v>
      </c>
      <c r="AZ12" s="30">
        <v>21</v>
      </c>
      <c r="BA12" s="30">
        <v>20</v>
      </c>
      <c r="BB12" s="30">
        <v>17</v>
      </c>
      <c r="BC12" s="30">
        <v>14</v>
      </c>
    </row>
    <row r="13" spans="1:55" ht="39.75" customHeight="1" x14ac:dyDescent="0.25">
      <c r="A13" s="5">
        <f t="shared" si="14"/>
        <v>6</v>
      </c>
      <c r="B13" s="4" t="s">
        <v>24</v>
      </c>
      <c r="C13" s="128" t="s">
        <v>23</v>
      </c>
      <c r="D13" s="153">
        <f t="shared" si="15"/>
        <v>1101</v>
      </c>
      <c r="E13" s="154">
        <f t="shared" si="30"/>
        <v>2124</v>
      </c>
      <c r="F13" s="155">
        <f t="shared" si="0"/>
        <v>1.9291553133514987</v>
      </c>
      <c r="G13" s="156">
        <f t="shared" si="25"/>
        <v>158</v>
      </c>
      <c r="H13" s="156">
        <f t="shared" si="26"/>
        <v>135</v>
      </c>
      <c r="I13" s="212">
        <f t="shared" si="2"/>
        <v>0.85443037974683544</v>
      </c>
      <c r="J13" s="151">
        <f t="shared" si="16"/>
        <v>339</v>
      </c>
      <c r="K13" s="154">
        <f t="shared" si="17"/>
        <v>1307</v>
      </c>
      <c r="L13" s="155">
        <f t="shared" si="3"/>
        <v>3.8554572271386429</v>
      </c>
      <c r="M13" s="156">
        <f t="shared" si="18"/>
        <v>45</v>
      </c>
      <c r="N13" s="156">
        <f t="shared" si="12"/>
        <v>0</v>
      </c>
      <c r="O13" s="157">
        <f t="shared" si="28"/>
        <v>0</v>
      </c>
      <c r="P13" s="218">
        <f t="shared" si="19"/>
        <v>762</v>
      </c>
      <c r="Q13" s="154">
        <f t="shared" si="20"/>
        <v>817</v>
      </c>
      <c r="R13" s="155">
        <f t="shared" si="4"/>
        <v>1.0721784776902887</v>
      </c>
      <c r="S13" s="149">
        <f t="shared" si="21"/>
        <v>113</v>
      </c>
      <c r="T13" s="156">
        <f t="shared" si="22"/>
        <v>135</v>
      </c>
      <c r="U13" s="157">
        <f t="shared" si="29"/>
        <v>1.1946902654867257</v>
      </c>
      <c r="V13" s="31">
        <v>1307</v>
      </c>
      <c r="W13" s="29">
        <f t="shared" si="23"/>
        <v>682</v>
      </c>
      <c r="X13" s="29">
        <v>606</v>
      </c>
      <c r="Y13" s="29">
        <v>76</v>
      </c>
      <c r="Z13" s="29">
        <v>0</v>
      </c>
      <c r="AA13" s="40">
        <v>0</v>
      </c>
      <c r="AB13" s="29">
        <f t="shared" si="24"/>
        <v>135</v>
      </c>
      <c r="AC13" s="40">
        <f>VLOOKUP(B13,[1]Лист1!$A$3:$B$20,2,FALSE)</f>
        <v>128</v>
      </c>
      <c r="AD13" s="40">
        <f>VLOOKUP(B13,[2]Лист1!$A$3:$B$12,2,FALSE)</f>
        <v>7</v>
      </c>
      <c r="AE13" s="40"/>
      <c r="AF13" s="30">
        <v>32</v>
      </c>
      <c r="AG13" s="30">
        <v>37</v>
      </c>
      <c r="AH13" s="30">
        <v>45</v>
      </c>
      <c r="AI13" s="30">
        <v>45</v>
      </c>
      <c r="AJ13" s="30">
        <v>45</v>
      </c>
      <c r="AK13" s="30">
        <v>45</v>
      </c>
      <c r="AL13" s="30">
        <v>45</v>
      </c>
      <c r="AM13" s="30">
        <v>45</v>
      </c>
      <c r="AN13" s="30">
        <v>45</v>
      </c>
      <c r="AO13" s="30">
        <v>45</v>
      </c>
      <c r="AP13" s="30">
        <v>45</v>
      </c>
      <c r="AQ13" s="30">
        <v>45</v>
      </c>
      <c r="AR13" s="30">
        <v>114</v>
      </c>
      <c r="AS13" s="30">
        <v>129</v>
      </c>
      <c r="AT13" s="30">
        <v>70</v>
      </c>
      <c r="AU13" s="30">
        <v>74</v>
      </c>
      <c r="AV13" s="30">
        <v>75</v>
      </c>
      <c r="AW13" s="30">
        <v>75</v>
      </c>
      <c r="AX13" s="30">
        <v>112</v>
      </c>
      <c r="AY13" s="30">
        <v>113</v>
      </c>
      <c r="AZ13" s="30">
        <v>113</v>
      </c>
      <c r="BA13" s="30">
        <v>71</v>
      </c>
      <c r="BB13" s="30">
        <v>68</v>
      </c>
      <c r="BC13" s="30">
        <v>63</v>
      </c>
    </row>
    <row r="14" spans="1:55" ht="39.75" customHeight="1" x14ac:dyDescent="0.25">
      <c r="A14" s="5">
        <f t="shared" si="14"/>
        <v>7</v>
      </c>
      <c r="B14" s="4" t="s">
        <v>22</v>
      </c>
      <c r="C14" s="128" t="s">
        <v>21</v>
      </c>
      <c r="D14" s="153">
        <f t="shared" si="15"/>
        <v>6101</v>
      </c>
      <c r="E14" s="154">
        <f t="shared" si="30"/>
        <v>6462</v>
      </c>
      <c r="F14" s="155">
        <f t="shared" si="0"/>
        <v>1.0591706277659401</v>
      </c>
      <c r="G14" s="156">
        <f t="shared" si="25"/>
        <v>920</v>
      </c>
      <c r="H14" s="156">
        <f t="shared" si="26"/>
        <v>458</v>
      </c>
      <c r="I14" s="212">
        <f t="shared" si="2"/>
        <v>0.49782608695652175</v>
      </c>
      <c r="J14" s="151">
        <f t="shared" si="16"/>
        <v>2935</v>
      </c>
      <c r="K14" s="154">
        <f t="shared" si="17"/>
        <v>3518</v>
      </c>
      <c r="L14" s="155">
        <f t="shared" si="3"/>
        <v>1.1986371379897784</v>
      </c>
      <c r="M14" s="156">
        <f t="shared" si="18"/>
        <v>479</v>
      </c>
      <c r="N14" s="156">
        <f t="shared" si="12"/>
        <v>53</v>
      </c>
      <c r="O14" s="157">
        <f t="shared" si="28"/>
        <v>0.11064718162839249</v>
      </c>
      <c r="P14" s="218">
        <f t="shared" si="19"/>
        <v>3166</v>
      </c>
      <c r="Q14" s="154">
        <f t="shared" si="20"/>
        <v>2944</v>
      </c>
      <c r="R14" s="155">
        <f t="shared" si="4"/>
        <v>0.9298799747315224</v>
      </c>
      <c r="S14" s="149">
        <f t="shared" si="21"/>
        <v>441</v>
      </c>
      <c r="T14" s="156">
        <f t="shared" si="22"/>
        <v>405</v>
      </c>
      <c r="U14" s="157">
        <f t="shared" si="29"/>
        <v>0.91836734693877553</v>
      </c>
      <c r="V14" s="31">
        <v>3465</v>
      </c>
      <c r="W14" s="29">
        <f t="shared" si="23"/>
        <v>2539</v>
      </c>
      <c r="X14" s="29">
        <v>2283</v>
      </c>
      <c r="Y14" s="29">
        <v>168</v>
      </c>
      <c r="Z14" s="29">
        <v>88</v>
      </c>
      <c r="AA14" s="40">
        <v>53</v>
      </c>
      <c r="AB14" s="29">
        <f t="shared" si="24"/>
        <v>405</v>
      </c>
      <c r="AC14" s="40">
        <f>VLOOKUP(B14,[1]Лист1!$A$3:$B$20,2,FALSE)</f>
        <v>405</v>
      </c>
      <c r="AD14" s="40">
        <v>0</v>
      </c>
      <c r="AE14" s="40"/>
      <c r="AF14" s="30">
        <v>256</v>
      </c>
      <c r="AG14" s="30">
        <v>355</v>
      </c>
      <c r="AH14" s="30">
        <v>281</v>
      </c>
      <c r="AI14" s="30">
        <v>331</v>
      </c>
      <c r="AJ14" s="30">
        <v>381</v>
      </c>
      <c r="AK14" s="30">
        <v>396</v>
      </c>
      <c r="AL14" s="30">
        <v>456</v>
      </c>
      <c r="AM14" s="30">
        <v>479</v>
      </c>
      <c r="AN14" s="30">
        <v>370</v>
      </c>
      <c r="AO14" s="30">
        <v>303</v>
      </c>
      <c r="AP14" s="30">
        <v>210</v>
      </c>
      <c r="AQ14" s="30">
        <v>177</v>
      </c>
      <c r="AR14" s="30">
        <v>270</v>
      </c>
      <c r="AS14" s="30">
        <v>382</v>
      </c>
      <c r="AT14" s="30">
        <v>322</v>
      </c>
      <c r="AU14" s="30">
        <v>400</v>
      </c>
      <c r="AV14" s="30">
        <v>456</v>
      </c>
      <c r="AW14" s="30">
        <v>403</v>
      </c>
      <c r="AX14" s="30">
        <v>492</v>
      </c>
      <c r="AY14" s="30">
        <v>441</v>
      </c>
      <c r="AZ14" s="30">
        <v>409</v>
      </c>
      <c r="BA14" s="30">
        <v>369</v>
      </c>
      <c r="BB14" s="30">
        <v>217</v>
      </c>
      <c r="BC14" s="30">
        <v>186</v>
      </c>
    </row>
    <row r="15" spans="1:55" ht="39.75" customHeight="1" x14ac:dyDescent="0.25">
      <c r="A15" s="5">
        <f t="shared" si="14"/>
        <v>8</v>
      </c>
      <c r="B15" s="4" t="s">
        <v>20</v>
      </c>
      <c r="C15" s="128" t="s">
        <v>19</v>
      </c>
      <c r="D15" s="153">
        <f t="shared" si="15"/>
        <v>3120</v>
      </c>
      <c r="E15" s="154">
        <f t="shared" si="30"/>
        <v>4079</v>
      </c>
      <c r="F15" s="155">
        <f t="shared" si="0"/>
        <v>1.3073717948717949</v>
      </c>
      <c r="G15" s="156">
        <f t="shared" si="25"/>
        <v>395</v>
      </c>
      <c r="H15" s="156">
        <f t="shared" si="26"/>
        <v>266</v>
      </c>
      <c r="I15" s="212">
        <f t="shared" si="2"/>
        <v>0.67341772151898738</v>
      </c>
      <c r="J15" s="151">
        <f t="shared" si="16"/>
        <v>1260</v>
      </c>
      <c r="K15" s="154">
        <f t="shared" si="17"/>
        <v>2495</v>
      </c>
      <c r="L15" s="155">
        <f t="shared" si="3"/>
        <v>1.9801587301587302</v>
      </c>
      <c r="M15" s="156">
        <f t="shared" si="18"/>
        <v>160</v>
      </c>
      <c r="N15" s="156">
        <f t="shared" si="12"/>
        <v>2</v>
      </c>
      <c r="O15" s="157">
        <f t="shared" si="28"/>
        <v>1.2500000000000001E-2</v>
      </c>
      <c r="P15" s="218">
        <f t="shared" si="19"/>
        <v>1860</v>
      </c>
      <c r="Q15" s="154">
        <f t="shared" si="20"/>
        <v>1584</v>
      </c>
      <c r="R15" s="155">
        <f t="shared" si="4"/>
        <v>0.85161290322580641</v>
      </c>
      <c r="S15" s="149">
        <f t="shared" si="21"/>
        <v>235</v>
      </c>
      <c r="T15" s="156">
        <f t="shared" si="22"/>
        <v>264</v>
      </c>
      <c r="U15" s="157">
        <f t="shared" si="29"/>
        <v>1.123404255319149</v>
      </c>
      <c r="V15" s="31">
        <v>2493</v>
      </c>
      <c r="W15" s="29">
        <f t="shared" si="23"/>
        <v>1320</v>
      </c>
      <c r="X15" s="29">
        <v>370</v>
      </c>
      <c r="Y15" s="29">
        <v>698</v>
      </c>
      <c r="Z15" s="29">
        <f>236+16</f>
        <v>252</v>
      </c>
      <c r="AA15" s="40">
        <v>2</v>
      </c>
      <c r="AB15" s="29">
        <f t="shared" si="24"/>
        <v>264</v>
      </c>
      <c r="AC15" s="40">
        <v>0</v>
      </c>
      <c r="AD15" s="40">
        <f>VLOOKUP(B15,[2]Лист1!$A$3:$B$12,2,FALSE)</f>
        <v>241</v>
      </c>
      <c r="AE15" s="40">
        <f>VLOOKUP(B15,[3]Лист1!$A$3:$B$6,2,FALSE)</f>
        <v>23</v>
      </c>
      <c r="AF15" s="30">
        <v>142</v>
      </c>
      <c r="AG15" s="30">
        <v>160</v>
      </c>
      <c r="AH15" s="30">
        <v>158</v>
      </c>
      <c r="AI15" s="30">
        <v>160</v>
      </c>
      <c r="AJ15" s="30">
        <v>160</v>
      </c>
      <c r="AK15" s="30">
        <v>160</v>
      </c>
      <c r="AL15" s="30">
        <v>160</v>
      </c>
      <c r="AM15" s="30">
        <v>160</v>
      </c>
      <c r="AN15" s="30">
        <v>160</v>
      </c>
      <c r="AO15" s="30">
        <v>160</v>
      </c>
      <c r="AP15" s="30">
        <v>160</v>
      </c>
      <c r="AQ15" s="30">
        <v>160</v>
      </c>
      <c r="AR15" s="30">
        <v>235</v>
      </c>
      <c r="AS15" s="30">
        <v>235</v>
      </c>
      <c r="AT15" s="30">
        <v>230</v>
      </c>
      <c r="AU15" s="30">
        <v>230</v>
      </c>
      <c r="AV15" s="30">
        <v>230</v>
      </c>
      <c r="AW15" s="30">
        <v>230</v>
      </c>
      <c r="AX15" s="30">
        <v>235</v>
      </c>
      <c r="AY15" s="30">
        <v>235</v>
      </c>
      <c r="AZ15" s="30">
        <v>235</v>
      </c>
      <c r="BA15" s="30">
        <v>235</v>
      </c>
      <c r="BB15" s="30">
        <v>235</v>
      </c>
      <c r="BC15" s="30">
        <v>235</v>
      </c>
    </row>
    <row r="16" spans="1:55" ht="39.75" customHeight="1" thickBot="1" x14ac:dyDescent="0.3">
      <c r="A16" s="45">
        <f t="shared" si="14"/>
        <v>9</v>
      </c>
      <c r="B16" s="46" t="s">
        <v>18</v>
      </c>
      <c r="C16" s="129" t="s">
        <v>17</v>
      </c>
      <c r="D16" s="158">
        <f t="shared" si="15"/>
        <v>2793</v>
      </c>
      <c r="E16" s="159">
        <f t="shared" si="30"/>
        <v>2479</v>
      </c>
      <c r="F16" s="160">
        <f t="shared" si="0"/>
        <v>0.88757608306480484</v>
      </c>
      <c r="G16" s="161">
        <f t="shared" si="25"/>
        <v>431</v>
      </c>
      <c r="H16" s="161">
        <f t="shared" si="26"/>
        <v>364</v>
      </c>
      <c r="I16" s="213">
        <f t="shared" si="2"/>
        <v>0.84454756380510443</v>
      </c>
      <c r="J16" s="151">
        <f t="shared" si="16"/>
        <v>929</v>
      </c>
      <c r="K16" s="159">
        <f t="shared" si="17"/>
        <v>1247</v>
      </c>
      <c r="L16" s="160">
        <f t="shared" si="3"/>
        <v>1.3423035522066737</v>
      </c>
      <c r="M16" s="161">
        <f t="shared" si="18"/>
        <v>146</v>
      </c>
      <c r="N16" s="161">
        <f t="shared" si="12"/>
        <v>0</v>
      </c>
      <c r="O16" s="162">
        <f t="shared" si="28"/>
        <v>0</v>
      </c>
      <c r="P16" s="218">
        <f t="shared" si="19"/>
        <v>1864</v>
      </c>
      <c r="Q16" s="159">
        <f t="shared" si="20"/>
        <v>1232</v>
      </c>
      <c r="R16" s="160">
        <f t="shared" si="4"/>
        <v>0.66094420600858372</v>
      </c>
      <c r="S16" s="149">
        <f t="shared" si="21"/>
        <v>285</v>
      </c>
      <c r="T16" s="161">
        <f t="shared" si="22"/>
        <v>364</v>
      </c>
      <c r="U16" s="162">
        <f t="shared" si="29"/>
        <v>1.2771929824561403</v>
      </c>
      <c r="V16" s="31">
        <v>1247</v>
      </c>
      <c r="W16" s="29">
        <f t="shared" si="23"/>
        <v>868</v>
      </c>
      <c r="X16" s="29">
        <v>705</v>
      </c>
      <c r="Y16" s="29">
        <v>163</v>
      </c>
      <c r="Z16" s="29">
        <v>0</v>
      </c>
      <c r="AA16" s="40">
        <v>0</v>
      </c>
      <c r="AB16" s="29">
        <f t="shared" si="24"/>
        <v>364</v>
      </c>
      <c r="AC16" s="40">
        <f>VLOOKUP(B16,[1]Лист1!$A$3:$B$20,2,FALSE)</f>
        <v>97</v>
      </c>
      <c r="AD16" s="40">
        <f>VLOOKUP(B16,[2]Лист1!$A$3:$B$12,2,FALSE)</f>
        <v>228</v>
      </c>
      <c r="AE16" s="40">
        <f>VLOOKUP(B16,[3]Лист1!$A$3:$B$6,2,FALSE)</f>
        <v>39</v>
      </c>
      <c r="AF16" s="30">
        <v>63</v>
      </c>
      <c r="AG16" s="30">
        <v>99</v>
      </c>
      <c r="AH16" s="30">
        <v>72</v>
      </c>
      <c r="AI16" s="30">
        <v>142</v>
      </c>
      <c r="AJ16" s="30">
        <v>146</v>
      </c>
      <c r="AK16" s="30">
        <v>118</v>
      </c>
      <c r="AL16" s="30">
        <v>143</v>
      </c>
      <c r="AM16" s="30">
        <v>146</v>
      </c>
      <c r="AN16" s="30">
        <v>150</v>
      </c>
      <c r="AO16" s="30">
        <v>150</v>
      </c>
      <c r="AP16" s="30">
        <v>75</v>
      </c>
      <c r="AQ16" s="30">
        <v>0</v>
      </c>
      <c r="AR16" s="30">
        <v>123</v>
      </c>
      <c r="AS16" s="30">
        <v>188</v>
      </c>
      <c r="AT16" s="30">
        <v>133</v>
      </c>
      <c r="AU16" s="30">
        <v>280</v>
      </c>
      <c r="AV16" s="30">
        <v>285</v>
      </c>
      <c r="AW16" s="30">
        <v>290</v>
      </c>
      <c r="AX16" s="30">
        <v>280</v>
      </c>
      <c r="AY16" s="30">
        <v>285</v>
      </c>
      <c r="AZ16" s="30">
        <v>229</v>
      </c>
      <c r="BA16" s="30">
        <v>168</v>
      </c>
      <c r="BB16" s="30">
        <v>144</v>
      </c>
      <c r="BC16" s="30">
        <v>119</v>
      </c>
    </row>
    <row r="17" spans="1:55" s="6" customFormat="1" ht="39.75" customHeight="1" thickBot="1" x14ac:dyDescent="0.3">
      <c r="A17" s="51" t="s">
        <v>16</v>
      </c>
      <c r="B17" s="52"/>
      <c r="C17" s="72"/>
      <c r="D17" s="53">
        <f>+SUM(D18:D25)</f>
        <v>24432</v>
      </c>
      <c r="E17" s="53">
        <f t="shared" ref="E17:T17" si="31">+SUM(E18:E25)</f>
        <v>22933</v>
      </c>
      <c r="F17" s="73">
        <f t="shared" si="0"/>
        <v>0.93864603798297319</v>
      </c>
      <c r="G17" s="55">
        <f t="shared" si="31"/>
        <v>4817</v>
      </c>
      <c r="H17" s="55">
        <f>+SUM(H18:H25)</f>
        <v>2089</v>
      </c>
      <c r="I17" s="210">
        <f t="shared" si="2"/>
        <v>0.43367241021382602</v>
      </c>
      <c r="J17" s="220">
        <f>+SUM(J18:J25)</f>
        <v>11778</v>
      </c>
      <c r="K17" s="56">
        <f>+SUM(K18:K25)</f>
        <v>14756</v>
      </c>
      <c r="L17" s="73">
        <f t="shared" si="3"/>
        <v>1.2528442859568687</v>
      </c>
      <c r="M17" s="55">
        <f t="shared" si="31"/>
        <v>2292</v>
      </c>
      <c r="N17" s="55">
        <f>+SUM(N18:N25)</f>
        <v>387</v>
      </c>
      <c r="O17" s="54">
        <f t="shared" si="28"/>
        <v>0.16884816753926701</v>
      </c>
      <c r="P17" s="217">
        <f t="shared" si="31"/>
        <v>12654</v>
      </c>
      <c r="Q17" s="56">
        <f t="shared" si="31"/>
        <v>8177</v>
      </c>
      <c r="R17" s="73">
        <f t="shared" si="4"/>
        <v>0.64619883040935677</v>
      </c>
      <c r="S17" s="55">
        <f t="shared" si="31"/>
        <v>2525</v>
      </c>
      <c r="T17" s="55">
        <f t="shared" si="31"/>
        <v>1702</v>
      </c>
      <c r="U17" s="54">
        <f t="shared" si="29"/>
        <v>0.6740594059405941</v>
      </c>
      <c r="V17" s="17">
        <f t="shared" ref="V17:AE17" si="32">+SUM(V18:V25)</f>
        <v>14369</v>
      </c>
      <c r="W17" s="12">
        <f t="shared" si="32"/>
        <v>6475</v>
      </c>
      <c r="X17" s="12">
        <f t="shared" si="32"/>
        <v>6312</v>
      </c>
      <c r="Y17" s="12">
        <f t="shared" si="32"/>
        <v>163</v>
      </c>
      <c r="Z17" s="12">
        <f t="shared" si="32"/>
        <v>0</v>
      </c>
      <c r="AA17" s="41">
        <f t="shared" si="32"/>
        <v>387</v>
      </c>
      <c r="AB17" s="12">
        <f t="shared" si="32"/>
        <v>1702</v>
      </c>
      <c r="AC17" s="41">
        <f t="shared" si="32"/>
        <v>1693</v>
      </c>
      <c r="AD17" s="41">
        <f t="shared" si="32"/>
        <v>9</v>
      </c>
      <c r="AE17" s="41">
        <f t="shared" si="32"/>
        <v>0</v>
      </c>
      <c r="AF17" s="12">
        <f t="shared" ref="AF17:BC17" si="33">+SUM(AF18:AF25)</f>
        <v>785</v>
      </c>
      <c r="AG17" s="12">
        <f t="shared" si="33"/>
        <v>1096</v>
      </c>
      <c r="AH17" s="12">
        <f t="shared" si="33"/>
        <v>1304</v>
      </c>
      <c r="AI17" s="12">
        <f t="shared" si="33"/>
        <v>1388</v>
      </c>
      <c r="AJ17" s="12">
        <f t="shared" si="33"/>
        <v>1439</v>
      </c>
      <c r="AK17" s="12">
        <f t="shared" si="33"/>
        <v>1513</v>
      </c>
      <c r="AL17" s="12">
        <f t="shared" si="33"/>
        <v>1961</v>
      </c>
      <c r="AM17" s="12">
        <f t="shared" si="33"/>
        <v>2292</v>
      </c>
      <c r="AN17" s="12">
        <f t="shared" si="33"/>
        <v>2785</v>
      </c>
      <c r="AO17" s="12">
        <f t="shared" si="33"/>
        <v>3312</v>
      </c>
      <c r="AP17" s="12">
        <f t="shared" si="33"/>
        <v>3314</v>
      </c>
      <c r="AQ17" s="12">
        <f t="shared" si="33"/>
        <v>3336</v>
      </c>
      <c r="AR17" s="12">
        <f t="shared" si="33"/>
        <v>896</v>
      </c>
      <c r="AS17" s="12">
        <f t="shared" si="33"/>
        <v>851</v>
      </c>
      <c r="AT17" s="12">
        <f t="shared" si="33"/>
        <v>1441</v>
      </c>
      <c r="AU17" s="12">
        <f t="shared" si="33"/>
        <v>1536</v>
      </c>
      <c r="AV17" s="12">
        <f t="shared" si="33"/>
        <v>1587</v>
      </c>
      <c r="AW17" s="12">
        <f t="shared" si="33"/>
        <v>1653</v>
      </c>
      <c r="AX17" s="12">
        <f t="shared" si="33"/>
        <v>2165</v>
      </c>
      <c r="AY17" s="12">
        <f t="shared" si="33"/>
        <v>2525</v>
      </c>
      <c r="AZ17" s="12">
        <f t="shared" si="33"/>
        <v>3078</v>
      </c>
      <c r="BA17" s="12">
        <f t="shared" si="33"/>
        <v>3781</v>
      </c>
      <c r="BB17" s="12">
        <f t="shared" si="33"/>
        <v>3783</v>
      </c>
      <c r="BC17" s="12">
        <f t="shared" si="33"/>
        <v>3775</v>
      </c>
    </row>
    <row r="18" spans="1:55" ht="39.75" customHeight="1" x14ac:dyDescent="0.25">
      <c r="A18" s="48">
        <v>1</v>
      </c>
      <c r="B18" s="49" t="s">
        <v>15</v>
      </c>
      <c r="C18" s="127" t="s">
        <v>14</v>
      </c>
      <c r="D18" s="146">
        <f>+J18+P18</f>
        <v>4118</v>
      </c>
      <c r="E18" s="152">
        <f t="shared" ref="E18:E25" si="34">+K18+Q18</f>
        <v>2524</v>
      </c>
      <c r="F18" s="148">
        <f t="shared" si="0"/>
        <v>0.61291889266634292</v>
      </c>
      <c r="G18" s="149">
        <f t="shared" ref="G18:G25" si="35">+M18+S18</f>
        <v>813</v>
      </c>
      <c r="H18" s="149">
        <f>+N18+T18</f>
        <v>271</v>
      </c>
      <c r="I18" s="211">
        <f t="shared" si="2"/>
        <v>0.33333333333333331</v>
      </c>
      <c r="J18" s="151">
        <f t="shared" si="16"/>
        <v>1851</v>
      </c>
      <c r="K18" s="152">
        <f t="shared" ref="K18:K25" si="36">+V18+AA18</f>
        <v>1434</v>
      </c>
      <c r="L18" s="148">
        <f t="shared" si="3"/>
        <v>0.77471636952998379</v>
      </c>
      <c r="M18" s="149">
        <f t="shared" si="18"/>
        <v>356</v>
      </c>
      <c r="N18" s="149">
        <f>+AA18</f>
        <v>0</v>
      </c>
      <c r="O18" s="150">
        <f t="shared" si="28"/>
        <v>0</v>
      </c>
      <c r="P18" s="235">
        <f t="shared" ref="P18:P25" si="37">+AR18+AS18+AT18+AU18+AV18+AW18+AX18+AY18</f>
        <v>2267</v>
      </c>
      <c r="Q18" s="236">
        <f t="shared" ref="Q18:Q25" si="38">+W18+AB18</f>
        <v>1090</v>
      </c>
      <c r="R18" s="237">
        <f t="shared" si="4"/>
        <v>0.48081164534627263</v>
      </c>
      <c r="S18" s="238">
        <f t="shared" ref="S18:S25" si="39">+AY18</f>
        <v>457</v>
      </c>
      <c r="T18" s="238">
        <f t="shared" ref="T18:T25" si="40">+AB18</f>
        <v>271</v>
      </c>
      <c r="U18" s="239">
        <f t="shared" si="29"/>
        <v>0.5929978118161926</v>
      </c>
      <c r="V18" s="31">
        <v>1434</v>
      </c>
      <c r="W18" s="29">
        <f t="shared" ref="W18:W25" si="41">+X18+Y18+Z18</f>
        <v>819</v>
      </c>
      <c r="X18" s="29">
        <v>812</v>
      </c>
      <c r="Y18" s="29">
        <v>7</v>
      </c>
      <c r="Z18" s="29">
        <v>0</v>
      </c>
      <c r="AA18" s="40">
        <v>0</v>
      </c>
      <c r="AB18" s="29">
        <f>+AC18+AD18+AE18</f>
        <v>271</v>
      </c>
      <c r="AC18" s="40">
        <f>VLOOKUP(B18,[1]Лист1!$A$3:$B$20,2,FALSE)</f>
        <v>271</v>
      </c>
      <c r="AD18" s="40">
        <v>0</v>
      </c>
      <c r="AE18" s="40"/>
      <c r="AF18" s="30">
        <v>122</v>
      </c>
      <c r="AG18" s="30">
        <v>191</v>
      </c>
      <c r="AH18" s="30">
        <v>203</v>
      </c>
      <c r="AI18" s="30">
        <v>215</v>
      </c>
      <c r="AJ18" s="30">
        <v>224</v>
      </c>
      <c r="AK18" s="30">
        <v>235</v>
      </c>
      <c r="AL18" s="30">
        <v>305</v>
      </c>
      <c r="AM18" s="30">
        <v>356</v>
      </c>
      <c r="AN18" s="30">
        <v>432</v>
      </c>
      <c r="AO18" s="30">
        <v>508</v>
      </c>
      <c r="AP18" s="30">
        <v>508</v>
      </c>
      <c r="AQ18" s="30">
        <v>512</v>
      </c>
      <c r="AR18" s="30">
        <v>163</v>
      </c>
      <c r="AS18" s="30">
        <v>158</v>
      </c>
      <c r="AT18" s="30">
        <v>261</v>
      </c>
      <c r="AU18" s="30">
        <v>277</v>
      </c>
      <c r="AV18" s="30">
        <v>288</v>
      </c>
      <c r="AW18" s="30">
        <v>271</v>
      </c>
      <c r="AX18" s="30">
        <v>392</v>
      </c>
      <c r="AY18" s="30">
        <v>457</v>
      </c>
      <c r="AZ18" s="30">
        <v>555</v>
      </c>
      <c r="BA18" s="30">
        <v>698</v>
      </c>
      <c r="BB18" s="30">
        <v>699</v>
      </c>
      <c r="BC18" s="30">
        <v>683</v>
      </c>
    </row>
    <row r="19" spans="1:55" ht="39.75" customHeight="1" x14ac:dyDescent="0.25">
      <c r="A19" s="5">
        <v>2</v>
      </c>
      <c r="B19" s="4" t="s">
        <v>13</v>
      </c>
      <c r="C19" s="128" t="s">
        <v>12</v>
      </c>
      <c r="D19" s="153">
        <f t="shared" ref="D19:D25" si="42">+J19+P19</f>
        <v>2084</v>
      </c>
      <c r="E19" s="154">
        <f t="shared" si="34"/>
        <v>2056</v>
      </c>
      <c r="F19" s="155">
        <f t="shared" si="0"/>
        <v>0.98656429942418422</v>
      </c>
      <c r="G19" s="156">
        <f t="shared" si="35"/>
        <v>393</v>
      </c>
      <c r="H19" s="156">
        <f>+N19+T19</f>
        <v>129</v>
      </c>
      <c r="I19" s="212">
        <f t="shared" si="2"/>
        <v>0.3282442748091603</v>
      </c>
      <c r="J19" s="151">
        <f t="shared" si="16"/>
        <v>1127</v>
      </c>
      <c r="K19" s="154">
        <f t="shared" si="36"/>
        <v>1385</v>
      </c>
      <c r="L19" s="155">
        <f>+K19/J19</f>
        <v>1.2289263531499557</v>
      </c>
      <c r="M19" s="156">
        <f t="shared" si="18"/>
        <v>217</v>
      </c>
      <c r="N19" s="156">
        <f>+AA19</f>
        <v>0</v>
      </c>
      <c r="O19" s="157">
        <f t="shared" si="28"/>
        <v>0</v>
      </c>
      <c r="P19" s="151">
        <f t="shared" si="37"/>
        <v>957</v>
      </c>
      <c r="Q19" s="154">
        <f t="shared" si="38"/>
        <v>671</v>
      </c>
      <c r="R19" s="155">
        <f t="shared" si="4"/>
        <v>0.70114942528735635</v>
      </c>
      <c r="S19" s="149">
        <f t="shared" si="39"/>
        <v>176</v>
      </c>
      <c r="T19" s="156">
        <f t="shared" si="40"/>
        <v>129</v>
      </c>
      <c r="U19" s="157">
        <f t="shared" si="29"/>
        <v>0.73295454545454541</v>
      </c>
      <c r="V19" s="31">
        <v>1385</v>
      </c>
      <c r="W19" s="29">
        <f t="shared" si="41"/>
        <v>542</v>
      </c>
      <c r="X19" s="29">
        <v>539</v>
      </c>
      <c r="Y19" s="29">
        <v>3</v>
      </c>
      <c r="Z19" s="29">
        <v>0</v>
      </c>
      <c r="AA19" s="40">
        <v>0</v>
      </c>
      <c r="AB19" s="29">
        <f>+AC19+AD19+AE19</f>
        <v>129</v>
      </c>
      <c r="AC19" s="40">
        <f>VLOOKUP(B19,[1]Лист1!$A$3:$B$20,2,FALSE)</f>
        <v>129</v>
      </c>
      <c r="AD19" s="40">
        <v>0</v>
      </c>
      <c r="AE19" s="40"/>
      <c r="AF19" s="30">
        <v>75</v>
      </c>
      <c r="AG19" s="30">
        <v>116</v>
      </c>
      <c r="AH19" s="30">
        <v>123</v>
      </c>
      <c r="AI19" s="30">
        <v>131</v>
      </c>
      <c r="AJ19" s="30">
        <v>136</v>
      </c>
      <c r="AK19" s="30">
        <v>143</v>
      </c>
      <c r="AL19" s="30">
        <v>186</v>
      </c>
      <c r="AM19" s="30">
        <v>217</v>
      </c>
      <c r="AN19" s="30">
        <v>263</v>
      </c>
      <c r="AO19" s="30">
        <v>310</v>
      </c>
      <c r="AP19" s="30">
        <v>309</v>
      </c>
      <c r="AQ19" s="30">
        <v>313</v>
      </c>
      <c r="AR19" s="30">
        <v>70</v>
      </c>
      <c r="AS19" s="30">
        <v>120</v>
      </c>
      <c r="AT19" s="30">
        <v>99</v>
      </c>
      <c r="AU19" s="30">
        <v>102</v>
      </c>
      <c r="AV19" s="30">
        <v>110</v>
      </c>
      <c r="AW19" s="30">
        <v>129</v>
      </c>
      <c r="AX19" s="30">
        <v>151</v>
      </c>
      <c r="AY19" s="30">
        <v>176</v>
      </c>
      <c r="AZ19" s="30">
        <v>225</v>
      </c>
      <c r="BA19" s="30">
        <v>229</v>
      </c>
      <c r="BB19" s="30">
        <v>230</v>
      </c>
      <c r="BC19" s="30">
        <v>247</v>
      </c>
    </row>
    <row r="20" spans="1:55" ht="39.75" customHeight="1" x14ac:dyDescent="0.25">
      <c r="A20" s="5">
        <v>3</v>
      </c>
      <c r="B20" s="4" t="s">
        <v>3</v>
      </c>
      <c r="C20" s="128" t="s">
        <v>2</v>
      </c>
      <c r="D20" s="153">
        <f t="shared" si="42"/>
        <v>2370</v>
      </c>
      <c r="E20" s="154">
        <f t="shared" si="34"/>
        <v>3819</v>
      </c>
      <c r="F20" s="155">
        <f t="shared" si="0"/>
        <v>1.6113924050632911</v>
      </c>
      <c r="G20" s="156">
        <f t="shared" si="35"/>
        <v>463</v>
      </c>
      <c r="H20" s="156">
        <f>+N20+T20</f>
        <v>373</v>
      </c>
      <c r="I20" s="212">
        <f t="shared" si="2"/>
        <v>0.80561555075593949</v>
      </c>
      <c r="J20" s="151">
        <f t="shared" si="16"/>
        <v>1496</v>
      </c>
      <c r="K20" s="154">
        <f t="shared" si="36"/>
        <v>3228</v>
      </c>
      <c r="L20" s="155">
        <f t="shared" si="3"/>
        <v>2.1577540106951871</v>
      </c>
      <c r="M20" s="156">
        <f t="shared" si="18"/>
        <v>287</v>
      </c>
      <c r="N20" s="156">
        <f>+AA20</f>
        <v>271</v>
      </c>
      <c r="O20" s="157">
        <f t="shared" si="28"/>
        <v>0.94425087108013939</v>
      </c>
      <c r="P20" s="151">
        <f t="shared" si="37"/>
        <v>874</v>
      </c>
      <c r="Q20" s="154">
        <f t="shared" si="38"/>
        <v>591</v>
      </c>
      <c r="R20" s="155">
        <f t="shared" si="4"/>
        <v>0.67620137299771166</v>
      </c>
      <c r="S20" s="149">
        <f t="shared" si="39"/>
        <v>176</v>
      </c>
      <c r="T20" s="156">
        <f t="shared" si="40"/>
        <v>102</v>
      </c>
      <c r="U20" s="157">
        <f t="shared" si="29"/>
        <v>0.57954545454545459</v>
      </c>
      <c r="V20" s="31">
        <v>2957</v>
      </c>
      <c r="W20" s="29">
        <f t="shared" si="41"/>
        <v>489</v>
      </c>
      <c r="X20" s="29">
        <v>433</v>
      </c>
      <c r="Y20" s="29">
        <v>56</v>
      </c>
      <c r="Z20" s="29">
        <v>0</v>
      </c>
      <c r="AA20" s="40">
        <v>271</v>
      </c>
      <c r="AB20" s="29">
        <f t="shared" ref="AB20:AB25" si="43">+AC20+AD20+AE20</f>
        <v>102</v>
      </c>
      <c r="AC20" s="40">
        <f>VLOOKUP(B20,[1]Лист1!$A$3:$B$20,2,FALSE)</f>
        <v>102</v>
      </c>
      <c r="AD20" s="40">
        <v>0</v>
      </c>
      <c r="AE20" s="40"/>
      <c r="AF20" s="30">
        <v>99</v>
      </c>
      <c r="AG20" s="30">
        <v>154</v>
      </c>
      <c r="AH20" s="30">
        <v>164</v>
      </c>
      <c r="AI20" s="30">
        <v>175</v>
      </c>
      <c r="AJ20" s="30">
        <v>181</v>
      </c>
      <c r="AK20" s="30">
        <v>190</v>
      </c>
      <c r="AL20" s="30">
        <v>246</v>
      </c>
      <c r="AM20" s="30">
        <v>287</v>
      </c>
      <c r="AN20" s="30">
        <v>349</v>
      </c>
      <c r="AO20" s="30">
        <v>410</v>
      </c>
      <c r="AP20" s="30">
        <v>410</v>
      </c>
      <c r="AQ20" s="30">
        <v>411</v>
      </c>
      <c r="AR20" s="30">
        <v>63</v>
      </c>
      <c r="AS20" s="30">
        <v>49</v>
      </c>
      <c r="AT20" s="30">
        <v>100</v>
      </c>
      <c r="AU20" s="30">
        <v>107</v>
      </c>
      <c r="AV20" s="30">
        <v>111</v>
      </c>
      <c r="AW20" s="30">
        <v>117</v>
      </c>
      <c r="AX20" s="30">
        <v>151</v>
      </c>
      <c r="AY20" s="30">
        <v>176</v>
      </c>
      <c r="AZ20" s="30">
        <v>214</v>
      </c>
      <c r="BA20" s="30">
        <v>266</v>
      </c>
      <c r="BB20" s="30">
        <v>266</v>
      </c>
      <c r="BC20" s="30">
        <v>268</v>
      </c>
    </row>
    <row r="21" spans="1:55" ht="39.75" customHeight="1" x14ac:dyDescent="0.25">
      <c r="A21" s="5">
        <v>4</v>
      </c>
      <c r="B21" s="4" t="s">
        <v>11</v>
      </c>
      <c r="C21" s="128" t="s">
        <v>10</v>
      </c>
      <c r="D21" s="153">
        <f t="shared" si="42"/>
        <v>2983</v>
      </c>
      <c r="E21" s="154">
        <f t="shared" si="34"/>
        <v>3835</v>
      </c>
      <c r="F21" s="155">
        <f t="shared" si="0"/>
        <v>1.2856185048608784</v>
      </c>
      <c r="G21" s="156">
        <f t="shared" si="35"/>
        <v>589</v>
      </c>
      <c r="H21" s="156">
        <f>+N21+T21</f>
        <v>210</v>
      </c>
      <c r="I21" s="212">
        <f t="shared" si="2"/>
        <v>0.35653650254668928</v>
      </c>
      <c r="J21" s="151">
        <f t="shared" si="16"/>
        <v>1403</v>
      </c>
      <c r="K21" s="154">
        <f t="shared" si="36"/>
        <v>2839</v>
      </c>
      <c r="L21" s="155">
        <f t="shared" si="3"/>
        <v>2.0235210263720598</v>
      </c>
      <c r="M21" s="156">
        <f t="shared" si="18"/>
        <v>273</v>
      </c>
      <c r="N21" s="156">
        <f>+AA21</f>
        <v>5</v>
      </c>
      <c r="O21" s="157">
        <f t="shared" si="28"/>
        <v>1.8315018315018316E-2</v>
      </c>
      <c r="P21" s="151">
        <f t="shared" si="37"/>
        <v>1580</v>
      </c>
      <c r="Q21" s="154">
        <f t="shared" si="38"/>
        <v>996</v>
      </c>
      <c r="R21" s="155">
        <f t="shared" si="4"/>
        <v>0.63037974683544307</v>
      </c>
      <c r="S21" s="149">
        <f t="shared" si="39"/>
        <v>316</v>
      </c>
      <c r="T21" s="156">
        <f t="shared" si="40"/>
        <v>205</v>
      </c>
      <c r="U21" s="157">
        <f t="shared" si="29"/>
        <v>0.64873417721518989</v>
      </c>
      <c r="V21" s="31">
        <v>2834</v>
      </c>
      <c r="W21" s="29">
        <f t="shared" si="41"/>
        <v>791</v>
      </c>
      <c r="X21" s="29">
        <v>781</v>
      </c>
      <c r="Y21" s="29">
        <v>10</v>
      </c>
      <c r="Z21" s="29">
        <v>0</v>
      </c>
      <c r="AA21" s="40">
        <v>5</v>
      </c>
      <c r="AB21" s="29">
        <f t="shared" si="43"/>
        <v>205</v>
      </c>
      <c r="AC21" s="40">
        <f>VLOOKUP(B21,[1]Лист1!$A$3:$B$20,2,FALSE)</f>
        <v>197</v>
      </c>
      <c r="AD21" s="40">
        <f>VLOOKUP(B21,[2]Лист1!$A$3:$B$12,2,FALSE)</f>
        <v>8</v>
      </c>
      <c r="AE21" s="40"/>
      <c r="AF21" s="30">
        <v>94</v>
      </c>
      <c r="AG21" s="30">
        <v>130</v>
      </c>
      <c r="AH21" s="30">
        <v>155</v>
      </c>
      <c r="AI21" s="30">
        <v>165</v>
      </c>
      <c r="AJ21" s="30">
        <v>172</v>
      </c>
      <c r="AK21" s="30">
        <v>180</v>
      </c>
      <c r="AL21" s="30">
        <v>234</v>
      </c>
      <c r="AM21" s="30">
        <v>273</v>
      </c>
      <c r="AN21" s="30">
        <v>331</v>
      </c>
      <c r="AO21" s="30">
        <v>395</v>
      </c>
      <c r="AP21" s="30">
        <v>395</v>
      </c>
      <c r="AQ21" s="30">
        <v>398</v>
      </c>
      <c r="AR21" s="30">
        <v>113</v>
      </c>
      <c r="AS21" s="30">
        <v>100</v>
      </c>
      <c r="AT21" s="30">
        <v>183</v>
      </c>
      <c r="AU21" s="30">
        <v>191</v>
      </c>
      <c r="AV21" s="30">
        <v>197</v>
      </c>
      <c r="AW21" s="30">
        <v>209</v>
      </c>
      <c r="AX21" s="30">
        <v>271</v>
      </c>
      <c r="AY21" s="30">
        <v>316</v>
      </c>
      <c r="AZ21" s="30">
        <v>383</v>
      </c>
      <c r="BA21" s="30">
        <v>478</v>
      </c>
      <c r="BB21" s="30">
        <v>478</v>
      </c>
      <c r="BC21" s="30">
        <v>463</v>
      </c>
    </row>
    <row r="22" spans="1:55" ht="39.75" customHeight="1" x14ac:dyDescent="0.25">
      <c r="A22" s="5">
        <v>5</v>
      </c>
      <c r="B22" s="4" t="s">
        <v>9</v>
      </c>
      <c r="C22" s="128" t="s">
        <v>8</v>
      </c>
      <c r="D22" s="153">
        <f t="shared" si="42"/>
        <v>4362</v>
      </c>
      <c r="E22" s="154">
        <f t="shared" si="34"/>
        <v>4326</v>
      </c>
      <c r="F22" s="155">
        <f t="shared" si="0"/>
        <v>0.99174690508940855</v>
      </c>
      <c r="G22" s="156">
        <f t="shared" si="35"/>
        <v>863</v>
      </c>
      <c r="H22" s="156">
        <f t="shared" ref="H22:H24" si="44">+N22+T22</f>
        <v>567</v>
      </c>
      <c r="I22" s="212">
        <f t="shared" si="2"/>
        <v>0.65701042873696403</v>
      </c>
      <c r="J22" s="151">
        <f t="shared" si="16"/>
        <v>1811</v>
      </c>
      <c r="K22" s="154">
        <f t="shared" si="36"/>
        <v>2009</v>
      </c>
      <c r="L22" s="155">
        <f t="shared" si="3"/>
        <v>1.1093318608503588</v>
      </c>
      <c r="M22" s="156">
        <f t="shared" si="18"/>
        <v>370</v>
      </c>
      <c r="N22" s="156">
        <f>+AA22</f>
        <v>3</v>
      </c>
      <c r="O22" s="157">
        <f t="shared" si="28"/>
        <v>8.1081081081081086E-3</v>
      </c>
      <c r="P22" s="151">
        <f t="shared" si="37"/>
        <v>2551</v>
      </c>
      <c r="Q22" s="154">
        <f t="shared" si="38"/>
        <v>2317</v>
      </c>
      <c r="R22" s="155">
        <f t="shared" si="4"/>
        <v>0.90827126617012932</v>
      </c>
      <c r="S22" s="149">
        <f t="shared" si="39"/>
        <v>493</v>
      </c>
      <c r="T22" s="156">
        <f t="shared" si="40"/>
        <v>564</v>
      </c>
      <c r="U22" s="157">
        <f t="shared" si="29"/>
        <v>1.1440162271805274</v>
      </c>
      <c r="V22" s="31">
        <v>2006</v>
      </c>
      <c r="W22" s="29">
        <f t="shared" si="41"/>
        <v>1753</v>
      </c>
      <c r="X22" s="29">
        <v>1682</v>
      </c>
      <c r="Y22" s="29">
        <v>71</v>
      </c>
      <c r="Z22" s="29">
        <v>0</v>
      </c>
      <c r="AA22" s="40">
        <v>3</v>
      </c>
      <c r="AB22" s="29">
        <f t="shared" si="43"/>
        <v>564</v>
      </c>
      <c r="AC22" s="40">
        <f>VLOOKUP(B22,[1]Лист1!$A$3:$B$20,2,FALSE)</f>
        <v>563</v>
      </c>
      <c r="AD22" s="40">
        <f>VLOOKUP(B22,[2]Лист1!$A$3:$B$12,2,FALSE)</f>
        <v>1</v>
      </c>
      <c r="AE22" s="40"/>
      <c r="AF22" s="30">
        <v>128</v>
      </c>
      <c r="AG22" s="30">
        <v>86</v>
      </c>
      <c r="AH22" s="30">
        <v>210</v>
      </c>
      <c r="AI22" s="30">
        <v>224</v>
      </c>
      <c r="AJ22" s="30">
        <v>232</v>
      </c>
      <c r="AK22" s="30">
        <v>244</v>
      </c>
      <c r="AL22" s="30">
        <v>317</v>
      </c>
      <c r="AM22" s="30">
        <v>370</v>
      </c>
      <c r="AN22" s="30">
        <v>449</v>
      </c>
      <c r="AO22" s="30">
        <v>565</v>
      </c>
      <c r="AP22" s="30">
        <v>565</v>
      </c>
      <c r="AQ22" s="30">
        <v>568</v>
      </c>
      <c r="AR22" s="30">
        <v>163</v>
      </c>
      <c r="AS22" s="30">
        <v>246</v>
      </c>
      <c r="AT22" s="30">
        <v>281</v>
      </c>
      <c r="AU22" s="30">
        <v>310</v>
      </c>
      <c r="AV22" s="30">
        <v>310</v>
      </c>
      <c r="AW22" s="30">
        <v>326</v>
      </c>
      <c r="AX22" s="30">
        <v>422</v>
      </c>
      <c r="AY22" s="30">
        <v>493</v>
      </c>
      <c r="AZ22" s="30">
        <v>599</v>
      </c>
      <c r="BA22" s="30">
        <v>710</v>
      </c>
      <c r="BB22" s="30">
        <v>710</v>
      </c>
      <c r="BC22" s="30">
        <v>711</v>
      </c>
    </row>
    <row r="23" spans="1:55" ht="39.75" customHeight="1" x14ac:dyDescent="0.25">
      <c r="A23" s="5">
        <v>6</v>
      </c>
      <c r="B23" s="4" t="s">
        <v>7</v>
      </c>
      <c r="C23" s="128" t="s">
        <v>6</v>
      </c>
      <c r="D23" s="153">
        <f t="shared" si="42"/>
        <v>2002</v>
      </c>
      <c r="E23" s="154">
        <f t="shared" si="34"/>
        <v>1713</v>
      </c>
      <c r="F23" s="155">
        <f t="shared" si="0"/>
        <v>0.85564435564435559</v>
      </c>
      <c r="G23" s="156">
        <f t="shared" si="35"/>
        <v>393</v>
      </c>
      <c r="H23" s="156">
        <f t="shared" si="44"/>
        <v>208</v>
      </c>
      <c r="I23" s="212">
        <f t="shared" si="2"/>
        <v>0.52926208651399487</v>
      </c>
      <c r="J23" s="151">
        <f t="shared" si="16"/>
        <v>1128</v>
      </c>
      <c r="K23" s="154">
        <f t="shared" si="36"/>
        <v>655</v>
      </c>
      <c r="L23" s="155">
        <f t="shared" si="3"/>
        <v>0.58067375886524819</v>
      </c>
      <c r="M23" s="156">
        <f t="shared" si="18"/>
        <v>217</v>
      </c>
      <c r="N23" s="156">
        <f t="shared" ref="N23:N25" si="45">+AA23</f>
        <v>4</v>
      </c>
      <c r="O23" s="157">
        <f t="shared" si="28"/>
        <v>1.8433179723502304E-2</v>
      </c>
      <c r="P23" s="151">
        <f t="shared" si="37"/>
        <v>874</v>
      </c>
      <c r="Q23" s="154">
        <f t="shared" si="38"/>
        <v>1058</v>
      </c>
      <c r="R23" s="155">
        <f t="shared" si="4"/>
        <v>1.2105263157894737</v>
      </c>
      <c r="S23" s="149">
        <f t="shared" si="39"/>
        <v>176</v>
      </c>
      <c r="T23" s="156">
        <f t="shared" si="40"/>
        <v>204</v>
      </c>
      <c r="U23" s="157">
        <f t="shared" si="29"/>
        <v>1.1590909090909092</v>
      </c>
      <c r="V23" s="31">
        <v>651</v>
      </c>
      <c r="W23" s="29">
        <f t="shared" si="41"/>
        <v>854</v>
      </c>
      <c r="X23" s="29">
        <v>849</v>
      </c>
      <c r="Y23" s="29">
        <v>5</v>
      </c>
      <c r="Z23" s="29">
        <v>0</v>
      </c>
      <c r="AA23" s="40">
        <v>4</v>
      </c>
      <c r="AB23" s="29">
        <f t="shared" si="43"/>
        <v>204</v>
      </c>
      <c r="AC23" s="40">
        <f>VLOOKUP(B23,[1]Лист1!$A$3:$B$20,2,FALSE)</f>
        <v>204</v>
      </c>
      <c r="AD23" s="40">
        <v>0</v>
      </c>
      <c r="AE23" s="40"/>
      <c r="AF23" s="30">
        <v>74</v>
      </c>
      <c r="AG23" s="30">
        <v>117</v>
      </c>
      <c r="AH23" s="30">
        <v>124</v>
      </c>
      <c r="AI23" s="30">
        <v>131</v>
      </c>
      <c r="AJ23" s="30">
        <v>136</v>
      </c>
      <c r="AK23" s="30">
        <v>143</v>
      </c>
      <c r="AL23" s="30">
        <v>186</v>
      </c>
      <c r="AM23" s="30">
        <v>217</v>
      </c>
      <c r="AN23" s="30">
        <v>263</v>
      </c>
      <c r="AO23" s="30">
        <v>310</v>
      </c>
      <c r="AP23" s="30">
        <v>310</v>
      </c>
      <c r="AQ23" s="30">
        <v>313</v>
      </c>
      <c r="AR23" s="30">
        <v>63</v>
      </c>
      <c r="AS23" s="30">
        <v>49</v>
      </c>
      <c r="AT23" s="30">
        <v>100</v>
      </c>
      <c r="AU23" s="30">
        <v>107</v>
      </c>
      <c r="AV23" s="30">
        <v>111</v>
      </c>
      <c r="AW23" s="30">
        <v>117</v>
      </c>
      <c r="AX23" s="30">
        <v>151</v>
      </c>
      <c r="AY23" s="30">
        <v>176</v>
      </c>
      <c r="AZ23" s="30">
        <v>214</v>
      </c>
      <c r="BA23" s="30">
        <v>268</v>
      </c>
      <c r="BB23" s="30">
        <v>268</v>
      </c>
      <c r="BC23" s="30">
        <v>265</v>
      </c>
    </row>
    <row r="24" spans="1:55" ht="39.75" customHeight="1" x14ac:dyDescent="0.25">
      <c r="A24" s="5">
        <v>7</v>
      </c>
      <c r="B24" s="4" t="s">
        <v>5</v>
      </c>
      <c r="C24" s="128" t="s">
        <v>4</v>
      </c>
      <c r="D24" s="153">
        <f t="shared" si="42"/>
        <v>3486</v>
      </c>
      <c r="E24" s="154">
        <f t="shared" si="34"/>
        <v>2454</v>
      </c>
      <c r="F24" s="155">
        <f t="shared" si="0"/>
        <v>0.70395869191049909</v>
      </c>
      <c r="G24" s="156">
        <f t="shared" si="35"/>
        <v>699</v>
      </c>
      <c r="H24" s="156">
        <f t="shared" si="44"/>
        <v>202</v>
      </c>
      <c r="I24" s="212">
        <f t="shared" si="2"/>
        <v>0.28898426323319026</v>
      </c>
      <c r="J24" s="151">
        <f t="shared" si="16"/>
        <v>1469</v>
      </c>
      <c r="K24" s="154">
        <f t="shared" si="36"/>
        <v>1388</v>
      </c>
      <c r="L24" s="155">
        <f t="shared" si="3"/>
        <v>0.94486044928522805</v>
      </c>
      <c r="M24" s="156">
        <f t="shared" si="18"/>
        <v>285</v>
      </c>
      <c r="N24" s="156">
        <f t="shared" si="45"/>
        <v>0</v>
      </c>
      <c r="O24" s="157">
        <f t="shared" si="28"/>
        <v>0</v>
      </c>
      <c r="P24" s="151">
        <f t="shared" si="37"/>
        <v>2017</v>
      </c>
      <c r="Q24" s="154">
        <f t="shared" si="38"/>
        <v>1066</v>
      </c>
      <c r="R24" s="155">
        <f t="shared" si="4"/>
        <v>0.52850768468021814</v>
      </c>
      <c r="S24" s="149">
        <f t="shared" si="39"/>
        <v>414</v>
      </c>
      <c r="T24" s="156">
        <f t="shared" si="40"/>
        <v>202</v>
      </c>
      <c r="U24" s="157">
        <f t="shared" si="29"/>
        <v>0.48792270531400966</v>
      </c>
      <c r="V24" s="31">
        <v>1388</v>
      </c>
      <c r="W24" s="29">
        <f t="shared" si="41"/>
        <v>864</v>
      </c>
      <c r="X24" s="29">
        <v>863</v>
      </c>
      <c r="Y24" s="29">
        <v>1</v>
      </c>
      <c r="Z24" s="29">
        <v>0</v>
      </c>
      <c r="AA24" s="40">
        <v>0</v>
      </c>
      <c r="AB24" s="29">
        <f t="shared" si="43"/>
        <v>202</v>
      </c>
      <c r="AC24" s="40">
        <f>VLOOKUP(B24,[1]Лист1!$A$3:$B$20,2,FALSE)</f>
        <v>202</v>
      </c>
      <c r="AD24" s="40">
        <v>0</v>
      </c>
      <c r="AE24" s="40"/>
      <c r="AF24" s="30">
        <v>94</v>
      </c>
      <c r="AG24" s="30">
        <v>148</v>
      </c>
      <c r="AH24" s="30">
        <v>162</v>
      </c>
      <c r="AI24" s="30">
        <v>173</v>
      </c>
      <c r="AJ24" s="30">
        <v>178</v>
      </c>
      <c r="AK24" s="30">
        <v>188</v>
      </c>
      <c r="AL24" s="30">
        <v>241</v>
      </c>
      <c r="AM24" s="30">
        <v>285</v>
      </c>
      <c r="AN24" s="30">
        <v>350</v>
      </c>
      <c r="AO24" s="30">
        <v>404</v>
      </c>
      <c r="AP24" s="30">
        <v>407</v>
      </c>
      <c r="AQ24" s="30">
        <v>408</v>
      </c>
      <c r="AR24" s="30">
        <v>148</v>
      </c>
      <c r="AS24" s="30">
        <v>79</v>
      </c>
      <c r="AT24" s="30">
        <v>236</v>
      </c>
      <c r="AU24" s="30">
        <v>250</v>
      </c>
      <c r="AV24" s="30">
        <v>261</v>
      </c>
      <c r="AW24" s="30">
        <v>274</v>
      </c>
      <c r="AX24" s="30">
        <v>355</v>
      </c>
      <c r="AY24" s="30">
        <v>414</v>
      </c>
      <c r="AZ24" s="30">
        <v>503</v>
      </c>
      <c r="BA24" s="30">
        <v>640</v>
      </c>
      <c r="BB24" s="30">
        <v>640</v>
      </c>
      <c r="BC24" s="30">
        <v>642</v>
      </c>
    </row>
    <row r="25" spans="1:55" ht="39.75" customHeight="1" thickBot="1" x14ac:dyDescent="0.3">
      <c r="A25" s="3">
        <v>8</v>
      </c>
      <c r="B25" s="2" t="s">
        <v>1</v>
      </c>
      <c r="C25" s="130" t="s">
        <v>0</v>
      </c>
      <c r="D25" s="163">
        <f t="shared" si="42"/>
        <v>3027</v>
      </c>
      <c r="E25" s="164">
        <f t="shared" si="34"/>
        <v>2206</v>
      </c>
      <c r="F25" s="165">
        <f t="shared" si="0"/>
        <v>0.72877436405682194</v>
      </c>
      <c r="G25" s="166">
        <f t="shared" si="35"/>
        <v>604</v>
      </c>
      <c r="H25" s="166">
        <f t="shared" ref="H25" si="46">+N25+T25</f>
        <v>129</v>
      </c>
      <c r="I25" s="214">
        <f t="shared" si="2"/>
        <v>0.21357615894039736</v>
      </c>
      <c r="J25" s="221">
        <f t="shared" si="16"/>
        <v>1493</v>
      </c>
      <c r="K25" s="164">
        <f t="shared" si="36"/>
        <v>1818</v>
      </c>
      <c r="L25" s="165">
        <f t="shared" si="3"/>
        <v>1.2176825184192901</v>
      </c>
      <c r="M25" s="166">
        <f t="shared" si="18"/>
        <v>287</v>
      </c>
      <c r="N25" s="166">
        <f t="shared" si="45"/>
        <v>104</v>
      </c>
      <c r="O25" s="167">
        <f t="shared" si="28"/>
        <v>0.3623693379790941</v>
      </c>
      <c r="P25" s="221">
        <f t="shared" si="37"/>
        <v>1534</v>
      </c>
      <c r="Q25" s="164">
        <f t="shared" si="38"/>
        <v>388</v>
      </c>
      <c r="R25" s="165">
        <f t="shared" si="4"/>
        <v>0.25293350717079532</v>
      </c>
      <c r="S25" s="240">
        <f t="shared" si="39"/>
        <v>317</v>
      </c>
      <c r="T25" s="166">
        <f t="shared" si="40"/>
        <v>25</v>
      </c>
      <c r="U25" s="167">
        <f t="shared" ref="U25" si="47">+T25/S25</f>
        <v>7.8864353312302835E-2</v>
      </c>
      <c r="V25" s="31">
        <v>1714</v>
      </c>
      <c r="W25" s="29">
        <f t="shared" si="41"/>
        <v>363</v>
      </c>
      <c r="X25" s="29">
        <v>353</v>
      </c>
      <c r="Y25" s="29">
        <v>10</v>
      </c>
      <c r="Z25" s="29">
        <v>0</v>
      </c>
      <c r="AA25" s="40">
        <v>104</v>
      </c>
      <c r="AB25" s="29">
        <f t="shared" si="43"/>
        <v>25</v>
      </c>
      <c r="AC25" s="40">
        <f>VLOOKUP(B25,[1]Лист1!$A$3:$B$20,2,FALSE)</f>
        <v>25</v>
      </c>
      <c r="AD25" s="40">
        <v>0</v>
      </c>
      <c r="AE25" s="40"/>
      <c r="AF25" s="30">
        <v>99</v>
      </c>
      <c r="AG25" s="30">
        <v>154</v>
      </c>
      <c r="AH25" s="30">
        <v>163</v>
      </c>
      <c r="AI25" s="30">
        <v>174</v>
      </c>
      <c r="AJ25" s="30">
        <v>180</v>
      </c>
      <c r="AK25" s="30">
        <v>190</v>
      </c>
      <c r="AL25" s="30">
        <v>246</v>
      </c>
      <c r="AM25" s="30">
        <v>287</v>
      </c>
      <c r="AN25" s="30">
        <v>348</v>
      </c>
      <c r="AO25" s="30">
        <v>410</v>
      </c>
      <c r="AP25" s="30">
        <v>410</v>
      </c>
      <c r="AQ25" s="30">
        <v>413</v>
      </c>
      <c r="AR25" s="30">
        <v>113</v>
      </c>
      <c r="AS25" s="30">
        <v>50</v>
      </c>
      <c r="AT25" s="30">
        <v>181</v>
      </c>
      <c r="AU25" s="30">
        <v>192</v>
      </c>
      <c r="AV25" s="30">
        <v>199</v>
      </c>
      <c r="AW25" s="30">
        <v>210</v>
      </c>
      <c r="AX25" s="30">
        <v>272</v>
      </c>
      <c r="AY25" s="30">
        <v>317</v>
      </c>
      <c r="AZ25" s="30">
        <v>385</v>
      </c>
      <c r="BA25" s="30">
        <v>492</v>
      </c>
      <c r="BB25" s="30">
        <v>492</v>
      </c>
      <c r="BC25" s="30">
        <v>496</v>
      </c>
    </row>
    <row r="26" spans="1:55" ht="39.75" customHeight="1" x14ac:dyDescent="0.25">
      <c r="A26" s="168"/>
      <c r="B26" s="169"/>
      <c r="C26" s="170"/>
      <c r="D26" s="171"/>
      <c r="E26" s="172"/>
      <c r="F26" s="173"/>
      <c r="G26" s="174"/>
      <c r="H26" s="174"/>
      <c r="I26" s="173"/>
      <c r="J26" s="172"/>
      <c r="K26" s="172"/>
      <c r="L26" s="173"/>
      <c r="M26" s="174"/>
      <c r="N26" s="174"/>
      <c r="O26" s="173"/>
      <c r="P26" s="172"/>
      <c r="Q26" s="172"/>
      <c r="R26" s="173"/>
      <c r="S26" s="174"/>
      <c r="T26" s="174"/>
      <c r="U26" s="173"/>
      <c r="V26" s="175"/>
      <c r="W26" s="175"/>
      <c r="X26" s="175"/>
      <c r="Y26" s="175"/>
      <c r="Z26" s="175"/>
      <c r="AA26" s="176"/>
      <c r="AB26" s="175"/>
      <c r="AC26" s="176"/>
      <c r="AD26" s="40"/>
      <c r="AE26" s="176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77"/>
      <c r="BB26" s="177"/>
      <c r="BC26" s="177"/>
    </row>
    <row r="27" spans="1:55" ht="39.75" customHeight="1" x14ac:dyDescent="0.25">
      <c r="A27" s="168"/>
      <c r="B27" s="169"/>
      <c r="C27" s="170"/>
      <c r="D27" s="171"/>
      <c r="E27" s="172"/>
      <c r="F27" s="173"/>
      <c r="G27" s="174"/>
      <c r="H27" s="174"/>
      <c r="I27" s="173"/>
      <c r="J27" s="172"/>
      <c r="K27" s="172"/>
      <c r="L27" s="173"/>
      <c r="M27" s="174"/>
      <c r="N27" s="174"/>
      <c r="O27" s="173"/>
      <c r="P27" s="172"/>
      <c r="Q27" s="172"/>
      <c r="R27" s="173"/>
      <c r="S27" s="174"/>
      <c r="T27" s="174"/>
      <c r="U27" s="173"/>
      <c r="V27" s="175"/>
      <c r="W27" s="175"/>
      <c r="X27" s="175"/>
      <c r="Y27" s="175"/>
      <c r="Z27" s="175"/>
      <c r="AA27" s="176"/>
      <c r="AB27" s="175"/>
      <c r="AC27" s="176"/>
      <c r="AD27" s="40"/>
      <c r="AE27" s="176"/>
      <c r="AF27" s="177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/>
      <c r="BC27" s="177"/>
    </row>
    <row r="28" spans="1:55" ht="39.75" customHeight="1" x14ac:dyDescent="0.25">
      <c r="A28" s="168"/>
      <c r="B28" s="169"/>
      <c r="C28" s="170"/>
      <c r="D28" s="171"/>
      <c r="E28" s="172"/>
      <c r="F28" s="173"/>
      <c r="G28" s="174"/>
      <c r="H28" s="174"/>
      <c r="I28" s="173"/>
      <c r="J28" s="172"/>
      <c r="K28" s="172"/>
      <c r="L28" s="173"/>
      <c r="M28" s="174"/>
      <c r="N28" s="174"/>
      <c r="O28" s="173"/>
      <c r="P28" s="172"/>
      <c r="Q28" s="172"/>
      <c r="R28" s="173"/>
      <c r="S28" s="174"/>
      <c r="T28" s="174"/>
      <c r="U28" s="173"/>
      <c r="V28" s="175"/>
      <c r="W28" s="175"/>
      <c r="X28" s="175"/>
      <c r="Y28" s="175"/>
      <c r="Z28" s="175"/>
      <c r="AA28" s="176"/>
      <c r="AB28" s="175"/>
      <c r="AC28" s="176"/>
      <c r="AD28" s="40"/>
      <c r="AE28" s="176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/>
      <c r="BB28" s="177"/>
      <c r="BC28" s="177"/>
    </row>
    <row r="29" spans="1:55" x14ac:dyDescent="0.25">
      <c r="AD29" s="40"/>
    </row>
    <row r="30" spans="1:55" s="131" customFormat="1" ht="21" x14ac:dyDescent="0.35">
      <c r="B30" s="139"/>
      <c r="C30" s="132" t="s">
        <v>101</v>
      </c>
      <c r="D30" s="133"/>
      <c r="E30" s="133"/>
      <c r="F30" s="134"/>
      <c r="G30" s="135"/>
      <c r="H30" s="135"/>
      <c r="I30" s="134"/>
      <c r="J30" s="133"/>
      <c r="K30" s="133"/>
      <c r="L30" s="134"/>
      <c r="M30" s="135"/>
      <c r="N30" s="135"/>
      <c r="O30" s="134"/>
      <c r="P30" s="133"/>
      <c r="Q30" s="133"/>
      <c r="R30" s="134"/>
      <c r="S30" s="135"/>
      <c r="T30" s="135"/>
      <c r="U30" s="134"/>
      <c r="V30" s="136"/>
      <c r="W30" s="136"/>
      <c r="X30" s="136"/>
      <c r="Y30" s="136"/>
      <c r="Z30" s="136"/>
      <c r="AA30" s="137"/>
      <c r="AB30" s="136"/>
      <c r="AC30" s="137"/>
      <c r="AD30" s="137"/>
      <c r="AE30" s="137"/>
      <c r="AF30" s="138"/>
      <c r="AG30" s="138"/>
      <c r="AH30" s="138"/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38"/>
      <c r="BB30" s="138"/>
      <c r="BC30" s="138"/>
    </row>
    <row r="31" spans="1:55" s="131" customFormat="1" ht="21" x14ac:dyDescent="0.35">
      <c r="B31" s="140"/>
      <c r="C31" s="132" t="s">
        <v>102</v>
      </c>
      <c r="D31" s="133"/>
      <c r="E31" s="133"/>
      <c r="F31" s="134"/>
      <c r="G31" s="135"/>
      <c r="H31" s="135"/>
      <c r="I31" s="134"/>
      <c r="J31" s="133"/>
      <c r="K31" s="133"/>
      <c r="L31" s="134"/>
      <c r="M31" s="135"/>
      <c r="N31" s="135"/>
      <c r="O31" s="134"/>
      <c r="P31" s="133"/>
      <c r="Q31" s="133"/>
      <c r="R31" s="134"/>
      <c r="S31" s="135"/>
      <c r="T31" s="135"/>
      <c r="U31" s="134"/>
      <c r="V31" s="136"/>
      <c r="W31" s="136"/>
      <c r="X31" s="136"/>
      <c r="Y31" s="136"/>
      <c r="Z31" s="136"/>
      <c r="AA31" s="137"/>
      <c r="AB31" s="136"/>
      <c r="AC31" s="137"/>
      <c r="AD31" s="137"/>
      <c r="AE31" s="137"/>
      <c r="AF31" s="138"/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38"/>
      <c r="BB31" s="138"/>
      <c r="BC31" s="138"/>
    </row>
    <row r="32" spans="1:55" s="131" customFormat="1" ht="21" x14ac:dyDescent="0.35">
      <c r="B32" s="141"/>
      <c r="C32" s="132" t="s">
        <v>103</v>
      </c>
      <c r="D32" s="133"/>
      <c r="E32" s="133"/>
      <c r="F32" s="134"/>
      <c r="G32" s="135"/>
      <c r="H32" s="135"/>
      <c r="I32" s="134"/>
      <c r="J32" s="133"/>
      <c r="K32" s="133"/>
      <c r="L32" s="134"/>
      <c r="M32" s="135"/>
      <c r="N32" s="135"/>
      <c r="O32" s="134"/>
      <c r="P32" s="133"/>
      <c r="Q32" s="133"/>
      <c r="R32" s="134"/>
      <c r="S32" s="135"/>
      <c r="T32" s="135"/>
      <c r="U32" s="134"/>
      <c r="V32" s="136"/>
      <c r="W32" s="136"/>
      <c r="X32" s="136"/>
      <c r="Y32" s="136"/>
      <c r="Z32" s="136"/>
      <c r="AA32" s="137"/>
      <c r="AB32" s="136"/>
      <c r="AC32" s="137"/>
      <c r="AD32" s="137"/>
      <c r="AE32" s="137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38"/>
      <c r="BB32" s="138"/>
      <c r="BC32" s="138"/>
    </row>
  </sheetData>
  <mergeCells count="12">
    <mergeCell ref="S4:U4"/>
    <mergeCell ref="C3:C5"/>
    <mergeCell ref="B3:B5"/>
    <mergeCell ref="A3:A5"/>
    <mergeCell ref="D3:I3"/>
    <mergeCell ref="J3:O3"/>
    <mergeCell ref="P3:U3"/>
    <mergeCell ref="J4:L4"/>
    <mergeCell ref="M4:O4"/>
    <mergeCell ref="P4:R4"/>
    <mergeCell ref="G4:I4"/>
    <mergeCell ref="D4:F4"/>
  </mergeCells>
  <pageMargins left="3.937007874015748E-2" right="3.937007874015748E-2" top="0.35433070866141736" bottom="0.15748031496062992" header="0.31496062992125984" footer="0.31496062992125984"/>
  <pageSetup paperSize="9"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26" sqref="A26:XFD26"/>
    </sheetView>
  </sheetViews>
  <sheetFormatPr defaultRowHeight="15" x14ac:dyDescent="0.25"/>
  <cols>
    <col min="1" max="1" width="46.5703125" bestFit="1" customWidth="1"/>
    <col min="2" max="2" width="19.85546875" bestFit="1" customWidth="1"/>
    <col min="6" max="6" width="46.5703125" bestFit="1" customWidth="1"/>
  </cols>
  <sheetData>
    <row r="1" spans="1:7" x14ac:dyDescent="0.25">
      <c r="A1" t="s">
        <v>45</v>
      </c>
      <c r="B1" t="s">
        <v>37</v>
      </c>
    </row>
    <row r="2" spans="1:7" x14ac:dyDescent="0.25">
      <c r="A2" t="s">
        <v>46</v>
      </c>
      <c r="B2" t="s">
        <v>4</v>
      </c>
      <c r="C2" s="234" t="s">
        <v>5</v>
      </c>
      <c r="E2" t="str">
        <f>VLOOKUP(F2,$A$2:$C$28,3,0)</f>
        <v>00444</v>
      </c>
      <c r="F2" t="s">
        <v>69</v>
      </c>
      <c r="G2">
        <v>149</v>
      </c>
    </row>
    <row r="3" spans="1:7" x14ac:dyDescent="0.25">
      <c r="A3" t="s">
        <v>47</v>
      </c>
      <c r="B3" t="s">
        <v>27</v>
      </c>
      <c r="C3" s="234" t="s">
        <v>28</v>
      </c>
      <c r="E3" t="str">
        <f t="shared" ref="E3:E26" si="0">VLOOKUP(F3,$A$2:$C$28,3,0)</f>
        <v>01145</v>
      </c>
      <c r="F3" t="s">
        <v>46</v>
      </c>
      <c r="G3">
        <v>290</v>
      </c>
    </row>
    <row r="4" spans="1:7" x14ac:dyDescent="0.25">
      <c r="A4" t="s">
        <v>48</v>
      </c>
      <c r="B4" t="s">
        <v>2</v>
      </c>
      <c r="C4" s="234" t="s">
        <v>3</v>
      </c>
      <c r="E4" t="str">
        <f t="shared" si="0"/>
        <v>01054</v>
      </c>
      <c r="F4" t="s">
        <v>47</v>
      </c>
      <c r="G4">
        <v>237</v>
      </c>
    </row>
    <row r="5" spans="1:7" x14ac:dyDescent="0.25">
      <c r="A5" t="s">
        <v>49</v>
      </c>
      <c r="B5" t="s">
        <v>29</v>
      </c>
      <c r="C5" s="234" t="s">
        <v>30</v>
      </c>
      <c r="E5" t="str">
        <f t="shared" si="0"/>
        <v>00421</v>
      </c>
      <c r="F5" t="s">
        <v>104</v>
      </c>
      <c r="G5">
        <v>300</v>
      </c>
    </row>
    <row r="6" spans="1:7" x14ac:dyDescent="0.25">
      <c r="A6" t="s">
        <v>50</v>
      </c>
      <c r="B6" t="s">
        <v>8</v>
      </c>
      <c r="C6" s="234" t="s">
        <v>9</v>
      </c>
      <c r="E6" t="str">
        <f t="shared" si="0"/>
        <v>00444</v>
      </c>
      <c r="F6" t="s">
        <v>48</v>
      </c>
      <c r="G6">
        <v>1898</v>
      </c>
    </row>
    <row r="7" spans="1:7" x14ac:dyDescent="0.25">
      <c r="A7" t="s">
        <v>51</v>
      </c>
      <c r="B7" t="s">
        <v>23</v>
      </c>
      <c r="C7" s="234" t="s">
        <v>24</v>
      </c>
      <c r="E7" t="str">
        <f t="shared" si="0"/>
        <v>01048</v>
      </c>
      <c r="F7" t="s">
        <v>49</v>
      </c>
      <c r="G7">
        <v>1034</v>
      </c>
    </row>
    <row r="8" spans="1:7" x14ac:dyDescent="0.25">
      <c r="A8" t="s">
        <v>52</v>
      </c>
      <c r="B8" t="s">
        <v>8</v>
      </c>
      <c r="C8" s="234" t="s">
        <v>11</v>
      </c>
      <c r="E8" t="str">
        <f t="shared" si="0"/>
        <v>00999</v>
      </c>
      <c r="F8" t="s">
        <v>50</v>
      </c>
      <c r="G8">
        <v>2006</v>
      </c>
    </row>
    <row r="9" spans="1:7" x14ac:dyDescent="0.25">
      <c r="A9" t="s">
        <v>53</v>
      </c>
      <c r="B9" t="s">
        <v>6</v>
      </c>
      <c r="C9" s="234" t="s">
        <v>7</v>
      </c>
      <c r="E9" t="str">
        <f t="shared" si="0"/>
        <v>01119</v>
      </c>
      <c r="F9" t="s">
        <v>51</v>
      </c>
      <c r="G9">
        <v>1307</v>
      </c>
    </row>
    <row r="10" spans="1:7" x14ac:dyDescent="0.25">
      <c r="A10" t="s">
        <v>54</v>
      </c>
      <c r="B10" t="s">
        <v>31</v>
      </c>
      <c r="C10" s="234" t="s">
        <v>32</v>
      </c>
      <c r="E10" t="str">
        <f t="shared" si="0"/>
        <v>00444</v>
      </c>
      <c r="F10" t="s">
        <v>67</v>
      </c>
      <c r="G10">
        <v>910</v>
      </c>
    </row>
    <row r="11" spans="1:7" x14ac:dyDescent="0.25">
      <c r="A11" t="s">
        <v>55</v>
      </c>
      <c r="B11" t="s">
        <v>12</v>
      </c>
      <c r="C11" s="234" t="s">
        <v>13</v>
      </c>
      <c r="E11" t="str">
        <f t="shared" si="0"/>
        <v>01036</v>
      </c>
      <c r="F11" t="s">
        <v>52</v>
      </c>
      <c r="G11">
        <v>428</v>
      </c>
    </row>
    <row r="12" spans="1:7" x14ac:dyDescent="0.25">
      <c r="A12" t="s">
        <v>56</v>
      </c>
      <c r="B12" t="s">
        <v>19</v>
      </c>
      <c r="C12" s="234" t="s">
        <v>20</v>
      </c>
      <c r="E12" t="str">
        <f t="shared" si="0"/>
        <v>01067</v>
      </c>
      <c r="F12" t="s">
        <v>53</v>
      </c>
      <c r="G12">
        <v>651</v>
      </c>
    </row>
    <row r="13" spans="1:7" x14ac:dyDescent="0.25">
      <c r="A13" t="s">
        <v>57</v>
      </c>
      <c r="B13" t="s">
        <v>33</v>
      </c>
      <c r="C13" s="234" t="s">
        <v>34</v>
      </c>
      <c r="E13" t="str">
        <f t="shared" si="0"/>
        <v>01028</v>
      </c>
      <c r="F13" t="s">
        <v>68</v>
      </c>
      <c r="G13">
        <v>159</v>
      </c>
    </row>
    <row r="14" spans="1:7" x14ac:dyDescent="0.25">
      <c r="A14" t="s">
        <v>58</v>
      </c>
      <c r="B14" t="s">
        <v>0</v>
      </c>
      <c r="C14" s="234" t="s">
        <v>1</v>
      </c>
      <c r="E14" t="str">
        <f t="shared" si="0"/>
        <v>00283</v>
      </c>
      <c r="F14" t="s">
        <v>54</v>
      </c>
      <c r="G14">
        <v>1780</v>
      </c>
    </row>
    <row r="15" spans="1:7" x14ac:dyDescent="0.25">
      <c r="A15" t="s">
        <v>59</v>
      </c>
      <c r="B15" t="s">
        <v>14</v>
      </c>
      <c r="C15" s="234" t="s">
        <v>15</v>
      </c>
      <c r="E15" t="str">
        <f t="shared" si="0"/>
        <v>01054</v>
      </c>
      <c r="F15" t="s">
        <v>66</v>
      </c>
      <c r="G15">
        <v>1595</v>
      </c>
    </row>
    <row r="16" spans="1:7" x14ac:dyDescent="0.25">
      <c r="A16" t="s">
        <v>60</v>
      </c>
      <c r="B16" t="s">
        <v>25</v>
      </c>
      <c r="C16" s="234" t="s">
        <v>26</v>
      </c>
      <c r="E16" t="str">
        <f t="shared" si="0"/>
        <v>00199</v>
      </c>
      <c r="F16" t="s">
        <v>65</v>
      </c>
      <c r="G16">
        <v>10</v>
      </c>
    </row>
    <row r="17" spans="1:7" x14ac:dyDescent="0.25">
      <c r="A17" t="s">
        <v>61</v>
      </c>
      <c r="B17" t="s">
        <v>21</v>
      </c>
      <c r="C17" s="234" t="s">
        <v>22</v>
      </c>
      <c r="E17" t="str">
        <f t="shared" si="0"/>
        <v>01101</v>
      </c>
      <c r="F17" t="s">
        <v>55</v>
      </c>
      <c r="G17">
        <v>1385</v>
      </c>
    </row>
    <row r="18" spans="1:7" x14ac:dyDescent="0.25">
      <c r="A18" t="s">
        <v>62</v>
      </c>
      <c r="B18" t="s">
        <v>17</v>
      </c>
      <c r="C18" s="234" t="s">
        <v>18</v>
      </c>
      <c r="E18" t="str">
        <f t="shared" si="0"/>
        <v>01145</v>
      </c>
      <c r="F18" t="s">
        <v>70</v>
      </c>
      <c r="G18">
        <v>1098</v>
      </c>
    </row>
    <row r="19" spans="1:7" x14ac:dyDescent="0.25">
      <c r="A19" t="s">
        <v>63</v>
      </c>
      <c r="B19" t="s">
        <v>10</v>
      </c>
      <c r="C19" s="234" t="s">
        <v>11</v>
      </c>
      <c r="E19" t="str">
        <f t="shared" si="0"/>
        <v>01168</v>
      </c>
      <c r="F19" t="s">
        <v>56</v>
      </c>
      <c r="G19">
        <v>2493</v>
      </c>
    </row>
    <row r="20" spans="1:7" x14ac:dyDescent="0.25">
      <c r="A20" t="s">
        <v>64</v>
      </c>
      <c r="B20" t="s">
        <v>33</v>
      </c>
      <c r="C20" s="234" t="s">
        <v>34</v>
      </c>
      <c r="E20" t="str">
        <f t="shared" si="0"/>
        <v>00199</v>
      </c>
      <c r="F20" t="s">
        <v>57</v>
      </c>
      <c r="G20">
        <v>1468</v>
      </c>
    </row>
    <row r="21" spans="1:7" x14ac:dyDescent="0.25">
      <c r="A21" t="s">
        <v>65</v>
      </c>
      <c r="B21" t="s">
        <v>33</v>
      </c>
      <c r="C21" s="234" t="s">
        <v>34</v>
      </c>
      <c r="E21" t="str">
        <f t="shared" si="0"/>
        <v>01028</v>
      </c>
      <c r="F21" t="s">
        <v>58</v>
      </c>
      <c r="G21">
        <v>1555</v>
      </c>
    </row>
    <row r="22" spans="1:7" x14ac:dyDescent="0.25">
      <c r="A22" t="s">
        <v>66</v>
      </c>
      <c r="B22" t="s">
        <v>27</v>
      </c>
      <c r="C22" s="234" t="s">
        <v>28</v>
      </c>
      <c r="E22" t="str">
        <f t="shared" si="0"/>
        <v>00421</v>
      </c>
      <c r="F22" t="s">
        <v>59</v>
      </c>
      <c r="G22">
        <v>1134</v>
      </c>
    </row>
    <row r="23" spans="1:7" x14ac:dyDescent="0.25">
      <c r="A23" t="s">
        <v>67</v>
      </c>
      <c r="B23" t="s">
        <v>2</v>
      </c>
      <c r="C23" s="234" t="s">
        <v>3</v>
      </c>
      <c r="E23" t="str">
        <f t="shared" si="0"/>
        <v>01081</v>
      </c>
      <c r="F23" t="s">
        <v>60</v>
      </c>
      <c r="G23">
        <v>821</v>
      </c>
    </row>
    <row r="24" spans="1:7" x14ac:dyDescent="0.25">
      <c r="A24" t="s">
        <v>68</v>
      </c>
      <c r="B24" t="s">
        <v>0</v>
      </c>
      <c r="C24" s="234" t="s">
        <v>1</v>
      </c>
      <c r="E24" t="str">
        <f t="shared" si="0"/>
        <v>01120</v>
      </c>
      <c r="F24" t="s">
        <v>61</v>
      </c>
      <c r="G24">
        <v>3465</v>
      </c>
    </row>
    <row r="25" spans="1:7" x14ac:dyDescent="0.25">
      <c r="A25" t="s">
        <v>69</v>
      </c>
      <c r="B25" t="s">
        <v>2</v>
      </c>
      <c r="C25" s="234" t="s">
        <v>3</v>
      </c>
      <c r="E25" t="str">
        <f t="shared" si="0"/>
        <v>01188</v>
      </c>
      <c r="F25" t="s">
        <v>62</v>
      </c>
      <c r="G25">
        <v>1247</v>
      </c>
    </row>
    <row r="26" spans="1:7" x14ac:dyDescent="0.25">
      <c r="A26" t="s">
        <v>70</v>
      </c>
      <c r="B26" t="s">
        <v>4</v>
      </c>
      <c r="C26" s="234" t="s">
        <v>5</v>
      </c>
      <c r="E26" t="str">
        <f t="shared" si="0"/>
        <v>01036</v>
      </c>
      <c r="F26" t="s">
        <v>63</v>
      </c>
      <c r="G26">
        <v>2406</v>
      </c>
    </row>
    <row r="27" spans="1:7" x14ac:dyDescent="0.25">
      <c r="A27" t="s">
        <v>93</v>
      </c>
      <c r="B27" t="s">
        <v>8</v>
      </c>
      <c r="C27" s="234" t="s">
        <v>9</v>
      </c>
    </row>
    <row r="28" spans="1:7" x14ac:dyDescent="0.25">
      <c r="A28" t="s">
        <v>104</v>
      </c>
      <c r="B28" t="s">
        <v>14</v>
      </c>
      <c r="C28" s="234" t="s">
        <v>15</v>
      </c>
    </row>
  </sheetData>
  <conditionalFormatting sqref="A2:A19">
    <cfRule type="duplicateValues" dxfId="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26"/>
  <sheetViews>
    <sheetView view="pageBreakPreview" zoomScale="55" zoomScaleNormal="70" zoomScaleSheetLayoutView="55" workbookViewId="0">
      <selection activeCell="I12" sqref="I12"/>
    </sheetView>
  </sheetViews>
  <sheetFormatPr defaultRowHeight="15.75" x14ac:dyDescent="0.25"/>
  <cols>
    <col min="1" max="1" width="9.140625" style="1"/>
    <col min="2" max="2" width="10.42578125" style="1" customWidth="1"/>
    <col min="3" max="3" width="26.28515625" style="1" customWidth="1"/>
    <col min="4" max="5" width="16.28515625" style="27" customWidth="1"/>
    <col min="6" max="6" width="16.28515625" style="28" customWidth="1"/>
    <col min="7" max="8" width="16.28515625" style="27" customWidth="1"/>
    <col min="9" max="9" width="16.28515625" style="28" customWidth="1"/>
    <col min="10" max="12" width="16.28515625" style="85" customWidth="1"/>
    <col min="13" max="13" width="18.42578125" style="85" customWidth="1"/>
    <col min="14" max="14" width="20.28515625" style="85" customWidth="1"/>
    <col min="15" max="17" width="16.28515625" style="6" customWidth="1"/>
    <col min="18" max="18" width="18.42578125" style="6" customWidth="1"/>
    <col min="19" max="19" width="20.28515625" style="85" customWidth="1"/>
    <col min="20" max="24" width="9.140625" style="7"/>
    <col min="25" max="48" width="9.140625" style="13"/>
    <col min="49" max="16384" width="9.140625" style="1"/>
  </cols>
  <sheetData>
    <row r="1" spans="1:48" s="6" customFormat="1" ht="58.5" customHeight="1" x14ac:dyDescent="0.25">
      <c r="A1" s="36" t="s">
        <v>40</v>
      </c>
      <c r="B1" s="36"/>
      <c r="C1" s="36"/>
      <c r="D1" s="36"/>
      <c r="E1" s="36"/>
      <c r="F1" s="104"/>
      <c r="G1" s="36"/>
      <c r="H1" s="36"/>
      <c r="I1" s="104"/>
      <c r="J1" s="36"/>
      <c r="K1" s="36"/>
      <c r="L1" s="36"/>
      <c r="M1" s="36"/>
      <c r="N1" s="36"/>
      <c r="O1" s="36"/>
      <c r="P1" s="36"/>
      <c r="Q1" s="36"/>
      <c r="R1" s="36"/>
      <c r="S1" s="36"/>
      <c r="T1" s="20"/>
      <c r="U1" s="18"/>
      <c r="V1" s="18"/>
      <c r="W1" s="18"/>
      <c r="X1" s="18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</row>
    <row r="2" spans="1:48" s="6" customFormat="1" ht="27.75" customHeight="1" thickBot="1" x14ac:dyDescent="0.3">
      <c r="A2" s="22" t="s">
        <v>100</v>
      </c>
      <c r="B2" s="21"/>
      <c r="C2" s="22"/>
      <c r="D2" s="23"/>
      <c r="E2" s="24"/>
      <c r="F2" s="25"/>
      <c r="G2" s="23"/>
      <c r="H2" s="24"/>
      <c r="I2" s="25"/>
      <c r="J2" s="90"/>
      <c r="K2" s="90"/>
      <c r="L2" s="90"/>
      <c r="M2" s="90"/>
      <c r="N2" s="90"/>
      <c r="O2" s="77"/>
      <c r="P2" s="77"/>
      <c r="Q2" s="77"/>
      <c r="R2" s="77"/>
      <c r="S2" s="77"/>
      <c r="T2" s="20"/>
      <c r="U2" s="18"/>
      <c r="V2" s="18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</row>
    <row r="3" spans="1:48" s="6" customFormat="1" ht="28.5" customHeight="1" x14ac:dyDescent="0.25">
      <c r="A3" s="189" t="s">
        <v>39</v>
      </c>
      <c r="B3" s="192" t="s">
        <v>38</v>
      </c>
      <c r="C3" s="195" t="s">
        <v>37</v>
      </c>
      <c r="D3" s="60" t="s">
        <v>71</v>
      </c>
      <c r="E3" s="10"/>
      <c r="F3" s="9"/>
      <c r="G3" s="60"/>
      <c r="H3" s="10"/>
      <c r="I3" s="9"/>
      <c r="J3" s="91"/>
      <c r="K3" s="91"/>
      <c r="L3" s="91"/>
      <c r="M3" s="91"/>
      <c r="N3" s="91"/>
      <c r="O3" s="78"/>
      <c r="P3" s="78"/>
      <c r="Q3" s="78"/>
      <c r="R3" s="78"/>
      <c r="S3" s="111"/>
      <c r="T3" s="34" t="s">
        <v>88</v>
      </c>
      <c r="U3" s="35"/>
      <c r="V3" s="35"/>
      <c r="W3" s="35"/>
      <c r="X3" s="35"/>
      <c r="Y3" s="76" t="s">
        <v>85</v>
      </c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 t="s">
        <v>43</v>
      </c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</row>
    <row r="4" spans="1:48" ht="28.5" customHeight="1" x14ac:dyDescent="0.25">
      <c r="A4" s="190"/>
      <c r="B4" s="193"/>
      <c r="C4" s="196"/>
      <c r="D4" s="58" t="s">
        <v>92</v>
      </c>
      <c r="E4" s="43"/>
      <c r="F4" s="44"/>
      <c r="G4" s="58" t="s">
        <v>92</v>
      </c>
      <c r="H4" s="43"/>
      <c r="I4" s="44"/>
      <c r="J4" s="81" t="s">
        <v>85</v>
      </c>
      <c r="K4" s="81"/>
      <c r="L4" s="81"/>
      <c r="M4" s="81"/>
      <c r="N4" s="81"/>
      <c r="O4" s="79" t="s">
        <v>98</v>
      </c>
      <c r="P4" s="79"/>
      <c r="Q4" s="79"/>
      <c r="R4" s="80"/>
      <c r="S4" s="112"/>
      <c r="T4" s="31"/>
      <c r="U4" s="29"/>
      <c r="V4" s="29"/>
      <c r="W4" s="29"/>
      <c r="X4" s="29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</row>
    <row r="5" spans="1:48" ht="28.5" customHeight="1" x14ac:dyDescent="0.25">
      <c r="A5" s="191"/>
      <c r="B5" s="194"/>
      <c r="C5" s="197"/>
      <c r="D5" s="202" t="s">
        <v>41</v>
      </c>
      <c r="E5" s="204" t="s">
        <v>42</v>
      </c>
      <c r="F5" s="206" t="s">
        <v>72</v>
      </c>
      <c r="G5" s="86" t="s">
        <v>99</v>
      </c>
      <c r="H5" s="87"/>
      <c r="I5" s="88"/>
      <c r="J5" s="198" t="s">
        <v>41</v>
      </c>
      <c r="K5" s="200" t="s">
        <v>42</v>
      </c>
      <c r="L5" s="89" t="s">
        <v>94</v>
      </c>
      <c r="M5" s="89"/>
      <c r="N5" s="89"/>
      <c r="O5" s="198" t="s">
        <v>41</v>
      </c>
      <c r="P5" s="200" t="s">
        <v>42</v>
      </c>
      <c r="Q5" s="89" t="s">
        <v>94</v>
      </c>
      <c r="R5" s="89"/>
      <c r="S5" s="113"/>
      <c r="T5" s="31"/>
      <c r="U5" s="29"/>
      <c r="V5" s="29"/>
      <c r="W5" s="29"/>
      <c r="X5" s="29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</row>
    <row r="6" spans="1:48" ht="42.75" customHeight="1" thickBot="1" x14ac:dyDescent="0.3">
      <c r="A6" s="191"/>
      <c r="B6" s="194"/>
      <c r="C6" s="197"/>
      <c r="D6" s="203"/>
      <c r="E6" s="205"/>
      <c r="F6" s="207"/>
      <c r="G6" s="62" t="s">
        <v>41</v>
      </c>
      <c r="H6" s="63" t="s">
        <v>42</v>
      </c>
      <c r="I6" s="64" t="s">
        <v>72</v>
      </c>
      <c r="J6" s="199"/>
      <c r="K6" s="201"/>
      <c r="L6" s="82" t="s">
        <v>97</v>
      </c>
      <c r="M6" s="83" t="s">
        <v>95</v>
      </c>
      <c r="N6" s="84" t="s">
        <v>96</v>
      </c>
      <c r="O6" s="199"/>
      <c r="P6" s="201"/>
      <c r="Q6" s="82" t="s">
        <v>97</v>
      </c>
      <c r="R6" s="83" t="s">
        <v>95</v>
      </c>
      <c r="S6" s="114" t="s">
        <v>96</v>
      </c>
      <c r="T6" s="31" t="s">
        <v>86</v>
      </c>
      <c r="U6" s="29" t="s">
        <v>87</v>
      </c>
      <c r="V6" s="29" t="s">
        <v>89</v>
      </c>
      <c r="W6" s="29" t="s">
        <v>90</v>
      </c>
      <c r="X6" s="29" t="s">
        <v>91</v>
      </c>
      <c r="Y6" s="30" t="s">
        <v>73</v>
      </c>
      <c r="Z6" s="30" t="s">
        <v>74</v>
      </c>
      <c r="AA6" s="30" t="s">
        <v>75</v>
      </c>
      <c r="AB6" s="30" t="s">
        <v>76</v>
      </c>
      <c r="AC6" s="30" t="s">
        <v>77</v>
      </c>
      <c r="AD6" s="30" t="s">
        <v>78</v>
      </c>
      <c r="AE6" s="30" t="s">
        <v>79</v>
      </c>
      <c r="AF6" s="30" t="s">
        <v>80</v>
      </c>
      <c r="AG6" s="30" t="s">
        <v>81</v>
      </c>
      <c r="AH6" s="30" t="s">
        <v>82</v>
      </c>
      <c r="AI6" s="30" t="s">
        <v>83</v>
      </c>
      <c r="AJ6" s="30" t="s">
        <v>84</v>
      </c>
      <c r="AK6" s="30" t="s">
        <v>73</v>
      </c>
      <c r="AL6" s="30" t="s">
        <v>74</v>
      </c>
      <c r="AM6" s="30" t="s">
        <v>75</v>
      </c>
      <c r="AN6" s="30" t="s">
        <v>76</v>
      </c>
      <c r="AO6" s="30" t="s">
        <v>77</v>
      </c>
      <c r="AP6" s="30" t="s">
        <v>78</v>
      </c>
      <c r="AQ6" s="30" t="s">
        <v>79</v>
      </c>
      <c r="AR6" s="30" t="s">
        <v>80</v>
      </c>
      <c r="AS6" s="30" t="s">
        <v>81</v>
      </c>
      <c r="AT6" s="30" t="s">
        <v>82</v>
      </c>
      <c r="AU6" s="30" t="s">
        <v>83</v>
      </c>
      <c r="AV6" s="30" t="s">
        <v>84</v>
      </c>
    </row>
    <row r="7" spans="1:48" s="6" customFormat="1" ht="39.75" customHeight="1" thickBot="1" x14ac:dyDescent="0.3">
      <c r="A7" s="105" t="s">
        <v>36</v>
      </c>
      <c r="B7" s="115"/>
      <c r="C7" s="67"/>
      <c r="D7" s="68">
        <f>+D8+D18</f>
        <v>19100</v>
      </c>
      <c r="E7" s="68">
        <f>+E8+E18</f>
        <v>29180</v>
      </c>
      <c r="F7" s="69">
        <f>+E7/D7</f>
        <v>1.5277486910994764</v>
      </c>
      <c r="G7" s="68">
        <f>+G8+G18</f>
        <v>19100</v>
      </c>
      <c r="H7" s="68">
        <f>+H8+H18</f>
        <v>23446</v>
      </c>
      <c r="I7" s="69">
        <f>+H7/G7</f>
        <v>1.2275392670157068</v>
      </c>
      <c r="J7" s="68">
        <f t="shared" ref="J7:S7" si="0">+J8+J18</f>
        <v>8521</v>
      </c>
      <c r="K7" s="68">
        <f t="shared" si="0"/>
        <v>14982</v>
      </c>
      <c r="L7" s="68">
        <f t="shared" si="0"/>
        <v>5732</v>
      </c>
      <c r="M7" s="68">
        <f t="shared" si="0"/>
        <v>5080</v>
      </c>
      <c r="N7" s="68">
        <f t="shared" si="0"/>
        <v>4170</v>
      </c>
      <c r="O7" s="68">
        <f t="shared" si="0"/>
        <v>10579</v>
      </c>
      <c r="P7" s="68">
        <f t="shared" si="0"/>
        <v>14198</v>
      </c>
      <c r="Q7" s="68">
        <f t="shared" si="0"/>
        <v>4329</v>
      </c>
      <c r="R7" s="68">
        <f t="shared" si="0"/>
        <v>8305</v>
      </c>
      <c r="S7" s="116">
        <f t="shared" si="0"/>
        <v>1564</v>
      </c>
      <c r="T7" s="16">
        <f t="shared" ref="T7:AV7" si="1">+T8+T18</f>
        <v>9294</v>
      </c>
      <c r="U7" s="11">
        <f t="shared" si="1"/>
        <v>9869</v>
      </c>
      <c r="V7" s="11">
        <f t="shared" si="1"/>
        <v>8581</v>
      </c>
      <c r="W7" s="11">
        <f t="shared" si="1"/>
        <v>970</v>
      </c>
      <c r="X7" s="11">
        <f t="shared" si="1"/>
        <v>318</v>
      </c>
      <c r="Y7" s="11">
        <f t="shared" si="1"/>
        <v>1566</v>
      </c>
      <c r="Z7" s="11">
        <f t="shared" si="1"/>
        <v>2126</v>
      </c>
      <c r="AA7" s="11">
        <f t="shared" si="1"/>
        <v>2216</v>
      </c>
      <c r="AB7" s="11">
        <f t="shared" si="1"/>
        <v>2613</v>
      </c>
      <c r="AC7" s="11">
        <f t="shared" si="1"/>
        <v>2832</v>
      </c>
      <c r="AD7" s="11">
        <f t="shared" si="1"/>
        <v>2849</v>
      </c>
      <c r="AE7" s="11">
        <f t="shared" si="1"/>
        <v>3368</v>
      </c>
      <c r="AF7" s="11">
        <f t="shared" si="1"/>
        <v>3685</v>
      </c>
      <c r="AG7" s="11">
        <f t="shared" si="1"/>
        <v>4101</v>
      </c>
      <c r="AH7" s="11">
        <f t="shared" si="1"/>
        <v>4622</v>
      </c>
      <c r="AI7" s="11">
        <f t="shared" si="1"/>
        <v>4319</v>
      </c>
      <c r="AJ7" s="11">
        <f t="shared" si="1"/>
        <v>4263</v>
      </c>
      <c r="AK7" s="11">
        <f t="shared" si="1"/>
        <v>2069</v>
      </c>
      <c r="AL7" s="11">
        <f t="shared" si="1"/>
        <v>2350</v>
      </c>
      <c r="AM7" s="11">
        <f t="shared" si="1"/>
        <v>2772</v>
      </c>
      <c r="AN7" s="11">
        <f t="shared" si="1"/>
        <v>3388</v>
      </c>
      <c r="AO7" s="11">
        <f t="shared" si="1"/>
        <v>3825</v>
      </c>
      <c r="AP7" s="11">
        <f t="shared" si="1"/>
        <v>3591</v>
      </c>
      <c r="AQ7" s="11">
        <f t="shared" si="1"/>
        <v>4193</v>
      </c>
      <c r="AR7" s="11">
        <f t="shared" si="1"/>
        <v>4539</v>
      </c>
      <c r="AS7" s="11">
        <f t="shared" si="1"/>
        <v>4984</v>
      </c>
      <c r="AT7" s="11">
        <f t="shared" si="1"/>
        <v>5673</v>
      </c>
      <c r="AU7" s="11">
        <f t="shared" si="1"/>
        <v>5128</v>
      </c>
      <c r="AV7" s="11">
        <f t="shared" si="1"/>
        <v>5135</v>
      </c>
    </row>
    <row r="8" spans="1:48" s="6" customFormat="1" ht="39.75" customHeight="1" thickBot="1" x14ac:dyDescent="0.3">
      <c r="A8" s="106" t="s">
        <v>35</v>
      </c>
      <c r="B8" s="117"/>
      <c r="C8" s="72"/>
      <c r="D8" s="56">
        <f>+SUM(D9:D17)</f>
        <v>9803</v>
      </c>
      <c r="E8" s="56">
        <f>+SUM(E9:E17)</f>
        <v>16292</v>
      </c>
      <c r="F8" s="73">
        <f>+E8/D8</f>
        <v>1.6619402223809039</v>
      </c>
      <c r="G8" s="56">
        <f>+SUM(G9:G17)</f>
        <v>9803</v>
      </c>
      <c r="H8" s="56">
        <f>+SUM(H9:H17)</f>
        <v>12821</v>
      </c>
      <c r="I8" s="73">
        <f>+H8/G8</f>
        <v>1.3078649393042947</v>
      </c>
      <c r="J8" s="56">
        <f>+SUM(J9:J17)</f>
        <v>3948</v>
      </c>
      <c r="K8" s="56">
        <f>+SUM(K9:K17)</f>
        <v>7480</v>
      </c>
      <c r="L8" s="56">
        <f>+SUM(L9:L17)</f>
        <v>2807</v>
      </c>
      <c r="M8" s="56">
        <f>+SUM(M9:M17)</f>
        <v>2020</v>
      </c>
      <c r="N8" s="56">
        <f>+SUM(N9:N17)</f>
        <v>2653</v>
      </c>
      <c r="O8" s="56">
        <f t="shared" ref="O8:S8" si="2">+SUM(O9:O17)</f>
        <v>5855</v>
      </c>
      <c r="P8" s="56">
        <f t="shared" si="2"/>
        <v>8812</v>
      </c>
      <c r="Q8" s="56">
        <f t="shared" si="2"/>
        <v>2473</v>
      </c>
      <c r="R8" s="56">
        <f t="shared" si="2"/>
        <v>5521</v>
      </c>
      <c r="S8" s="118">
        <f t="shared" si="2"/>
        <v>818</v>
      </c>
      <c r="T8" s="17">
        <f t="shared" ref="T8:AV8" si="3">+SUM(T9:T17)</f>
        <v>4668</v>
      </c>
      <c r="U8" s="12">
        <f t="shared" si="3"/>
        <v>6339</v>
      </c>
      <c r="V8" s="12">
        <f t="shared" si="3"/>
        <v>5144</v>
      </c>
      <c r="W8" s="12">
        <f t="shared" si="3"/>
        <v>877</v>
      </c>
      <c r="X8" s="12">
        <f t="shared" si="3"/>
        <v>318</v>
      </c>
      <c r="Y8" s="12">
        <f t="shared" si="3"/>
        <v>781</v>
      </c>
      <c r="Z8" s="12">
        <f t="shared" si="3"/>
        <v>1030</v>
      </c>
      <c r="AA8" s="12">
        <f t="shared" si="3"/>
        <v>912</v>
      </c>
      <c r="AB8" s="12">
        <f t="shared" si="3"/>
        <v>1225</v>
      </c>
      <c r="AC8" s="12">
        <f t="shared" si="3"/>
        <v>1393</v>
      </c>
      <c r="AD8" s="12">
        <f t="shared" si="3"/>
        <v>1336</v>
      </c>
      <c r="AE8" s="12">
        <f t="shared" si="3"/>
        <v>1407</v>
      </c>
      <c r="AF8" s="12">
        <f t="shared" si="3"/>
        <v>1393</v>
      </c>
      <c r="AG8" s="12">
        <f t="shared" si="3"/>
        <v>1316</v>
      </c>
      <c r="AH8" s="12">
        <f t="shared" si="3"/>
        <v>1310</v>
      </c>
      <c r="AI8" s="12">
        <f t="shared" si="3"/>
        <v>1005</v>
      </c>
      <c r="AJ8" s="12">
        <f t="shared" si="3"/>
        <v>927</v>
      </c>
      <c r="AK8" s="12">
        <f t="shared" si="3"/>
        <v>1173</v>
      </c>
      <c r="AL8" s="12">
        <f t="shared" si="3"/>
        <v>1499</v>
      </c>
      <c r="AM8" s="12">
        <f t="shared" si="3"/>
        <v>1331</v>
      </c>
      <c r="AN8" s="12">
        <f t="shared" si="3"/>
        <v>1852</v>
      </c>
      <c r="AO8" s="12">
        <f t="shared" si="3"/>
        <v>2238</v>
      </c>
      <c r="AP8" s="12">
        <f t="shared" si="3"/>
        <v>1938</v>
      </c>
      <c r="AQ8" s="12">
        <f t="shared" si="3"/>
        <v>2028</v>
      </c>
      <c r="AR8" s="12">
        <f t="shared" si="3"/>
        <v>2014</v>
      </c>
      <c r="AS8" s="12">
        <f t="shared" si="3"/>
        <v>1906</v>
      </c>
      <c r="AT8" s="12">
        <f t="shared" si="3"/>
        <v>1892</v>
      </c>
      <c r="AU8" s="12">
        <f t="shared" si="3"/>
        <v>1345</v>
      </c>
      <c r="AV8" s="12">
        <f t="shared" si="3"/>
        <v>1360</v>
      </c>
    </row>
    <row r="9" spans="1:48" ht="39.75" customHeight="1" x14ac:dyDescent="0.25">
      <c r="A9" s="107">
        <v>1</v>
      </c>
      <c r="B9" s="119" t="s">
        <v>34</v>
      </c>
      <c r="C9" s="71" t="s">
        <v>33</v>
      </c>
      <c r="D9" s="92">
        <f>+J9+O9</f>
        <v>816</v>
      </c>
      <c r="E9" s="92">
        <f>+K9+P9</f>
        <v>1357</v>
      </c>
      <c r="F9" s="93">
        <f t="shared" ref="F9:F26" si="4">+E9/D9</f>
        <v>1.6629901960784315</v>
      </c>
      <c r="G9" s="92">
        <f>+J9+O9</f>
        <v>816</v>
      </c>
      <c r="H9" s="92">
        <f>+L9+M9+Q9+R9</f>
        <v>1167</v>
      </c>
      <c r="I9" s="93">
        <f t="shared" ref="I9:I17" si="5">+H9/G9</f>
        <v>1.4301470588235294</v>
      </c>
      <c r="J9" s="50">
        <f t="shared" ref="J9:J17" si="6">+Y9+Z9+AA9+AB9</f>
        <v>249</v>
      </c>
      <c r="K9" s="50">
        <f>+L9+M9+N9</f>
        <v>470</v>
      </c>
      <c r="L9" s="50">
        <v>200</v>
      </c>
      <c r="M9" s="50">
        <v>140</v>
      </c>
      <c r="N9" s="50">
        <v>130</v>
      </c>
      <c r="O9" s="100">
        <f t="shared" ref="O9:O17" si="7">+AK9+AL9+AM9+AN9</f>
        <v>567</v>
      </c>
      <c r="P9" s="100">
        <f t="shared" ref="P9:P17" si="8">+Q9+R9+S9</f>
        <v>887</v>
      </c>
      <c r="Q9" s="100">
        <v>343</v>
      </c>
      <c r="R9" s="100">
        <v>484</v>
      </c>
      <c r="S9" s="100">
        <v>60</v>
      </c>
      <c r="T9" s="31">
        <v>270</v>
      </c>
      <c r="U9" s="29">
        <f>+V9+W9+X9</f>
        <v>544</v>
      </c>
      <c r="V9" s="29">
        <v>536</v>
      </c>
      <c r="W9" s="29">
        <v>8</v>
      </c>
      <c r="X9" s="29">
        <v>0</v>
      </c>
      <c r="Y9" s="30">
        <v>30</v>
      </c>
      <c r="Z9" s="30">
        <v>74</v>
      </c>
      <c r="AA9" s="30">
        <v>55</v>
      </c>
      <c r="AB9" s="30">
        <v>90</v>
      </c>
      <c r="AC9" s="30">
        <v>91</v>
      </c>
      <c r="AD9" s="30">
        <v>93</v>
      </c>
      <c r="AE9" s="30">
        <v>129</v>
      </c>
      <c r="AF9" s="30">
        <v>73</v>
      </c>
      <c r="AG9" s="30">
        <v>81</v>
      </c>
      <c r="AH9" s="30">
        <v>75</v>
      </c>
      <c r="AI9" s="30">
        <v>71</v>
      </c>
      <c r="AJ9" s="30">
        <v>71</v>
      </c>
      <c r="AK9" s="30">
        <v>50</v>
      </c>
      <c r="AL9" s="30">
        <v>81</v>
      </c>
      <c r="AM9" s="30">
        <v>175</v>
      </c>
      <c r="AN9" s="30">
        <v>261</v>
      </c>
      <c r="AO9" s="30">
        <v>309</v>
      </c>
      <c r="AP9" s="30">
        <v>205</v>
      </c>
      <c r="AQ9" s="30">
        <v>220</v>
      </c>
      <c r="AR9" s="30">
        <v>250</v>
      </c>
      <c r="AS9" s="30">
        <v>187</v>
      </c>
      <c r="AT9" s="30">
        <v>260</v>
      </c>
      <c r="AU9" s="30">
        <v>143</v>
      </c>
      <c r="AV9" s="30">
        <v>109</v>
      </c>
    </row>
    <row r="10" spans="1:48" ht="39.75" customHeight="1" x14ac:dyDescent="0.25">
      <c r="A10" s="108">
        <f t="shared" ref="A10:A17" si="9">+A9+1</f>
        <v>2</v>
      </c>
      <c r="B10" s="120" t="s">
        <v>32</v>
      </c>
      <c r="C10" s="59" t="s">
        <v>31</v>
      </c>
      <c r="D10" s="94">
        <f t="shared" ref="D10:D26" si="10">+J10+O10</f>
        <v>1047</v>
      </c>
      <c r="E10" s="95">
        <f t="shared" ref="E10:E17" si="11">+K10+P10</f>
        <v>1982</v>
      </c>
      <c r="F10" s="96">
        <f t="shared" si="4"/>
        <v>1.8930276981852914</v>
      </c>
      <c r="G10" s="94">
        <f t="shared" ref="G10:G26" si="12">+J10+O10</f>
        <v>1047</v>
      </c>
      <c r="H10" s="92">
        <f t="shared" ref="H10:H26" si="13">+L10+M10+Q10+R10</f>
        <v>1682</v>
      </c>
      <c r="I10" s="96">
        <f t="shared" si="5"/>
        <v>1.606494746895893</v>
      </c>
      <c r="J10" s="14">
        <f t="shared" si="6"/>
        <v>415</v>
      </c>
      <c r="K10" s="14">
        <f>+L10+M10+N10</f>
        <v>844</v>
      </c>
      <c r="L10" s="14">
        <v>437</v>
      </c>
      <c r="M10" s="50">
        <v>183</v>
      </c>
      <c r="N10" s="14">
        <v>224</v>
      </c>
      <c r="O10" s="95">
        <f t="shared" si="7"/>
        <v>632</v>
      </c>
      <c r="P10" s="100">
        <f t="shared" si="8"/>
        <v>1138</v>
      </c>
      <c r="Q10" s="95">
        <v>447</v>
      </c>
      <c r="R10" s="95">
        <v>615</v>
      </c>
      <c r="S10" s="121">
        <v>76</v>
      </c>
      <c r="T10" s="31">
        <v>407</v>
      </c>
      <c r="U10" s="29">
        <f t="shared" ref="U10:U17" si="14">+V10+W10+X10</f>
        <v>691</v>
      </c>
      <c r="V10" s="29">
        <v>642</v>
      </c>
      <c r="W10" s="29">
        <v>45</v>
      </c>
      <c r="X10" s="29">
        <v>4</v>
      </c>
      <c r="Y10" s="30">
        <v>70</v>
      </c>
      <c r="Z10" s="30">
        <v>70</v>
      </c>
      <c r="AA10" s="30">
        <v>94</v>
      </c>
      <c r="AB10" s="30">
        <v>181</v>
      </c>
      <c r="AC10" s="30">
        <v>292</v>
      </c>
      <c r="AD10" s="30">
        <v>246</v>
      </c>
      <c r="AE10" s="30">
        <v>197</v>
      </c>
      <c r="AF10" s="30">
        <v>209</v>
      </c>
      <c r="AG10" s="30">
        <v>250</v>
      </c>
      <c r="AH10" s="30">
        <v>338</v>
      </c>
      <c r="AI10" s="30">
        <v>228</v>
      </c>
      <c r="AJ10" s="30">
        <v>290</v>
      </c>
      <c r="AK10" s="30">
        <v>110</v>
      </c>
      <c r="AL10" s="30">
        <v>111</v>
      </c>
      <c r="AM10" s="30">
        <v>144</v>
      </c>
      <c r="AN10" s="30">
        <v>267</v>
      </c>
      <c r="AO10" s="30">
        <v>499</v>
      </c>
      <c r="AP10" s="30">
        <v>348</v>
      </c>
      <c r="AQ10" s="30">
        <v>268</v>
      </c>
      <c r="AR10" s="30">
        <v>270</v>
      </c>
      <c r="AS10" s="30">
        <v>349</v>
      </c>
      <c r="AT10" s="30">
        <v>494</v>
      </c>
      <c r="AU10" s="30">
        <v>263</v>
      </c>
      <c r="AV10" s="30">
        <v>428</v>
      </c>
    </row>
    <row r="11" spans="1:48" ht="39.75" customHeight="1" x14ac:dyDescent="0.25">
      <c r="A11" s="108">
        <f t="shared" si="9"/>
        <v>3</v>
      </c>
      <c r="B11" s="120" t="s">
        <v>30</v>
      </c>
      <c r="C11" s="59" t="s">
        <v>29</v>
      </c>
      <c r="D11" s="94">
        <f t="shared" si="10"/>
        <v>550</v>
      </c>
      <c r="E11" s="95">
        <f t="shared" si="11"/>
        <v>1030</v>
      </c>
      <c r="F11" s="96">
        <f t="shared" si="4"/>
        <v>1.8727272727272728</v>
      </c>
      <c r="G11" s="94">
        <f t="shared" si="12"/>
        <v>550</v>
      </c>
      <c r="H11" s="92">
        <f t="shared" si="13"/>
        <v>873</v>
      </c>
      <c r="I11" s="96">
        <f t="shared" si="5"/>
        <v>1.5872727272727272</v>
      </c>
      <c r="J11" s="14">
        <f t="shared" si="6"/>
        <v>160</v>
      </c>
      <c r="K11" s="14">
        <f>+L11+M11+N11</f>
        <v>322</v>
      </c>
      <c r="L11" s="14">
        <v>135</v>
      </c>
      <c r="M11" s="50">
        <v>73</v>
      </c>
      <c r="N11" s="14">
        <v>114</v>
      </c>
      <c r="O11" s="95">
        <f t="shared" si="7"/>
        <v>390</v>
      </c>
      <c r="P11" s="100">
        <f t="shared" si="8"/>
        <v>708</v>
      </c>
      <c r="Q11" s="95">
        <v>154</v>
      </c>
      <c r="R11" s="95">
        <v>511</v>
      </c>
      <c r="S11" s="121">
        <v>43</v>
      </c>
      <c r="T11" s="31">
        <v>187</v>
      </c>
      <c r="U11" s="29">
        <f t="shared" si="14"/>
        <v>554</v>
      </c>
      <c r="V11" s="29">
        <v>532</v>
      </c>
      <c r="W11" s="29">
        <v>22</v>
      </c>
      <c r="X11" s="29">
        <v>0</v>
      </c>
      <c r="Y11" s="30">
        <v>33</v>
      </c>
      <c r="Z11" s="30">
        <v>37</v>
      </c>
      <c r="AA11" s="30">
        <v>45</v>
      </c>
      <c r="AB11" s="30">
        <v>45</v>
      </c>
      <c r="AC11" s="30">
        <v>45</v>
      </c>
      <c r="AD11" s="30">
        <v>45</v>
      </c>
      <c r="AE11" s="30">
        <v>45</v>
      </c>
      <c r="AF11" s="30">
        <v>45</v>
      </c>
      <c r="AG11" s="30">
        <v>45</v>
      </c>
      <c r="AH11" s="30">
        <v>45</v>
      </c>
      <c r="AI11" s="30">
        <v>45</v>
      </c>
      <c r="AJ11" s="30">
        <v>45</v>
      </c>
      <c r="AK11" s="30">
        <v>115</v>
      </c>
      <c r="AL11" s="30">
        <v>130</v>
      </c>
      <c r="AM11" s="30">
        <v>70</v>
      </c>
      <c r="AN11" s="30">
        <v>75</v>
      </c>
      <c r="AO11" s="30">
        <v>75</v>
      </c>
      <c r="AP11" s="30">
        <v>75</v>
      </c>
      <c r="AQ11" s="30">
        <v>113</v>
      </c>
      <c r="AR11" s="30">
        <v>114</v>
      </c>
      <c r="AS11" s="30">
        <v>113</v>
      </c>
      <c r="AT11" s="30">
        <v>72</v>
      </c>
      <c r="AU11" s="30">
        <v>69</v>
      </c>
      <c r="AV11" s="30">
        <v>64</v>
      </c>
    </row>
    <row r="12" spans="1:48" ht="39.75" customHeight="1" x14ac:dyDescent="0.25">
      <c r="A12" s="108">
        <f t="shared" si="9"/>
        <v>4</v>
      </c>
      <c r="B12" s="120" t="s">
        <v>28</v>
      </c>
      <c r="C12" s="59" t="s">
        <v>27</v>
      </c>
      <c r="D12" s="94">
        <f t="shared" si="10"/>
        <v>1215</v>
      </c>
      <c r="E12" s="95">
        <f t="shared" si="11"/>
        <v>2491</v>
      </c>
      <c r="F12" s="96">
        <f t="shared" si="4"/>
        <v>2.0502057613168723</v>
      </c>
      <c r="G12" s="94">
        <f t="shared" si="12"/>
        <v>1215</v>
      </c>
      <c r="H12" s="92">
        <f t="shared" si="13"/>
        <v>2122</v>
      </c>
      <c r="I12" s="96">
        <f t="shared" si="5"/>
        <v>1.7465020576131687</v>
      </c>
      <c r="J12" s="14">
        <f t="shared" si="6"/>
        <v>506</v>
      </c>
      <c r="K12" s="14">
        <f>+L12+M12+N12</f>
        <v>923</v>
      </c>
      <c r="L12" s="14">
        <v>333</v>
      </c>
      <c r="M12" s="50">
        <v>312</v>
      </c>
      <c r="N12" s="14">
        <v>278</v>
      </c>
      <c r="O12" s="95">
        <f t="shared" si="7"/>
        <v>709</v>
      </c>
      <c r="P12" s="100">
        <f t="shared" si="8"/>
        <v>1568</v>
      </c>
      <c r="Q12" s="95">
        <v>580</v>
      </c>
      <c r="R12" s="95">
        <v>897</v>
      </c>
      <c r="S12" s="121">
        <v>91</v>
      </c>
      <c r="T12" s="31">
        <v>590</v>
      </c>
      <c r="U12" s="29">
        <f t="shared" si="14"/>
        <v>988</v>
      </c>
      <c r="V12" s="29">
        <v>876</v>
      </c>
      <c r="W12" s="29">
        <v>112</v>
      </c>
      <c r="X12" s="29">
        <v>0</v>
      </c>
      <c r="Y12" s="30">
        <v>72</v>
      </c>
      <c r="Z12" s="30">
        <v>110</v>
      </c>
      <c r="AA12" s="30">
        <v>132</v>
      </c>
      <c r="AB12" s="30">
        <v>192</v>
      </c>
      <c r="AC12" s="30">
        <v>193</v>
      </c>
      <c r="AD12" s="30">
        <v>193</v>
      </c>
      <c r="AE12" s="30">
        <v>190</v>
      </c>
      <c r="AF12" s="30">
        <v>193</v>
      </c>
      <c r="AG12" s="30">
        <v>174</v>
      </c>
      <c r="AH12" s="30">
        <v>154</v>
      </c>
      <c r="AI12" s="30">
        <v>133</v>
      </c>
      <c r="AJ12" s="30">
        <v>104</v>
      </c>
      <c r="AK12" s="30">
        <v>110</v>
      </c>
      <c r="AL12" s="30">
        <v>178</v>
      </c>
      <c r="AM12" s="30">
        <v>172</v>
      </c>
      <c r="AN12" s="30">
        <v>249</v>
      </c>
      <c r="AO12" s="30">
        <v>287</v>
      </c>
      <c r="AP12" s="30">
        <v>290</v>
      </c>
      <c r="AQ12" s="30">
        <v>286</v>
      </c>
      <c r="AR12" s="30">
        <v>284</v>
      </c>
      <c r="AS12" s="30">
        <v>250</v>
      </c>
      <c r="AT12" s="30">
        <v>203</v>
      </c>
      <c r="AU12" s="30">
        <v>189</v>
      </c>
      <c r="AV12" s="30">
        <v>142</v>
      </c>
    </row>
    <row r="13" spans="1:48" ht="39.75" customHeight="1" x14ac:dyDescent="0.25">
      <c r="A13" s="108">
        <f t="shared" si="9"/>
        <v>5</v>
      </c>
      <c r="B13" s="120" t="s">
        <v>26</v>
      </c>
      <c r="C13" s="59" t="s">
        <v>25</v>
      </c>
      <c r="D13" s="94">
        <f t="shared" si="10"/>
        <v>382</v>
      </c>
      <c r="E13" s="95">
        <f t="shared" si="11"/>
        <v>864</v>
      </c>
      <c r="F13" s="96">
        <f t="shared" si="4"/>
        <v>2.261780104712042</v>
      </c>
      <c r="G13" s="94">
        <f t="shared" si="12"/>
        <v>382</v>
      </c>
      <c r="H13" s="92">
        <f t="shared" si="13"/>
        <v>652</v>
      </c>
      <c r="I13" s="96">
        <f t="shared" si="5"/>
        <v>1.706806282722513</v>
      </c>
      <c r="J13" s="14">
        <f t="shared" si="6"/>
        <v>240</v>
      </c>
      <c r="K13" s="14">
        <f>+L13+M13+N13</f>
        <v>547</v>
      </c>
      <c r="L13" s="14">
        <v>74</v>
      </c>
      <c r="M13" s="50">
        <v>326</v>
      </c>
      <c r="N13" s="14">
        <v>147</v>
      </c>
      <c r="O13" s="95">
        <f t="shared" si="7"/>
        <v>142</v>
      </c>
      <c r="P13" s="100">
        <f t="shared" si="8"/>
        <v>317</v>
      </c>
      <c r="Q13" s="95">
        <v>80</v>
      </c>
      <c r="R13" s="95">
        <v>172</v>
      </c>
      <c r="S13" s="121">
        <v>65</v>
      </c>
      <c r="T13" s="31">
        <v>468</v>
      </c>
      <c r="U13" s="29">
        <f t="shared" si="14"/>
        <v>237</v>
      </c>
      <c r="V13" s="29">
        <v>173</v>
      </c>
      <c r="W13" s="29">
        <v>64</v>
      </c>
      <c r="X13" s="29">
        <v>0</v>
      </c>
      <c r="Y13" s="30">
        <v>83</v>
      </c>
      <c r="Z13" s="30">
        <v>88</v>
      </c>
      <c r="AA13" s="30">
        <v>30</v>
      </c>
      <c r="AB13" s="30">
        <v>39</v>
      </c>
      <c r="AC13" s="30">
        <v>40</v>
      </c>
      <c r="AD13" s="30">
        <v>40</v>
      </c>
      <c r="AE13" s="30">
        <v>42</v>
      </c>
      <c r="AF13" s="30">
        <v>43</v>
      </c>
      <c r="AG13" s="30">
        <v>41</v>
      </c>
      <c r="AH13" s="30">
        <v>40</v>
      </c>
      <c r="AI13" s="30">
        <v>38</v>
      </c>
      <c r="AJ13" s="30">
        <v>35</v>
      </c>
      <c r="AK13" s="30">
        <v>46</v>
      </c>
      <c r="AL13" s="30">
        <v>65</v>
      </c>
      <c r="AM13" s="30">
        <v>15</v>
      </c>
      <c r="AN13" s="30">
        <v>16</v>
      </c>
      <c r="AO13" s="30">
        <v>22</v>
      </c>
      <c r="AP13" s="30">
        <v>22</v>
      </c>
      <c r="AQ13" s="30">
        <v>22</v>
      </c>
      <c r="AR13" s="30">
        <v>22</v>
      </c>
      <c r="AS13" s="30">
        <v>21</v>
      </c>
      <c r="AT13" s="30">
        <v>20</v>
      </c>
      <c r="AU13" s="30">
        <v>17</v>
      </c>
      <c r="AV13" s="30">
        <v>14</v>
      </c>
    </row>
    <row r="14" spans="1:48" ht="39.75" customHeight="1" x14ac:dyDescent="0.25">
      <c r="A14" s="108">
        <f t="shared" si="9"/>
        <v>6</v>
      </c>
      <c r="B14" s="120" t="s">
        <v>24</v>
      </c>
      <c r="C14" s="59" t="s">
        <v>23</v>
      </c>
      <c r="D14" s="94">
        <f t="shared" si="10"/>
        <v>546</v>
      </c>
      <c r="E14" s="95">
        <f t="shared" si="11"/>
        <v>1235</v>
      </c>
      <c r="F14" s="96">
        <f t="shared" si="4"/>
        <v>2.2619047619047619</v>
      </c>
      <c r="G14" s="94">
        <f t="shared" si="12"/>
        <v>546</v>
      </c>
      <c r="H14" s="92">
        <f t="shared" si="13"/>
        <v>1087</v>
      </c>
      <c r="I14" s="96">
        <f t="shared" si="5"/>
        <v>1.9908424908424909</v>
      </c>
      <c r="J14" s="14">
        <f t="shared" si="6"/>
        <v>159</v>
      </c>
      <c r="K14" s="14">
        <f t="shared" ref="K14:K26" si="15">+L14+M14+N14</f>
        <v>768</v>
      </c>
      <c r="L14" s="14">
        <v>631</v>
      </c>
      <c r="M14" s="50">
        <v>34</v>
      </c>
      <c r="N14" s="14">
        <v>103</v>
      </c>
      <c r="O14" s="95">
        <f t="shared" si="7"/>
        <v>387</v>
      </c>
      <c r="P14" s="100">
        <f t="shared" si="8"/>
        <v>467</v>
      </c>
      <c r="Q14" s="95">
        <v>131</v>
      </c>
      <c r="R14" s="95">
        <v>291</v>
      </c>
      <c r="S14" s="121">
        <v>45</v>
      </c>
      <c r="T14" s="31">
        <v>137</v>
      </c>
      <c r="U14" s="29">
        <f t="shared" si="14"/>
        <v>336</v>
      </c>
      <c r="V14" s="29">
        <v>268</v>
      </c>
      <c r="W14" s="29">
        <v>68</v>
      </c>
      <c r="X14" s="29">
        <v>0</v>
      </c>
      <c r="Y14" s="30">
        <v>32</v>
      </c>
      <c r="Z14" s="30">
        <v>37</v>
      </c>
      <c r="AA14" s="30">
        <v>45</v>
      </c>
      <c r="AB14" s="30">
        <v>45</v>
      </c>
      <c r="AC14" s="30">
        <v>45</v>
      </c>
      <c r="AD14" s="30">
        <v>45</v>
      </c>
      <c r="AE14" s="30">
        <v>45</v>
      </c>
      <c r="AF14" s="30">
        <v>45</v>
      </c>
      <c r="AG14" s="30">
        <v>45</v>
      </c>
      <c r="AH14" s="30">
        <v>45</v>
      </c>
      <c r="AI14" s="30">
        <v>45</v>
      </c>
      <c r="AJ14" s="30">
        <v>45</v>
      </c>
      <c r="AK14" s="30">
        <v>114</v>
      </c>
      <c r="AL14" s="30">
        <v>129</v>
      </c>
      <c r="AM14" s="30">
        <v>70</v>
      </c>
      <c r="AN14" s="30">
        <v>74</v>
      </c>
      <c r="AO14" s="30">
        <v>75</v>
      </c>
      <c r="AP14" s="30">
        <v>75</v>
      </c>
      <c r="AQ14" s="30">
        <v>112</v>
      </c>
      <c r="AR14" s="30">
        <v>113</v>
      </c>
      <c r="AS14" s="30">
        <v>113</v>
      </c>
      <c r="AT14" s="30">
        <v>71</v>
      </c>
      <c r="AU14" s="30">
        <v>68</v>
      </c>
      <c r="AV14" s="30">
        <v>63</v>
      </c>
    </row>
    <row r="15" spans="1:48" ht="39.75" customHeight="1" x14ac:dyDescent="0.25">
      <c r="A15" s="108">
        <f t="shared" si="9"/>
        <v>7</v>
      </c>
      <c r="B15" s="120" t="s">
        <v>22</v>
      </c>
      <c r="C15" s="59" t="s">
        <v>21</v>
      </c>
      <c r="D15" s="94">
        <f t="shared" si="10"/>
        <v>2597</v>
      </c>
      <c r="E15" s="95">
        <f t="shared" si="11"/>
        <v>4162</v>
      </c>
      <c r="F15" s="96">
        <f t="shared" si="4"/>
        <v>1.6026184058529072</v>
      </c>
      <c r="G15" s="94">
        <f t="shared" si="12"/>
        <v>2597</v>
      </c>
      <c r="H15" s="92">
        <f t="shared" si="13"/>
        <v>2855</v>
      </c>
      <c r="I15" s="96">
        <f t="shared" si="5"/>
        <v>1.0993453985367732</v>
      </c>
      <c r="J15" s="14">
        <f t="shared" si="6"/>
        <v>1223</v>
      </c>
      <c r="K15" s="14">
        <f t="shared" si="15"/>
        <v>2088</v>
      </c>
      <c r="L15" s="14">
        <v>400</v>
      </c>
      <c r="M15" s="50">
        <v>529</v>
      </c>
      <c r="N15" s="14">
        <v>1159</v>
      </c>
      <c r="O15" s="95">
        <f t="shared" si="7"/>
        <v>1374</v>
      </c>
      <c r="P15" s="100">
        <f t="shared" si="8"/>
        <v>2074</v>
      </c>
      <c r="Q15" s="95">
        <v>515</v>
      </c>
      <c r="R15" s="95">
        <v>1411</v>
      </c>
      <c r="S15" s="121">
        <v>148</v>
      </c>
      <c r="T15" s="31">
        <v>1688</v>
      </c>
      <c r="U15" s="29">
        <f t="shared" si="14"/>
        <v>1559</v>
      </c>
      <c r="V15" s="29">
        <v>1303</v>
      </c>
      <c r="W15" s="29">
        <v>168</v>
      </c>
      <c r="X15" s="29">
        <v>88</v>
      </c>
      <c r="Y15" s="30">
        <v>256</v>
      </c>
      <c r="Z15" s="30">
        <v>355</v>
      </c>
      <c r="AA15" s="30">
        <v>281</v>
      </c>
      <c r="AB15" s="30">
        <v>331</v>
      </c>
      <c r="AC15" s="30">
        <v>381</v>
      </c>
      <c r="AD15" s="30">
        <v>396</v>
      </c>
      <c r="AE15" s="30">
        <v>456</v>
      </c>
      <c r="AF15" s="30">
        <v>479</v>
      </c>
      <c r="AG15" s="30">
        <v>370</v>
      </c>
      <c r="AH15" s="30">
        <v>303</v>
      </c>
      <c r="AI15" s="30">
        <v>210</v>
      </c>
      <c r="AJ15" s="30">
        <v>177</v>
      </c>
      <c r="AK15" s="30">
        <v>270</v>
      </c>
      <c r="AL15" s="30">
        <v>382</v>
      </c>
      <c r="AM15" s="30">
        <v>322</v>
      </c>
      <c r="AN15" s="30">
        <v>400</v>
      </c>
      <c r="AO15" s="30">
        <v>456</v>
      </c>
      <c r="AP15" s="30">
        <v>403</v>
      </c>
      <c r="AQ15" s="30">
        <v>492</v>
      </c>
      <c r="AR15" s="30">
        <v>441</v>
      </c>
      <c r="AS15" s="30">
        <v>409</v>
      </c>
      <c r="AT15" s="30">
        <v>369</v>
      </c>
      <c r="AU15" s="30">
        <v>217</v>
      </c>
      <c r="AV15" s="30">
        <v>186</v>
      </c>
    </row>
    <row r="16" spans="1:48" ht="39.75" customHeight="1" x14ac:dyDescent="0.25">
      <c r="A16" s="108">
        <f t="shared" si="9"/>
        <v>8</v>
      </c>
      <c r="B16" s="120" t="s">
        <v>20</v>
      </c>
      <c r="C16" s="59" t="s">
        <v>19</v>
      </c>
      <c r="D16" s="94">
        <f t="shared" si="10"/>
        <v>1550</v>
      </c>
      <c r="E16" s="95">
        <f t="shared" si="11"/>
        <v>1640</v>
      </c>
      <c r="F16" s="96">
        <f t="shared" si="4"/>
        <v>1.0580645161290323</v>
      </c>
      <c r="G16" s="94">
        <f t="shared" si="12"/>
        <v>1550</v>
      </c>
      <c r="H16" s="92">
        <f t="shared" si="13"/>
        <v>1042</v>
      </c>
      <c r="I16" s="93">
        <f t="shared" si="5"/>
        <v>0.67225806451612902</v>
      </c>
      <c r="J16" s="14">
        <f t="shared" si="6"/>
        <v>620</v>
      </c>
      <c r="K16" s="14">
        <f t="shared" si="15"/>
        <v>796</v>
      </c>
      <c r="L16" s="14">
        <v>233</v>
      </c>
      <c r="M16" s="50">
        <v>198</v>
      </c>
      <c r="N16" s="14">
        <v>365</v>
      </c>
      <c r="O16" s="95">
        <f t="shared" si="7"/>
        <v>930</v>
      </c>
      <c r="P16" s="100">
        <f t="shared" si="8"/>
        <v>844</v>
      </c>
      <c r="Q16" s="95">
        <v>80</v>
      </c>
      <c r="R16" s="95">
        <v>531</v>
      </c>
      <c r="S16" s="121">
        <v>233</v>
      </c>
      <c r="T16" s="31">
        <v>563</v>
      </c>
      <c r="U16" s="29">
        <f t="shared" si="14"/>
        <v>764</v>
      </c>
      <c r="V16" s="29">
        <v>278</v>
      </c>
      <c r="W16" s="29">
        <v>260</v>
      </c>
      <c r="X16" s="29">
        <v>226</v>
      </c>
      <c r="Y16" s="30">
        <v>142</v>
      </c>
      <c r="Z16" s="30">
        <v>160</v>
      </c>
      <c r="AA16" s="30">
        <v>158</v>
      </c>
      <c r="AB16" s="30">
        <v>160</v>
      </c>
      <c r="AC16" s="30">
        <v>160</v>
      </c>
      <c r="AD16" s="30">
        <v>160</v>
      </c>
      <c r="AE16" s="30">
        <v>160</v>
      </c>
      <c r="AF16" s="30">
        <v>160</v>
      </c>
      <c r="AG16" s="30">
        <v>160</v>
      </c>
      <c r="AH16" s="30">
        <v>160</v>
      </c>
      <c r="AI16" s="30">
        <v>160</v>
      </c>
      <c r="AJ16" s="30">
        <v>160</v>
      </c>
      <c r="AK16" s="30">
        <v>235</v>
      </c>
      <c r="AL16" s="30">
        <v>235</v>
      </c>
      <c r="AM16" s="30">
        <v>230</v>
      </c>
      <c r="AN16" s="30">
        <v>230</v>
      </c>
      <c r="AO16" s="30">
        <v>230</v>
      </c>
      <c r="AP16" s="30">
        <v>230</v>
      </c>
      <c r="AQ16" s="30">
        <v>235</v>
      </c>
      <c r="AR16" s="30">
        <v>235</v>
      </c>
      <c r="AS16" s="30">
        <v>235</v>
      </c>
      <c r="AT16" s="30">
        <v>235</v>
      </c>
      <c r="AU16" s="30">
        <v>235</v>
      </c>
      <c r="AV16" s="30">
        <v>235</v>
      </c>
    </row>
    <row r="17" spans="1:48" ht="39.75" customHeight="1" thickBot="1" x14ac:dyDescent="0.3">
      <c r="A17" s="109">
        <f t="shared" si="9"/>
        <v>9</v>
      </c>
      <c r="B17" s="122" t="s">
        <v>18</v>
      </c>
      <c r="C17" s="75" t="s">
        <v>17</v>
      </c>
      <c r="D17" s="97">
        <f t="shared" si="10"/>
        <v>1100</v>
      </c>
      <c r="E17" s="98">
        <f t="shared" si="11"/>
        <v>1531</v>
      </c>
      <c r="F17" s="99">
        <f t="shared" si="4"/>
        <v>1.3918181818181818</v>
      </c>
      <c r="G17" s="97">
        <f t="shared" si="12"/>
        <v>1100</v>
      </c>
      <c r="H17" s="92">
        <f t="shared" si="13"/>
        <v>1341</v>
      </c>
      <c r="I17" s="99">
        <f t="shared" si="5"/>
        <v>1.219090909090909</v>
      </c>
      <c r="J17" s="47">
        <f t="shared" si="6"/>
        <v>376</v>
      </c>
      <c r="K17" s="47">
        <f t="shared" si="15"/>
        <v>722</v>
      </c>
      <c r="L17" s="47">
        <v>364</v>
      </c>
      <c r="M17" s="50">
        <v>225</v>
      </c>
      <c r="N17" s="47">
        <v>133</v>
      </c>
      <c r="O17" s="98">
        <f t="shared" si="7"/>
        <v>724</v>
      </c>
      <c r="P17" s="100">
        <f t="shared" si="8"/>
        <v>809</v>
      </c>
      <c r="Q17" s="98">
        <v>143</v>
      </c>
      <c r="R17" s="98">
        <v>609</v>
      </c>
      <c r="S17" s="123">
        <v>57</v>
      </c>
      <c r="T17" s="31">
        <v>358</v>
      </c>
      <c r="U17" s="29">
        <f t="shared" si="14"/>
        <v>666</v>
      </c>
      <c r="V17" s="29">
        <v>536</v>
      </c>
      <c r="W17" s="29">
        <v>130</v>
      </c>
      <c r="X17" s="29">
        <v>0</v>
      </c>
      <c r="Y17" s="30">
        <v>63</v>
      </c>
      <c r="Z17" s="30">
        <v>99</v>
      </c>
      <c r="AA17" s="30">
        <v>72</v>
      </c>
      <c r="AB17" s="30">
        <v>142</v>
      </c>
      <c r="AC17" s="30">
        <v>146</v>
      </c>
      <c r="AD17" s="30">
        <v>118</v>
      </c>
      <c r="AE17" s="30">
        <v>143</v>
      </c>
      <c r="AF17" s="30">
        <v>146</v>
      </c>
      <c r="AG17" s="30">
        <v>150</v>
      </c>
      <c r="AH17" s="30">
        <v>150</v>
      </c>
      <c r="AI17" s="30">
        <v>75</v>
      </c>
      <c r="AJ17" s="30">
        <v>0</v>
      </c>
      <c r="AK17" s="30">
        <v>123</v>
      </c>
      <c r="AL17" s="30">
        <v>188</v>
      </c>
      <c r="AM17" s="30">
        <v>133</v>
      </c>
      <c r="AN17" s="30">
        <v>280</v>
      </c>
      <c r="AO17" s="30">
        <v>285</v>
      </c>
      <c r="AP17" s="30">
        <v>290</v>
      </c>
      <c r="AQ17" s="30">
        <v>280</v>
      </c>
      <c r="AR17" s="30">
        <v>285</v>
      </c>
      <c r="AS17" s="30">
        <v>229</v>
      </c>
      <c r="AT17" s="30">
        <v>168</v>
      </c>
      <c r="AU17" s="30">
        <v>144</v>
      </c>
      <c r="AV17" s="30">
        <v>119</v>
      </c>
    </row>
    <row r="18" spans="1:48" s="6" customFormat="1" ht="39.75" customHeight="1" thickBot="1" x14ac:dyDescent="0.3">
      <c r="A18" s="106" t="s">
        <v>16</v>
      </c>
      <c r="B18" s="117"/>
      <c r="C18" s="72"/>
      <c r="D18" s="53">
        <f>+SUM(D19:D26)</f>
        <v>9297</v>
      </c>
      <c r="E18" s="53">
        <f>+SUM(E19:E26)</f>
        <v>12888</v>
      </c>
      <c r="F18" s="73">
        <f>+E18/D18</f>
        <v>1.3862536302032913</v>
      </c>
      <c r="G18" s="53">
        <f>+SUM(G19:G26)</f>
        <v>9297</v>
      </c>
      <c r="H18" s="53">
        <f>+SUM(H19:H26)</f>
        <v>10625</v>
      </c>
      <c r="I18" s="73">
        <f>+H18/G18</f>
        <v>1.1428417769172852</v>
      </c>
      <c r="J18" s="53">
        <f>+SUM(J19:J26)</f>
        <v>4573</v>
      </c>
      <c r="K18" s="53">
        <f>+SUM(K19:K26)</f>
        <v>7502</v>
      </c>
      <c r="L18" s="53">
        <f>+SUM(L19:L26)</f>
        <v>2925</v>
      </c>
      <c r="M18" s="53">
        <f>+SUM(M19:M26)</f>
        <v>3060</v>
      </c>
      <c r="N18" s="53">
        <f>+SUM(N19:N26)</f>
        <v>1517</v>
      </c>
      <c r="O18" s="53">
        <f t="shared" ref="O18:S18" si="16">+SUM(O19:O26)</f>
        <v>4724</v>
      </c>
      <c r="P18" s="53">
        <f t="shared" si="16"/>
        <v>5386</v>
      </c>
      <c r="Q18" s="53">
        <f t="shared" si="16"/>
        <v>1856</v>
      </c>
      <c r="R18" s="53">
        <f t="shared" si="16"/>
        <v>2784</v>
      </c>
      <c r="S18" s="124">
        <f t="shared" si="16"/>
        <v>746</v>
      </c>
      <c r="T18" s="17">
        <f t="shared" ref="T18:AV18" si="17">+SUM(T19:T26)</f>
        <v>4626</v>
      </c>
      <c r="U18" s="12">
        <f t="shared" si="17"/>
        <v>3530</v>
      </c>
      <c r="V18" s="12">
        <f t="shared" si="17"/>
        <v>3437</v>
      </c>
      <c r="W18" s="12">
        <f t="shared" si="17"/>
        <v>93</v>
      </c>
      <c r="X18" s="12">
        <f t="shared" si="17"/>
        <v>0</v>
      </c>
      <c r="Y18" s="12">
        <f t="shared" si="17"/>
        <v>785</v>
      </c>
      <c r="Z18" s="12">
        <f t="shared" si="17"/>
        <v>1096</v>
      </c>
      <c r="AA18" s="12">
        <f t="shared" si="17"/>
        <v>1304</v>
      </c>
      <c r="AB18" s="12">
        <f t="shared" si="17"/>
        <v>1388</v>
      </c>
      <c r="AC18" s="12">
        <f t="shared" si="17"/>
        <v>1439</v>
      </c>
      <c r="AD18" s="12">
        <f t="shared" si="17"/>
        <v>1513</v>
      </c>
      <c r="AE18" s="12">
        <f t="shared" si="17"/>
        <v>1961</v>
      </c>
      <c r="AF18" s="12">
        <f t="shared" si="17"/>
        <v>2292</v>
      </c>
      <c r="AG18" s="12">
        <f t="shared" si="17"/>
        <v>2785</v>
      </c>
      <c r="AH18" s="12">
        <f t="shared" si="17"/>
        <v>3312</v>
      </c>
      <c r="AI18" s="12">
        <f t="shared" si="17"/>
        <v>3314</v>
      </c>
      <c r="AJ18" s="12">
        <f t="shared" si="17"/>
        <v>3336</v>
      </c>
      <c r="AK18" s="12">
        <f t="shared" si="17"/>
        <v>896</v>
      </c>
      <c r="AL18" s="12">
        <f t="shared" si="17"/>
        <v>851</v>
      </c>
      <c r="AM18" s="12">
        <f t="shared" si="17"/>
        <v>1441</v>
      </c>
      <c r="AN18" s="12">
        <f t="shared" si="17"/>
        <v>1536</v>
      </c>
      <c r="AO18" s="12">
        <f t="shared" si="17"/>
        <v>1587</v>
      </c>
      <c r="AP18" s="12">
        <f t="shared" si="17"/>
        <v>1653</v>
      </c>
      <c r="AQ18" s="12">
        <f t="shared" si="17"/>
        <v>2165</v>
      </c>
      <c r="AR18" s="12">
        <f t="shared" si="17"/>
        <v>2525</v>
      </c>
      <c r="AS18" s="12">
        <f t="shared" si="17"/>
        <v>3078</v>
      </c>
      <c r="AT18" s="12">
        <f t="shared" si="17"/>
        <v>3781</v>
      </c>
      <c r="AU18" s="12">
        <f t="shared" si="17"/>
        <v>3783</v>
      </c>
      <c r="AV18" s="12">
        <f t="shared" si="17"/>
        <v>3775</v>
      </c>
    </row>
    <row r="19" spans="1:48" ht="39.75" customHeight="1" x14ac:dyDescent="0.25">
      <c r="A19" s="107">
        <v>1</v>
      </c>
      <c r="B19" s="119" t="s">
        <v>15</v>
      </c>
      <c r="C19" s="71" t="s">
        <v>14</v>
      </c>
      <c r="D19" s="92">
        <f t="shared" si="10"/>
        <v>1590</v>
      </c>
      <c r="E19" s="100">
        <f t="shared" ref="E19:E26" si="18">+K19+P19</f>
        <v>1362</v>
      </c>
      <c r="F19" s="93">
        <f t="shared" si="4"/>
        <v>0.85660377358490569</v>
      </c>
      <c r="G19" s="92">
        <f t="shared" si="12"/>
        <v>1590</v>
      </c>
      <c r="H19" s="100">
        <f t="shared" si="13"/>
        <v>1131</v>
      </c>
      <c r="I19" s="93">
        <f t="shared" ref="I19:I26" si="19">+H19/G19</f>
        <v>0.71132075471698109</v>
      </c>
      <c r="J19" s="50">
        <f>+Y19+Z19+AA19+AB19</f>
        <v>731</v>
      </c>
      <c r="K19" s="50">
        <f t="shared" si="15"/>
        <v>672</v>
      </c>
      <c r="L19" s="50">
        <v>124</v>
      </c>
      <c r="M19" s="50">
        <v>394</v>
      </c>
      <c r="N19" s="50">
        <v>154</v>
      </c>
      <c r="O19" s="100">
        <f t="shared" ref="O19:O26" si="20">+AK19+AL19+AM19+AN19</f>
        <v>859</v>
      </c>
      <c r="P19" s="100">
        <f>+Q19+R19+S19</f>
        <v>690</v>
      </c>
      <c r="Q19" s="98">
        <v>298</v>
      </c>
      <c r="R19" s="100">
        <v>315</v>
      </c>
      <c r="S19" s="121">
        <v>77</v>
      </c>
      <c r="T19" s="31">
        <v>548</v>
      </c>
      <c r="U19" s="29">
        <f t="shared" ref="U19:U26" si="21">+V19+W19+X19</f>
        <v>392</v>
      </c>
      <c r="V19" s="29">
        <v>385</v>
      </c>
      <c r="W19" s="29">
        <v>7</v>
      </c>
      <c r="X19" s="29">
        <v>0</v>
      </c>
      <c r="Y19" s="30">
        <v>122</v>
      </c>
      <c r="Z19" s="30">
        <v>191</v>
      </c>
      <c r="AA19" s="30">
        <v>203</v>
      </c>
      <c r="AB19" s="30">
        <v>215</v>
      </c>
      <c r="AC19" s="30">
        <v>224</v>
      </c>
      <c r="AD19" s="30">
        <v>235</v>
      </c>
      <c r="AE19" s="30">
        <v>305</v>
      </c>
      <c r="AF19" s="30">
        <v>356</v>
      </c>
      <c r="AG19" s="30">
        <v>432</v>
      </c>
      <c r="AH19" s="30">
        <v>508</v>
      </c>
      <c r="AI19" s="30">
        <v>508</v>
      </c>
      <c r="AJ19" s="30">
        <v>512</v>
      </c>
      <c r="AK19" s="30">
        <v>163</v>
      </c>
      <c r="AL19" s="30">
        <v>158</v>
      </c>
      <c r="AM19" s="30">
        <v>261</v>
      </c>
      <c r="AN19" s="30">
        <v>277</v>
      </c>
      <c r="AO19" s="30">
        <v>288</v>
      </c>
      <c r="AP19" s="30">
        <v>271</v>
      </c>
      <c r="AQ19" s="30">
        <v>392</v>
      </c>
      <c r="AR19" s="30">
        <v>457</v>
      </c>
      <c r="AS19" s="30">
        <v>555</v>
      </c>
      <c r="AT19" s="30">
        <v>698</v>
      </c>
      <c r="AU19" s="30">
        <v>699</v>
      </c>
      <c r="AV19" s="30">
        <v>683</v>
      </c>
    </row>
    <row r="20" spans="1:48" ht="39.75" customHeight="1" x14ac:dyDescent="0.25">
      <c r="A20" s="108">
        <v>2</v>
      </c>
      <c r="B20" s="120" t="s">
        <v>13</v>
      </c>
      <c r="C20" s="59" t="s">
        <v>12</v>
      </c>
      <c r="D20" s="94">
        <f t="shared" si="10"/>
        <v>836</v>
      </c>
      <c r="E20" s="95">
        <f t="shared" si="18"/>
        <v>997</v>
      </c>
      <c r="F20" s="96">
        <f t="shared" si="4"/>
        <v>1.1925837320574162</v>
      </c>
      <c r="G20" s="94">
        <f t="shared" si="12"/>
        <v>836</v>
      </c>
      <c r="H20" s="95">
        <f t="shared" si="13"/>
        <v>821</v>
      </c>
      <c r="I20" s="93">
        <f t="shared" si="19"/>
        <v>0.98205741626794263</v>
      </c>
      <c r="J20" s="14">
        <f>+Y20+Z20+AA20+AB20</f>
        <v>445</v>
      </c>
      <c r="K20" s="14">
        <f t="shared" si="15"/>
        <v>579</v>
      </c>
      <c r="L20" s="14">
        <v>168</v>
      </c>
      <c r="M20" s="14">
        <v>300</v>
      </c>
      <c r="N20" s="14">
        <v>111</v>
      </c>
      <c r="O20" s="95">
        <f t="shared" si="20"/>
        <v>391</v>
      </c>
      <c r="P20" s="95">
        <f t="shared" ref="P20:P26" si="22">+Q20+R20+S20</f>
        <v>418</v>
      </c>
      <c r="Q20" s="98">
        <v>143</v>
      </c>
      <c r="R20" s="95">
        <v>210</v>
      </c>
      <c r="S20" s="121">
        <v>65</v>
      </c>
      <c r="T20" s="31">
        <v>416</v>
      </c>
      <c r="U20" s="29">
        <f t="shared" si="21"/>
        <v>275</v>
      </c>
      <c r="V20" s="29">
        <v>272</v>
      </c>
      <c r="W20" s="29">
        <v>3</v>
      </c>
      <c r="X20" s="29">
        <v>0</v>
      </c>
      <c r="Y20" s="30">
        <v>75</v>
      </c>
      <c r="Z20" s="30">
        <v>116</v>
      </c>
      <c r="AA20" s="30">
        <v>123</v>
      </c>
      <c r="AB20" s="30">
        <v>131</v>
      </c>
      <c r="AC20" s="30">
        <v>136</v>
      </c>
      <c r="AD20" s="30">
        <v>143</v>
      </c>
      <c r="AE20" s="30">
        <v>186</v>
      </c>
      <c r="AF20" s="30">
        <v>217</v>
      </c>
      <c r="AG20" s="30">
        <v>263</v>
      </c>
      <c r="AH20" s="30">
        <v>310</v>
      </c>
      <c r="AI20" s="30">
        <v>309</v>
      </c>
      <c r="AJ20" s="30">
        <v>313</v>
      </c>
      <c r="AK20" s="30">
        <v>70</v>
      </c>
      <c r="AL20" s="30">
        <v>120</v>
      </c>
      <c r="AM20" s="30">
        <v>99</v>
      </c>
      <c r="AN20" s="30">
        <v>102</v>
      </c>
      <c r="AO20" s="30">
        <v>110</v>
      </c>
      <c r="AP20" s="30">
        <v>129</v>
      </c>
      <c r="AQ20" s="30">
        <v>151</v>
      </c>
      <c r="AR20" s="30">
        <v>176</v>
      </c>
      <c r="AS20" s="30">
        <v>225</v>
      </c>
      <c r="AT20" s="30">
        <v>229</v>
      </c>
      <c r="AU20" s="30">
        <v>230</v>
      </c>
      <c r="AV20" s="30">
        <v>247</v>
      </c>
    </row>
    <row r="21" spans="1:48" ht="39.75" customHeight="1" x14ac:dyDescent="0.25">
      <c r="A21" s="108">
        <v>3</v>
      </c>
      <c r="B21" s="120" t="s">
        <v>3</v>
      </c>
      <c r="C21" s="59" t="s">
        <v>2</v>
      </c>
      <c r="D21" s="94">
        <f t="shared" si="10"/>
        <v>911</v>
      </c>
      <c r="E21" s="95">
        <f t="shared" si="18"/>
        <v>2452</v>
      </c>
      <c r="F21" s="96">
        <f t="shared" si="4"/>
        <v>2.6915477497255762</v>
      </c>
      <c r="G21" s="94">
        <f t="shared" si="12"/>
        <v>911</v>
      </c>
      <c r="H21" s="95">
        <f t="shared" si="13"/>
        <v>1894</v>
      </c>
      <c r="I21" s="96">
        <f t="shared" si="19"/>
        <v>2.0790340285400659</v>
      </c>
      <c r="J21" s="14">
        <f>+Y21+Z21+AA21+AB21</f>
        <v>592</v>
      </c>
      <c r="K21" s="14">
        <f t="shared" si="15"/>
        <v>1988</v>
      </c>
      <c r="L21" s="14">
        <v>926</v>
      </c>
      <c r="M21" s="14">
        <v>680</v>
      </c>
      <c r="N21" s="14">
        <v>382</v>
      </c>
      <c r="O21" s="95">
        <f t="shared" si="20"/>
        <v>319</v>
      </c>
      <c r="P21" s="95">
        <f t="shared" si="22"/>
        <v>464</v>
      </c>
      <c r="Q21" s="98">
        <v>89</v>
      </c>
      <c r="R21" s="95">
        <v>199</v>
      </c>
      <c r="S21" s="121">
        <v>176</v>
      </c>
      <c r="T21" s="31">
        <v>1067</v>
      </c>
      <c r="U21" s="29">
        <f t="shared" si="21"/>
        <v>375</v>
      </c>
      <c r="V21" s="29">
        <v>322</v>
      </c>
      <c r="W21" s="29">
        <v>53</v>
      </c>
      <c r="X21" s="29">
        <v>0</v>
      </c>
      <c r="Y21" s="30">
        <v>99</v>
      </c>
      <c r="Z21" s="30">
        <v>154</v>
      </c>
      <c r="AA21" s="30">
        <v>164</v>
      </c>
      <c r="AB21" s="30">
        <v>175</v>
      </c>
      <c r="AC21" s="30">
        <v>181</v>
      </c>
      <c r="AD21" s="30">
        <v>190</v>
      </c>
      <c r="AE21" s="30">
        <v>246</v>
      </c>
      <c r="AF21" s="30">
        <v>287</v>
      </c>
      <c r="AG21" s="30">
        <v>349</v>
      </c>
      <c r="AH21" s="30">
        <v>410</v>
      </c>
      <c r="AI21" s="30">
        <v>410</v>
      </c>
      <c r="AJ21" s="30">
        <v>411</v>
      </c>
      <c r="AK21" s="30">
        <v>63</v>
      </c>
      <c r="AL21" s="30">
        <v>49</v>
      </c>
      <c r="AM21" s="30">
        <v>100</v>
      </c>
      <c r="AN21" s="30">
        <v>107</v>
      </c>
      <c r="AO21" s="30">
        <v>111</v>
      </c>
      <c r="AP21" s="30">
        <v>117</v>
      </c>
      <c r="AQ21" s="30">
        <v>151</v>
      </c>
      <c r="AR21" s="30">
        <v>176</v>
      </c>
      <c r="AS21" s="30">
        <v>214</v>
      </c>
      <c r="AT21" s="30">
        <v>266</v>
      </c>
      <c r="AU21" s="30">
        <v>266</v>
      </c>
      <c r="AV21" s="30">
        <v>268</v>
      </c>
    </row>
    <row r="22" spans="1:48" ht="39.75" customHeight="1" x14ac:dyDescent="0.25">
      <c r="A22" s="108">
        <v>4</v>
      </c>
      <c r="B22" s="120" t="s">
        <v>11</v>
      </c>
      <c r="C22" s="59" t="s">
        <v>10</v>
      </c>
      <c r="D22" s="94">
        <f t="shared" si="10"/>
        <v>1131</v>
      </c>
      <c r="E22" s="95">
        <f t="shared" si="18"/>
        <v>1845</v>
      </c>
      <c r="F22" s="96">
        <f t="shared" si="4"/>
        <v>1.6312997347480107</v>
      </c>
      <c r="G22" s="94">
        <f t="shared" si="12"/>
        <v>1131</v>
      </c>
      <c r="H22" s="95">
        <f t="shared" si="13"/>
        <v>1408</v>
      </c>
      <c r="I22" s="96">
        <f t="shared" si="19"/>
        <v>1.2449160035366933</v>
      </c>
      <c r="J22" s="14">
        <f>+Y22+Z22+AA22+AB22</f>
        <v>544</v>
      </c>
      <c r="K22" s="14">
        <f t="shared" si="15"/>
        <v>1176</v>
      </c>
      <c r="L22" s="14">
        <v>387</v>
      </c>
      <c r="M22" s="14">
        <v>440</v>
      </c>
      <c r="N22" s="14">
        <v>349</v>
      </c>
      <c r="O22" s="95">
        <f t="shared" si="20"/>
        <v>587</v>
      </c>
      <c r="P22" s="95">
        <f t="shared" si="22"/>
        <v>669</v>
      </c>
      <c r="Q22" s="98">
        <v>261</v>
      </c>
      <c r="R22" s="95">
        <v>320</v>
      </c>
      <c r="S22" s="121">
        <v>88</v>
      </c>
      <c r="T22" s="31">
        <v>797</v>
      </c>
      <c r="U22" s="29">
        <f t="shared" si="21"/>
        <v>408</v>
      </c>
      <c r="V22" s="29">
        <v>403</v>
      </c>
      <c r="W22" s="29">
        <v>5</v>
      </c>
      <c r="X22" s="29">
        <v>0</v>
      </c>
      <c r="Y22" s="30">
        <v>94</v>
      </c>
      <c r="Z22" s="30">
        <v>130</v>
      </c>
      <c r="AA22" s="30">
        <v>155</v>
      </c>
      <c r="AB22" s="30">
        <v>165</v>
      </c>
      <c r="AC22" s="30">
        <v>172</v>
      </c>
      <c r="AD22" s="30">
        <v>180</v>
      </c>
      <c r="AE22" s="30">
        <v>234</v>
      </c>
      <c r="AF22" s="30">
        <v>273</v>
      </c>
      <c r="AG22" s="30">
        <v>331</v>
      </c>
      <c r="AH22" s="30">
        <v>395</v>
      </c>
      <c r="AI22" s="30">
        <v>395</v>
      </c>
      <c r="AJ22" s="30">
        <v>398</v>
      </c>
      <c r="AK22" s="30">
        <v>113</v>
      </c>
      <c r="AL22" s="30">
        <v>100</v>
      </c>
      <c r="AM22" s="30">
        <v>183</v>
      </c>
      <c r="AN22" s="30">
        <v>191</v>
      </c>
      <c r="AO22" s="30">
        <v>197</v>
      </c>
      <c r="AP22" s="30">
        <v>209</v>
      </c>
      <c r="AQ22" s="30">
        <v>271</v>
      </c>
      <c r="AR22" s="30">
        <v>316</v>
      </c>
      <c r="AS22" s="30">
        <v>383</v>
      </c>
      <c r="AT22" s="30">
        <v>478</v>
      </c>
      <c r="AU22" s="30">
        <v>478</v>
      </c>
      <c r="AV22" s="30">
        <v>463</v>
      </c>
    </row>
    <row r="23" spans="1:48" ht="39.75" customHeight="1" x14ac:dyDescent="0.25">
      <c r="A23" s="108">
        <v>5</v>
      </c>
      <c r="B23" s="120" t="s">
        <v>9</v>
      </c>
      <c r="C23" s="59" t="s">
        <v>8</v>
      </c>
      <c r="D23" s="94">
        <f t="shared" si="10"/>
        <v>1648</v>
      </c>
      <c r="E23" s="95">
        <f t="shared" si="18"/>
        <v>2880</v>
      </c>
      <c r="F23" s="96">
        <f t="shared" si="4"/>
        <v>1.7475728155339805</v>
      </c>
      <c r="G23" s="94">
        <f t="shared" si="12"/>
        <v>1648</v>
      </c>
      <c r="H23" s="95">
        <f t="shared" si="13"/>
        <v>2555</v>
      </c>
      <c r="I23" s="96">
        <f t="shared" si="19"/>
        <v>1.5503640776699028</v>
      </c>
      <c r="J23" s="14">
        <f t="shared" ref="J23:J26" si="23">+Y23+Z23+AA23+AB23</f>
        <v>648</v>
      </c>
      <c r="K23" s="14">
        <f t="shared" si="15"/>
        <v>1490</v>
      </c>
      <c r="L23" s="14">
        <v>786</v>
      </c>
      <c r="M23" s="14">
        <v>485</v>
      </c>
      <c r="N23" s="14">
        <v>219</v>
      </c>
      <c r="O23" s="95">
        <f t="shared" si="20"/>
        <v>1000</v>
      </c>
      <c r="P23" s="95">
        <f t="shared" si="22"/>
        <v>1390</v>
      </c>
      <c r="Q23" s="98">
        <v>594</v>
      </c>
      <c r="R23" s="95">
        <v>690</v>
      </c>
      <c r="S23" s="121">
        <v>106</v>
      </c>
      <c r="T23" s="31">
        <v>706</v>
      </c>
      <c r="U23" s="29">
        <f t="shared" si="21"/>
        <v>796</v>
      </c>
      <c r="V23" s="29">
        <v>785</v>
      </c>
      <c r="W23" s="29">
        <v>11</v>
      </c>
      <c r="X23" s="29">
        <v>0</v>
      </c>
      <c r="Y23" s="30">
        <v>128</v>
      </c>
      <c r="Z23" s="30">
        <v>86</v>
      </c>
      <c r="AA23" s="30">
        <v>210</v>
      </c>
      <c r="AB23" s="30">
        <v>224</v>
      </c>
      <c r="AC23" s="30">
        <v>232</v>
      </c>
      <c r="AD23" s="30">
        <v>244</v>
      </c>
      <c r="AE23" s="30">
        <v>317</v>
      </c>
      <c r="AF23" s="30">
        <v>370</v>
      </c>
      <c r="AG23" s="30">
        <v>449</v>
      </c>
      <c r="AH23" s="30">
        <v>565</v>
      </c>
      <c r="AI23" s="30">
        <v>565</v>
      </c>
      <c r="AJ23" s="30">
        <v>568</v>
      </c>
      <c r="AK23" s="30">
        <v>163</v>
      </c>
      <c r="AL23" s="30">
        <v>246</v>
      </c>
      <c r="AM23" s="30">
        <v>281</v>
      </c>
      <c r="AN23" s="30">
        <v>310</v>
      </c>
      <c r="AO23" s="30">
        <v>310</v>
      </c>
      <c r="AP23" s="30">
        <v>326</v>
      </c>
      <c r="AQ23" s="30">
        <v>422</v>
      </c>
      <c r="AR23" s="30">
        <v>493</v>
      </c>
      <c r="AS23" s="30">
        <v>599</v>
      </c>
      <c r="AT23" s="30">
        <v>710</v>
      </c>
      <c r="AU23" s="30">
        <v>710</v>
      </c>
      <c r="AV23" s="30">
        <v>711</v>
      </c>
    </row>
    <row r="24" spans="1:48" ht="39.75" customHeight="1" x14ac:dyDescent="0.25">
      <c r="A24" s="108">
        <v>6</v>
      </c>
      <c r="B24" s="120" t="s">
        <v>7</v>
      </c>
      <c r="C24" s="59" t="s">
        <v>6</v>
      </c>
      <c r="D24" s="94">
        <f t="shared" si="10"/>
        <v>765</v>
      </c>
      <c r="E24" s="95">
        <f t="shared" si="18"/>
        <v>1033</v>
      </c>
      <c r="F24" s="96">
        <f t="shared" si="4"/>
        <v>1.350326797385621</v>
      </c>
      <c r="G24" s="94">
        <f t="shared" si="12"/>
        <v>765</v>
      </c>
      <c r="H24" s="95">
        <f t="shared" si="13"/>
        <v>877</v>
      </c>
      <c r="I24" s="96">
        <f t="shared" si="19"/>
        <v>1.1464052287581699</v>
      </c>
      <c r="J24" s="14">
        <f t="shared" si="23"/>
        <v>446</v>
      </c>
      <c r="K24" s="14">
        <f t="shared" si="15"/>
        <v>322</v>
      </c>
      <c r="L24" s="14">
        <v>18</v>
      </c>
      <c r="M24" s="14">
        <v>219</v>
      </c>
      <c r="N24" s="14">
        <v>85</v>
      </c>
      <c r="O24" s="95">
        <f t="shared" si="20"/>
        <v>319</v>
      </c>
      <c r="P24" s="95">
        <f t="shared" si="22"/>
        <v>711</v>
      </c>
      <c r="Q24" s="98">
        <v>206</v>
      </c>
      <c r="R24" s="95">
        <v>434</v>
      </c>
      <c r="S24" s="121">
        <v>71</v>
      </c>
      <c r="T24" s="31">
        <v>304</v>
      </c>
      <c r="U24" s="29">
        <f t="shared" si="21"/>
        <v>505</v>
      </c>
      <c r="V24" s="29">
        <v>500</v>
      </c>
      <c r="W24" s="29">
        <v>5</v>
      </c>
      <c r="X24" s="29">
        <v>0</v>
      </c>
      <c r="Y24" s="30">
        <v>74</v>
      </c>
      <c r="Z24" s="30">
        <v>117</v>
      </c>
      <c r="AA24" s="30">
        <v>124</v>
      </c>
      <c r="AB24" s="30">
        <v>131</v>
      </c>
      <c r="AC24" s="30">
        <v>136</v>
      </c>
      <c r="AD24" s="30">
        <v>143</v>
      </c>
      <c r="AE24" s="30">
        <v>186</v>
      </c>
      <c r="AF24" s="30">
        <v>217</v>
      </c>
      <c r="AG24" s="30">
        <v>263</v>
      </c>
      <c r="AH24" s="30">
        <v>310</v>
      </c>
      <c r="AI24" s="30">
        <v>310</v>
      </c>
      <c r="AJ24" s="30">
        <v>313</v>
      </c>
      <c r="AK24" s="30">
        <v>63</v>
      </c>
      <c r="AL24" s="30">
        <v>49</v>
      </c>
      <c r="AM24" s="30">
        <v>100</v>
      </c>
      <c r="AN24" s="30">
        <v>107</v>
      </c>
      <c r="AO24" s="30">
        <v>111</v>
      </c>
      <c r="AP24" s="30">
        <v>117</v>
      </c>
      <c r="AQ24" s="30">
        <v>151</v>
      </c>
      <c r="AR24" s="30">
        <v>176</v>
      </c>
      <c r="AS24" s="30">
        <v>214</v>
      </c>
      <c r="AT24" s="30">
        <v>268</v>
      </c>
      <c r="AU24" s="30">
        <v>268</v>
      </c>
      <c r="AV24" s="30">
        <v>265</v>
      </c>
    </row>
    <row r="25" spans="1:48" ht="39.75" customHeight="1" x14ac:dyDescent="0.25">
      <c r="A25" s="108">
        <v>7</v>
      </c>
      <c r="B25" s="120" t="s">
        <v>5</v>
      </c>
      <c r="C25" s="59" t="s">
        <v>4</v>
      </c>
      <c r="D25" s="94">
        <f t="shared" si="10"/>
        <v>1290</v>
      </c>
      <c r="E25" s="95">
        <f t="shared" si="18"/>
        <v>1398</v>
      </c>
      <c r="F25" s="96">
        <f t="shared" si="4"/>
        <v>1.0837209302325581</v>
      </c>
      <c r="G25" s="94">
        <f t="shared" si="12"/>
        <v>1290</v>
      </c>
      <c r="H25" s="95">
        <f t="shared" si="13"/>
        <v>1136</v>
      </c>
      <c r="I25" s="93">
        <f t="shared" si="19"/>
        <v>0.88062015503875968</v>
      </c>
      <c r="J25" s="14">
        <f t="shared" si="23"/>
        <v>577</v>
      </c>
      <c r="K25" s="14">
        <f t="shared" si="15"/>
        <v>699</v>
      </c>
      <c r="L25" s="14">
        <v>161</v>
      </c>
      <c r="M25" s="14">
        <v>369</v>
      </c>
      <c r="N25" s="14">
        <v>169</v>
      </c>
      <c r="O25" s="95">
        <f t="shared" si="20"/>
        <v>713</v>
      </c>
      <c r="P25" s="95">
        <f t="shared" si="22"/>
        <v>699</v>
      </c>
      <c r="Q25" s="98">
        <v>191</v>
      </c>
      <c r="R25" s="95">
        <v>415</v>
      </c>
      <c r="S25" s="121">
        <v>93</v>
      </c>
      <c r="T25" s="31">
        <v>567</v>
      </c>
      <c r="U25" s="29">
        <f t="shared" si="21"/>
        <v>508</v>
      </c>
      <c r="V25" s="29">
        <v>507</v>
      </c>
      <c r="W25" s="29">
        <v>1</v>
      </c>
      <c r="X25" s="29">
        <v>0</v>
      </c>
      <c r="Y25" s="30">
        <v>94</v>
      </c>
      <c r="Z25" s="30">
        <v>148</v>
      </c>
      <c r="AA25" s="30">
        <v>162</v>
      </c>
      <c r="AB25" s="30">
        <v>173</v>
      </c>
      <c r="AC25" s="30">
        <v>178</v>
      </c>
      <c r="AD25" s="30">
        <v>188</v>
      </c>
      <c r="AE25" s="30">
        <v>241</v>
      </c>
      <c r="AF25" s="30">
        <v>285</v>
      </c>
      <c r="AG25" s="30">
        <v>350</v>
      </c>
      <c r="AH25" s="30">
        <v>404</v>
      </c>
      <c r="AI25" s="30">
        <v>407</v>
      </c>
      <c r="AJ25" s="30">
        <v>408</v>
      </c>
      <c r="AK25" s="30">
        <v>148</v>
      </c>
      <c r="AL25" s="30">
        <v>79</v>
      </c>
      <c r="AM25" s="30">
        <v>236</v>
      </c>
      <c r="AN25" s="30">
        <v>250</v>
      </c>
      <c r="AO25" s="30">
        <v>261</v>
      </c>
      <c r="AP25" s="30">
        <v>274</v>
      </c>
      <c r="AQ25" s="30">
        <v>355</v>
      </c>
      <c r="AR25" s="30">
        <v>414</v>
      </c>
      <c r="AS25" s="30">
        <v>503</v>
      </c>
      <c r="AT25" s="30">
        <v>640</v>
      </c>
      <c r="AU25" s="30">
        <v>640</v>
      </c>
      <c r="AV25" s="30">
        <v>642</v>
      </c>
    </row>
    <row r="26" spans="1:48" ht="39.75" customHeight="1" thickBot="1" x14ac:dyDescent="0.3">
      <c r="A26" s="110">
        <v>8</v>
      </c>
      <c r="B26" s="125" t="s">
        <v>1</v>
      </c>
      <c r="C26" s="61" t="s">
        <v>0</v>
      </c>
      <c r="D26" s="101">
        <f t="shared" si="10"/>
        <v>1126</v>
      </c>
      <c r="E26" s="102">
        <f t="shared" si="18"/>
        <v>921</v>
      </c>
      <c r="F26" s="103">
        <f t="shared" si="4"/>
        <v>0.81793960923623443</v>
      </c>
      <c r="G26" s="101">
        <f t="shared" si="12"/>
        <v>1126</v>
      </c>
      <c r="H26" s="102">
        <f t="shared" si="13"/>
        <v>803</v>
      </c>
      <c r="I26" s="103">
        <f t="shared" si="19"/>
        <v>0.71314387211367669</v>
      </c>
      <c r="J26" s="15">
        <f t="shared" si="23"/>
        <v>590</v>
      </c>
      <c r="K26" s="15">
        <f t="shared" si="15"/>
        <v>576</v>
      </c>
      <c r="L26" s="15">
        <v>355</v>
      </c>
      <c r="M26" s="15">
        <v>173</v>
      </c>
      <c r="N26" s="15">
        <v>48</v>
      </c>
      <c r="O26" s="102">
        <f t="shared" si="20"/>
        <v>536</v>
      </c>
      <c r="P26" s="102">
        <f t="shared" si="22"/>
        <v>345</v>
      </c>
      <c r="Q26" s="102">
        <v>74</v>
      </c>
      <c r="R26" s="102">
        <v>201</v>
      </c>
      <c r="S26" s="126">
        <v>70</v>
      </c>
      <c r="T26" s="31">
        <v>221</v>
      </c>
      <c r="U26" s="29">
        <f t="shared" si="21"/>
        <v>271</v>
      </c>
      <c r="V26" s="29">
        <v>263</v>
      </c>
      <c r="W26" s="29">
        <v>8</v>
      </c>
      <c r="X26" s="29">
        <v>0</v>
      </c>
      <c r="Y26" s="30">
        <v>99</v>
      </c>
      <c r="Z26" s="30">
        <v>154</v>
      </c>
      <c r="AA26" s="30">
        <v>163</v>
      </c>
      <c r="AB26" s="30">
        <v>174</v>
      </c>
      <c r="AC26" s="30">
        <v>180</v>
      </c>
      <c r="AD26" s="30">
        <v>190</v>
      </c>
      <c r="AE26" s="30">
        <v>246</v>
      </c>
      <c r="AF26" s="30">
        <v>287</v>
      </c>
      <c r="AG26" s="30">
        <v>348</v>
      </c>
      <c r="AH26" s="30">
        <v>410</v>
      </c>
      <c r="AI26" s="30">
        <v>410</v>
      </c>
      <c r="AJ26" s="30">
        <v>413</v>
      </c>
      <c r="AK26" s="30">
        <v>113</v>
      </c>
      <c r="AL26" s="30">
        <v>50</v>
      </c>
      <c r="AM26" s="30">
        <v>181</v>
      </c>
      <c r="AN26" s="30">
        <v>192</v>
      </c>
      <c r="AO26" s="30">
        <v>199</v>
      </c>
      <c r="AP26" s="30">
        <v>210</v>
      </c>
      <c r="AQ26" s="30">
        <v>272</v>
      </c>
      <c r="AR26" s="30">
        <v>317</v>
      </c>
      <c r="AS26" s="30">
        <v>385</v>
      </c>
      <c r="AT26" s="30">
        <v>492</v>
      </c>
      <c r="AU26" s="30">
        <v>492</v>
      </c>
      <c r="AV26" s="30">
        <v>496</v>
      </c>
    </row>
  </sheetData>
  <mergeCells count="10">
    <mergeCell ref="O5:O6"/>
    <mergeCell ref="P5:P6"/>
    <mergeCell ref="D5:D6"/>
    <mergeCell ref="E5:E6"/>
    <mergeCell ref="F5:F6"/>
    <mergeCell ref="A3:A6"/>
    <mergeCell ref="B3:B6"/>
    <mergeCell ref="C3:C6"/>
    <mergeCell ref="J5:J6"/>
    <mergeCell ref="K5:K6"/>
  </mergeCells>
  <conditionalFormatting sqref="F19 I19:I20">
    <cfRule type="cellIs" dxfId="9" priority="54" operator="greaterThan">
      <formula>0.5</formula>
    </cfRule>
    <cfRule type="cellIs" dxfId="8" priority="55" operator="greaterThan">
      <formula>1</formula>
    </cfRule>
  </conditionalFormatting>
  <conditionalFormatting sqref="F20:F25 I21:I24">
    <cfRule type="cellIs" dxfId="7" priority="14" operator="greaterThan">
      <formula>0.5</formula>
    </cfRule>
  </conditionalFormatting>
  <conditionalFormatting sqref="F26">
    <cfRule type="cellIs" dxfId="6" priority="52" operator="greaterThan">
      <formula>0.5</formula>
    </cfRule>
    <cfRule type="cellIs" dxfId="5" priority="53" operator="greaterThan">
      <formula>1</formula>
    </cfRule>
  </conditionalFormatting>
  <conditionalFormatting sqref="I9:I15 F9:F17 I17">
    <cfRule type="cellIs" dxfId="4" priority="31" operator="greaterThan">
      <formula>0.5</formula>
    </cfRule>
  </conditionalFormatting>
  <conditionalFormatting sqref="I16">
    <cfRule type="cellIs" dxfId="3" priority="3" operator="greaterThan">
      <formula>0.5</formula>
    </cfRule>
    <cfRule type="cellIs" dxfId="2" priority="4" operator="greaterThan">
      <formula>1</formula>
    </cfRule>
  </conditionalFormatting>
  <conditionalFormatting sqref="I25:I26">
    <cfRule type="cellIs" dxfId="1" priority="1" operator="greaterThan">
      <formula>0.5</formula>
    </cfRule>
    <cfRule type="cellIs" dxfId="0" priority="2" operator="greaterThan">
      <formula>1</formula>
    </cfRule>
  </conditionalFormatting>
  <pageMargins left="3.937007874015748E-2" right="3.937007874015748E-2" top="0.35433070866141736" bottom="0.15748031496062992" header="0.31496062992125984" footer="0.31496062992125984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свод</vt:lpstr>
      <vt:lpstr>ходим</vt:lpstr>
      <vt:lpstr>Солиқ</vt:lpstr>
      <vt:lpstr>свод!Область_печати</vt:lpstr>
      <vt:lpstr>Солиқ!Область_печати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Abdukodir Kasimov</dc:creator>
  <cp:lastModifiedBy>Abdulaziz Abdunabiyev</cp:lastModifiedBy>
  <cp:lastPrinted>2025-07-10T07:16:40Z</cp:lastPrinted>
  <dcterms:created xsi:type="dcterms:W3CDTF">2015-06-05T18:19:34Z</dcterms:created>
  <dcterms:modified xsi:type="dcterms:W3CDTF">2025-08-07T12:18:17Z</dcterms:modified>
</cp:coreProperties>
</file>