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ukl\Desktop\Attendence_Project\"/>
    </mc:Choice>
  </mc:AlternateContent>
  <bookViews>
    <workbookView xWindow="0" yWindow="0" windowWidth="23040" windowHeight="9264" activeTab="1"/>
  </bookViews>
  <sheets>
    <sheet name="Data" sheetId="1" r:id="rId1"/>
    <sheet name="Jan" sheetId="2" r:id="rId2"/>
    <sheet name="Feb" sheetId="4" r:id="rId3"/>
    <sheet name="Mar" sheetId="5" r:id="rId4"/>
    <sheet name="Apr" sheetId="6" r:id="rId5"/>
    <sheet name="May" sheetId="7" r:id="rId6"/>
    <sheet name="June" sheetId="8" r:id="rId7"/>
    <sheet name="July" sheetId="9" r:id="rId8"/>
    <sheet name="Aug" sheetId="10" r:id="rId9"/>
    <sheet name="Sept" sheetId="11" r:id="rId10"/>
    <sheet name="Oct" sheetId="12" r:id="rId11"/>
    <sheet name="Nov" sheetId="13" r:id="rId12"/>
    <sheet name="Dec" sheetId="14" r:id="rId13"/>
    <sheet name="Sheet3" sheetId="3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4" l="1"/>
  <c r="J8" i="4" l="1"/>
  <c r="J9" i="14"/>
  <c r="J8" i="14" s="1"/>
  <c r="I6" i="14"/>
  <c r="AY23" i="14" s="1"/>
  <c r="BB23" i="14" s="1"/>
  <c r="G6" i="14"/>
  <c r="AS24" i="14" s="1"/>
  <c r="J9" i="13"/>
  <c r="J8" i="13" s="1"/>
  <c r="I6" i="13"/>
  <c r="AY18" i="13" s="1"/>
  <c r="BB18" i="13" s="1"/>
  <c r="G6" i="13"/>
  <c r="AS16" i="13" s="1"/>
  <c r="J9" i="12"/>
  <c r="J8" i="12" s="1"/>
  <c r="I6" i="12"/>
  <c r="AY26" i="12" s="1"/>
  <c r="G6" i="12"/>
  <c r="J9" i="11"/>
  <c r="I6" i="11"/>
  <c r="AY15" i="11" s="1"/>
  <c r="BB15" i="11" s="1"/>
  <c r="G6" i="11"/>
  <c r="AS26" i="11" s="1"/>
  <c r="J9" i="10"/>
  <c r="I6" i="10"/>
  <c r="AY26" i="10" s="1"/>
  <c r="G6" i="10"/>
  <c r="AS18" i="10" s="1"/>
  <c r="J9" i="9"/>
  <c r="J8" i="9" s="1"/>
  <c r="I6" i="9"/>
  <c r="AY26" i="9" s="1"/>
  <c r="G6" i="9"/>
  <c r="AS30" i="9" s="1"/>
  <c r="J9" i="8"/>
  <c r="I6" i="8"/>
  <c r="AY26" i="8" s="1"/>
  <c r="G6" i="8"/>
  <c r="AS23" i="8" s="1"/>
  <c r="J9" i="7"/>
  <c r="J8" i="7" s="1"/>
  <c r="I6" i="7"/>
  <c r="AY18" i="7" s="1"/>
  <c r="BB18" i="7" s="1"/>
  <c r="G6" i="7"/>
  <c r="AS20" i="7" s="1"/>
  <c r="J9" i="6"/>
  <c r="I6" i="6"/>
  <c r="AY18" i="6" s="1"/>
  <c r="G6" i="6"/>
  <c r="AS10" i="6" s="1"/>
  <c r="J9" i="5"/>
  <c r="J8" i="5" s="1"/>
  <c r="I6" i="5"/>
  <c r="G6" i="5"/>
  <c r="I6" i="4"/>
  <c r="K9" i="4" s="1"/>
  <c r="G6" i="4"/>
  <c r="AS17" i="4" s="1"/>
  <c r="AY12" i="6" l="1"/>
  <c r="BB12" i="6" s="1"/>
  <c r="BD12" i="6" s="1"/>
  <c r="AS17" i="13"/>
  <c r="AY19" i="13"/>
  <c r="BB19" i="13" s="1"/>
  <c r="BD19" i="13" s="1"/>
  <c r="AS20" i="13"/>
  <c r="AY11" i="13"/>
  <c r="BB11" i="13" s="1"/>
  <c r="BD11" i="13" s="1"/>
  <c r="AS21" i="13"/>
  <c r="AY12" i="13"/>
  <c r="AY22" i="13"/>
  <c r="BB22" i="13" s="1"/>
  <c r="BD22" i="13" s="1"/>
  <c r="AY10" i="13"/>
  <c r="BB10" i="13" s="1"/>
  <c r="BD10" i="13" s="1"/>
  <c r="AS13" i="13"/>
  <c r="AS24" i="13"/>
  <c r="AY15" i="13"/>
  <c r="BB15" i="13" s="1"/>
  <c r="AS13" i="12"/>
  <c r="AS10" i="12"/>
  <c r="AS28" i="12"/>
  <c r="AY11" i="12"/>
  <c r="BB11" i="12" s="1"/>
  <c r="BD11" i="12" s="1"/>
  <c r="AY15" i="12"/>
  <c r="BB15" i="12" s="1"/>
  <c r="AY22" i="12"/>
  <c r="BB22" i="12" s="1"/>
  <c r="BD22" i="12" s="1"/>
  <c r="AY30" i="12"/>
  <c r="BB30" i="12" s="1"/>
  <c r="AS14" i="12"/>
  <c r="AY27" i="12"/>
  <c r="AY14" i="12"/>
  <c r="BB14" i="12" s="1"/>
  <c r="AS15" i="12"/>
  <c r="AS16" i="12"/>
  <c r="AY23" i="12"/>
  <c r="BB23" i="12" s="1"/>
  <c r="BD23" i="12" s="1"/>
  <c r="AS20" i="12"/>
  <c r="AS21" i="12"/>
  <c r="AY12" i="12"/>
  <c r="BB12" i="12" s="1"/>
  <c r="BD12" i="12" s="1"/>
  <c r="AS17" i="12"/>
  <c r="AS24" i="12"/>
  <c r="AY18" i="12"/>
  <c r="BB18" i="12" s="1"/>
  <c r="BD18" i="12" s="1"/>
  <c r="AS26" i="12"/>
  <c r="AY10" i="12"/>
  <c r="BB10" i="12" s="1"/>
  <c r="BD10" i="12" s="1"/>
  <c r="AY19" i="12"/>
  <c r="BB19" i="12" s="1"/>
  <c r="BD19" i="12" s="1"/>
  <c r="AS11" i="12"/>
  <c r="AS30" i="12"/>
  <c r="K9" i="12"/>
  <c r="AS14" i="11"/>
  <c r="AS11" i="11"/>
  <c r="AS12" i="11"/>
  <c r="AS21" i="11"/>
  <c r="AS24" i="11"/>
  <c r="AS28" i="11"/>
  <c r="AS16" i="11"/>
  <c r="K9" i="11"/>
  <c r="K8" i="11" s="1"/>
  <c r="AY11" i="10"/>
  <c r="AS12" i="10"/>
  <c r="AY12" i="10"/>
  <c r="BB12" i="10" s="1"/>
  <c r="BD12" i="10" s="1"/>
  <c r="AY14" i="10"/>
  <c r="AS26" i="10"/>
  <c r="K9" i="10"/>
  <c r="AS15" i="10"/>
  <c r="AS20" i="10"/>
  <c r="AS21" i="10"/>
  <c r="AY22" i="10"/>
  <c r="AS13" i="10"/>
  <c r="AS10" i="10"/>
  <c r="AY16" i="10"/>
  <c r="AS24" i="10"/>
  <c r="AS11" i="10"/>
  <c r="AY11" i="9"/>
  <c r="BB11" i="9" s="1"/>
  <c r="BD11" i="9" s="1"/>
  <c r="AS14" i="9"/>
  <c r="AY14" i="9"/>
  <c r="AS21" i="9"/>
  <c r="AY22" i="9"/>
  <c r="BB22" i="9" s="1"/>
  <c r="BD22" i="9" s="1"/>
  <c r="AS16" i="9"/>
  <c r="AS18" i="9"/>
  <c r="AY18" i="9"/>
  <c r="BB18" i="9" s="1"/>
  <c r="BD18" i="9" s="1"/>
  <c r="AY19" i="9"/>
  <c r="BB19" i="9" s="1"/>
  <c r="BD19" i="9" s="1"/>
  <c r="AY10" i="9"/>
  <c r="BB10" i="9" s="1"/>
  <c r="BD10" i="9" s="1"/>
  <c r="AS20" i="9"/>
  <c r="K9" i="8"/>
  <c r="L9" i="8" s="1"/>
  <c r="AY12" i="8"/>
  <c r="BB12" i="8" s="1"/>
  <c r="AY16" i="8"/>
  <c r="BB16" i="8" s="1"/>
  <c r="AS30" i="8"/>
  <c r="AY10" i="7"/>
  <c r="AS11" i="7"/>
  <c r="AY13" i="7"/>
  <c r="BB13" i="7" s="1"/>
  <c r="AS21" i="7"/>
  <c r="AY19" i="7"/>
  <c r="BB19" i="7" s="1"/>
  <c r="AY14" i="7"/>
  <c r="BB14" i="7" s="1"/>
  <c r="AY22" i="7"/>
  <c r="BB22" i="7" s="1"/>
  <c r="AS15" i="7"/>
  <c r="AS24" i="7"/>
  <c r="AS17" i="7"/>
  <c r="AS14" i="6"/>
  <c r="AS17" i="6"/>
  <c r="AS20" i="6"/>
  <c r="K9" i="6"/>
  <c r="K8" i="6" s="1"/>
  <c r="AS17" i="5"/>
  <c r="AS25" i="5"/>
  <c r="AS10" i="5"/>
  <c r="AS18" i="5"/>
  <c r="AS26" i="5"/>
  <c r="AS12" i="5"/>
  <c r="AS20" i="5"/>
  <c r="AS13" i="5"/>
  <c r="AS29" i="5"/>
  <c r="AS30" i="5"/>
  <c r="AS15" i="5"/>
  <c r="AS31" i="5"/>
  <c r="AS16" i="5"/>
  <c r="AS11" i="5"/>
  <c r="AS19" i="5"/>
  <c r="AS27" i="5"/>
  <c r="AS28" i="5"/>
  <c r="AS21" i="5"/>
  <c r="AS14" i="5"/>
  <c r="AS22" i="5"/>
  <c r="AS23" i="5"/>
  <c r="AS24" i="5"/>
  <c r="K8" i="4"/>
  <c r="L9" i="4"/>
  <c r="AY22" i="4"/>
  <c r="BB22" i="4" s="1"/>
  <c r="AY10" i="4"/>
  <c r="BB10" i="4" s="1"/>
  <c r="BD10" i="4" s="1"/>
  <c r="AS11" i="4"/>
  <c r="AY12" i="4"/>
  <c r="BB12" i="4" s="1"/>
  <c r="AY18" i="4"/>
  <c r="BB18" i="4" s="1"/>
  <c r="AS20" i="4"/>
  <c r="AS22" i="4"/>
  <c r="AY13" i="4"/>
  <c r="BB13" i="4" s="1"/>
  <c r="BD13" i="4" s="1"/>
  <c r="AY14" i="4"/>
  <c r="BB14" i="4" s="1"/>
  <c r="AS15" i="4"/>
  <c r="AS10" i="14"/>
  <c r="AS16" i="14"/>
  <c r="AY19" i="14"/>
  <c r="BB19" i="14" s="1"/>
  <c r="AY13" i="14"/>
  <c r="BD23" i="14"/>
  <c r="AS28" i="14"/>
  <c r="AS11" i="14"/>
  <c r="BD19" i="14"/>
  <c r="AY29" i="14"/>
  <c r="AY25" i="14"/>
  <c r="AY21" i="14"/>
  <c r="AY17" i="14"/>
  <c r="AY28" i="14"/>
  <c r="AY27" i="14"/>
  <c r="AY26" i="14"/>
  <c r="AY14" i="14"/>
  <c r="AY16" i="14"/>
  <c r="AY31" i="14"/>
  <c r="AY30" i="14"/>
  <c r="AY20" i="14"/>
  <c r="AY18" i="14"/>
  <c r="AY11" i="14"/>
  <c r="AY24" i="14"/>
  <c r="AY22" i="14"/>
  <c r="AY10" i="14"/>
  <c r="AY15" i="14"/>
  <c r="AS18" i="14"/>
  <c r="AS30" i="14"/>
  <c r="K9" i="14"/>
  <c r="BB13" i="14"/>
  <c r="AS15" i="14"/>
  <c r="AY12" i="14"/>
  <c r="AS31" i="14"/>
  <c r="AS27" i="14"/>
  <c r="AS23" i="14"/>
  <c r="AS19" i="14"/>
  <c r="AS22" i="14"/>
  <c r="AS21" i="14"/>
  <c r="AS20" i="14"/>
  <c r="AS17" i="14"/>
  <c r="AS12" i="14"/>
  <c r="AS25" i="14"/>
  <c r="AS14" i="14"/>
  <c r="AS13" i="14"/>
  <c r="AS29" i="14"/>
  <c r="AS26" i="14"/>
  <c r="BD18" i="13"/>
  <c r="BD15" i="13"/>
  <c r="AY29" i="13"/>
  <c r="AY25" i="13"/>
  <c r="AY21" i="13"/>
  <c r="AY17" i="13"/>
  <c r="AY28" i="13"/>
  <c r="AY24" i="13"/>
  <c r="AY20" i="13"/>
  <c r="AY16" i="13"/>
  <c r="AY31" i="13"/>
  <c r="AY13" i="13"/>
  <c r="AY27" i="13"/>
  <c r="AS14" i="13"/>
  <c r="AS28" i="13"/>
  <c r="AY23" i="13"/>
  <c r="AY26" i="13"/>
  <c r="AS30" i="13"/>
  <c r="AS26" i="13"/>
  <c r="AS10" i="13"/>
  <c r="AY14" i="13"/>
  <c r="AS31" i="13"/>
  <c r="AS27" i="13"/>
  <c r="AS23" i="13"/>
  <c r="AS19" i="13"/>
  <c r="AS22" i="13"/>
  <c r="AS12" i="13"/>
  <c r="AS29" i="13"/>
  <c r="AS18" i="13"/>
  <c r="AS25" i="13"/>
  <c r="AS15" i="13"/>
  <c r="AS11" i="13"/>
  <c r="BB12" i="13"/>
  <c r="K9" i="13"/>
  <c r="AY30" i="13"/>
  <c r="BB27" i="12"/>
  <c r="AS31" i="12"/>
  <c r="AS27" i="12"/>
  <c r="AS23" i="12"/>
  <c r="AS19" i="12"/>
  <c r="AS22" i="12"/>
  <c r="AS12" i="12"/>
  <c r="AS29" i="12"/>
  <c r="AS18" i="12"/>
  <c r="BB26" i="12"/>
  <c r="AY29" i="12"/>
  <c r="AY25" i="12"/>
  <c r="AY21" i="12"/>
  <c r="AY17" i="12"/>
  <c r="AY28" i="12"/>
  <c r="AY24" i="12"/>
  <c r="AY20" i="12"/>
  <c r="AY16" i="12"/>
  <c r="AY31" i="12"/>
  <c r="AY13" i="12"/>
  <c r="AS25" i="12"/>
  <c r="AY29" i="11"/>
  <c r="AY25" i="11"/>
  <c r="AY21" i="11"/>
  <c r="AY17" i="11"/>
  <c r="AY28" i="11"/>
  <c r="AY20" i="11"/>
  <c r="AY19" i="11"/>
  <c r="AY18" i="11"/>
  <c r="AY31" i="11"/>
  <c r="AY27" i="11"/>
  <c r="AY24" i="11"/>
  <c r="AY23" i="11"/>
  <c r="AY22" i="11"/>
  <c r="AY13" i="11"/>
  <c r="AY30" i="11"/>
  <c r="AY16" i="11"/>
  <c r="AY14" i="11"/>
  <c r="AY26" i="11"/>
  <c r="AY12" i="11"/>
  <c r="AY11" i="11"/>
  <c r="BD15" i="11"/>
  <c r="AY10" i="11"/>
  <c r="AS31" i="11"/>
  <c r="AS27" i="11"/>
  <c r="AS23" i="11"/>
  <c r="AS19" i="11"/>
  <c r="AS29" i="11"/>
  <c r="AS10" i="11"/>
  <c r="AS13" i="11"/>
  <c r="AS20" i="11"/>
  <c r="AS22" i="11"/>
  <c r="AS30" i="11"/>
  <c r="J8" i="11"/>
  <c r="AS15" i="11"/>
  <c r="AS17" i="11"/>
  <c r="AS18" i="11"/>
  <c r="AS25" i="11"/>
  <c r="BB16" i="10"/>
  <c r="BB14" i="10"/>
  <c r="BB11" i="10"/>
  <c r="BB26" i="10"/>
  <c r="BB22" i="10"/>
  <c r="AS31" i="10"/>
  <c r="AS27" i="10"/>
  <c r="AS23" i="10"/>
  <c r="AS19" i="10"/>
  <c r="AS22" i="10"/>
  <c r="AS29" i="10"/>
  <c r="AS25" i="10"/>
  <c r="AY23" i="10"/>
  <c r="AS30" i="10"/>
  <c r="AS28" i="10"/>
  <c r="AS14" i="10"/>
  <c r="AY29" i="10"/>
  <c r="AY25" i="10"/>
  <c r="AY21" i="10"/>
  <c r="AY17" i="10"/>
  <c r="AY28" i="10"/>
  <c r="AY24" i="10"/>
  <c r="AY20" i="10"/>
  <c r="AY19" i="10"/>
  <c r="AY18" i="10"/>
  <c r="AY31" i="10"/>
  <c r="AY27" i="10"/>
  <c r="AY13" i="10"/>
  <c r="J8" i="10"/>
  <c r="AY10" i="10"/>
  <c r="AY15" i="10"/>
  <c r="AS16" i="10"/>
  <c r="AS17" i="10"/>
  <c r="AY30" i="10"/>
  <c r="K9" i="9"/>
  <c r="BB26" i="9"/>
  <c r="BB14" i="9"/>
  <c r="AS26" i="9"/>
  <c r="AY23" i="9"/>
  <c r="AS31" i="9"/>
  <c r="AS27" i="9"/>
  <c r="AS23" i="9"/>
  <c r="AS19" i="9"/>
  <c r="AS22" i="9"/>
  <c r="AS17" i="9"/>
  <c r="AS12" i="9"/>
  <c r="AS29" i="9"/>
  <c r="AS25" i="9"/>
  <c r="AS15" i="9"/>
  <c r="AS11" i="9"/>
  <c r="AS28" i="9"/>
  <c r="AS13" i="9"/>
  <c r="AS24" i="9"/>
  <c r="AY29" i="9"/>
  <c r="AY25" i="9"/>
  <c r="AY21" i="9"/>
  <c r="AY17" i="9"/>
  <c r="AY28" i="9"/>
  <c r="AY24" i="9"/>
  <c r="AY20" i="9"/>
  <c r="AY16" i="9"/>
  <c r="AY31" i="9"/>
  <c r="AY13" i="9"/>
  <c r="AY27" i="9"/>
  <c r="AY15" i="9"/>
  <c r="AS10" i="9"/>
  <c r="AY12" i="9"/>
  <c r="AY30" i="9"/>
  <c r="BB26" i="8"/>
  <c r="J8" i="8"/>
  <c r="AS31" i="8"/>
  <c r="AS26" i="8"/>
  <c r="AS21" i="8"/>
  <c r="AS16" i="8"/>
  <c r="AS19" i="8"/>
  <c r="AS13" i="8"/>
  <c r="AS29" i="8"/>
  <c r="AS24" i="8"/>
  <c r="AS17" i="8"/>
  <c r="AS12" i="8"/>
  <c r="AS18" i="8"/>
  <c r="AS14" i="8"/>
  <c r="AS25" i="8"/>
  <c r="AS27" i="8"/>
  <c r="AS10" i="8"/>
  <c r="AS20" i="8"/>
  <c r="AS11" i="8"/>
  <c r="AS22" i="8"/>
  <c r="AY24" i="8"/>
  <c r="AS15" i="8"/>
  <c r="AY29" i="8"/>
  <c r="AY25" i="8"/>
  <c r="AY21" i="8"/>
  <c r="AY17" i="8"/>
  <c r="AY20" i="8"/>
  <c r="AY15" i="8"/>
  <c r="AY11" i="8"/>
  <c r="AY31" i="8"/>
  <c r="AY30" i="8"/>
  <c r="AY28" i="8"/>
  <c r="AY23" i="8"/>
  <c r="AY18" i="8"/>
  <c r="AY14" i="8"/>
  <c r="AY19" i="8"/>
  <c r="AY13" i="8"/>
  <c r="AY22" i="8"/>
  <c r="AY27" i="8"/>
  <c r="AY10" i="8"/>
  <c r="AS28" i="8"/>
  <c r="BD18" i="7"/>
  <c r="BB10" i="7"/>
  <c r="AS31" i="7"/>
  <c r="AS27" i="7"/>
  <c r="AS23" i="7"/>
  <c r="AS19" i="7"/>
  <c r="AS22" i="7"/>
  <c r="AS29" i="7"/>
  <c r="AS18" i="7"/>
  <c r="AS14" i="7"/>
  <c r="AS25" i="7"/>
  <c r="AS12" i="7"/>
  <c r="AY29" i="7"/>
  <c r="AY25" i="7"/>
  <c r="AY21" i="7"/>
  <c r="AY17" i="7"/>
  <c r="AY28" i="7"/>
  <c r="AY24" i="7"/>
  <c r="AY20" i="7"/>
  <c r="AY16" i="7"/>
  <c r="AY12" i="7"/>
  <c r="AY31" i="7"/>
  <c r="AY27" i="7"/>
  <c r="AY15" i="7"/>
  <c r="AY11" i="7"/>
  <c r="AY23" i="7"/>
  <c r="AY26" i="7"/>
  <c r="AS30" i="7"/>
  <c r="AS26" i="7"/>
  <c r="BD14" i="7"/>
  <c r="AS28" i="7"/>
  <c r="K9" i="7"/>
  <c r="AS16" i="7"/>
  <c r="AS10" i="7"/>
  <c r="AS13" i="7"/>
  <c r="AY30" i="7"/>
  <c r="BB18" i="6"/>
  <c r="AS31" i="6"/>
  <c r="AS27" i="6"/>
  <c r="AS23" i="6"/>
  <c r="AS19" i="6"/>
  <c r="AS22" i="6"/>
  <c r="AS13" i="6"/>
  <c r="AS29" i="6"/>
  <c r="AS18" i="6"/>
  <c r="AS25" i="6"/>
  <c r="AS12" i="6"/>
  <c r="AY29" i="6"/>
  <c r="AY25" i="6"/>
  <c r="AY21" i="6"/>
  <c r="AY17" i="6"/>
  <c r="AY28" i="6"/>
  <c r="AY24" i="6"/>
  <c r="AY20" i="6"/>
  <c r="AY16" i="6"/>
  <c r="AY31" i="6"/>
  <c r="AY14" i="6"/>
  <c r="AY27" i="6"/>
  <c r="AS28" i="6"/>
  <c r="J8" i="6"/>
  <c r="AS15" i="6"/>
  <c r="AY23" i="6"/>
  <c r="AY26" i="6"/>
  <c r="AS30" i="6"/>
  <c r="AS21" i="6"/>
  <c r="AY10" i="6"/>
  <c r="AS11" i="6"/>
  <c r="AY13" i="6"/>
  <c r="AS24" i="6"/>
  <c r="AY19" i="6"/>
  <c r="AY22" i="6"/>
  <c r="AS26" i="6"/>
  <c r="AY11" i="6"/>
  <c r="AS16" i="6"/>
  <c r="AY15" i="6"/>
  <c r="AY30" i="6"/>
  <c r="J31" i="5"/>
  <c r="J27" i="5"/>
  <c r="J23" i="5"/>
  <c r="J19" i="5"/>
  <c r="J30" i="5"/>
  <c r="J26" i="5"/>
  <c r="J22" i="5"/>
  <c r="J18" i="5"/>
  <c r="J24" i="5"/>
  <c r="J20" i="5"/>
  <c r="J15" i="5"/>
  <c r="J16" i="5"/>
  <c r="J21" i="5"/>
  <c r="J17" i="5"/>
  <c r="J28" i="5"/>
  <c r="J10" i="5"/>
  <c r="J14" i="5"/>
  <c r="J11" i="5"/>
  <c r="J29" i="5"/>
  <c r="J12" i="5"/>
  <c r="J25" i="5"/>
  <c r="J13" i="5"/>
  <c r="AY29" i="5"/>
  <c r="AY25" i="5"/>
  <c r="AY21" i="5"/>
  <c r="AY17" i="5"/>
  <c r="AY28" i="5"/>
  <c r="AY24" i="5"/>
  <c r="AY20" i="5"/>
  <c r="AY16" i="5"/>
  <c r="AY31" i="5"/>
  <c r="AY27" i="5"/>
  <c r="AY26" i="5"/>
  <c r="AY23" i="5"/>
  <c r="AY22" i="5"/>
  <c r="AY19" i="5"/>
  <c r="AY12" i="5"/>
  <c r="K9" i="5"/>
  <c r="AY10" i="5"/>
  <c r="AY11" i="5"/>
  <c r="AY13" i="5"/>
  <c r="AY14" i="5"/>
  <c r="AY18" i="5"/>
  <c r="AY15" i="5"/>
  <c r="AY30" i="5"/>
  <c r="AS31" i="4"/>
  <c r="AS27" i="4"/>
  <c r="AS23" i="4"/>
  <c r="AS19" i="4"/>
  <c r="AS30" i="4"/>
  <c r="AS29" i="4"/>
  <c r="AS14" i="4"/>
  <c r="AS10" i="4"/>
  <c r="AS25" i="4"/>
  <c r="AS21" i="4"/>
  <c r="AS13" i="4"/>
  <c r="AY17" i="4"/>
  <c r="AY19" i="4"/>
  <c r="AS26" i="4"/>
  <c r="AS24" i="4"/>
  <c r="AY29" i="4"/>
  <c r="AY25" i="4"/>
  <c r="AY21" i="4"/>
  <c r="AY28" i="4"/>
  <c r="AY24" i="4"/>
  <c r="AY20" i="4"/>
  <c r="AY16" i="4"/>
  <c r="AY31" i="4"/>
  <c r="AY30" i="4"/>
  <c r="AY27" i="4"/>
  <c r="AY15" i="4"/>
  <c r="AY23" i="4"/>
  <c r="AS16" i="4"/>
  <c r="AS18" i="4"/>
  <c r="AS28" i="4"/>
  <c r="AY11" i="4"/>
  <c r="AS12" i="4"/>
  <c r="AY26" i="4"/>
  <c r="G6" i="2"/>
  <c r="AS17" i="2" s="1"/>
  <c r="L9" i="6" l="1"/>
  <c r="M9" i="6" s="1"/>
  <c r="K8" i="8"/>
  <c r="L9" i="12"/>
  <c r="K8" i="12"/>
  <c r="L9" i="11"/>
  <c r="L9" i="10"/>
  <c r="K8" i="10"/>
  <c r="L8" i="4"/>
  <c r="M9" i="4"/>
  <c r="BB25" i="14"/>
  <c r="BB10" i="14"/>
  <c r="BB14" i="14"/>
  <c r="BB24" i="14"/>
  <c r="BB26" i="14"/>
  <c r="BB20" i="14"/>
  <c r="BB30" i="14"/>
  <c r="BB31" i="14"/>
  <c r="BB16" i="14"/>
  <c r="BB22" i="14"/>
  <c r="BD13" i="14"/>
  <c r="BB11" i="14"/>
  <c r="BB27" i="14"/>
  <c r="BB17" i="14"/>
  <c r="BB21" i="14"/>
  <c r="BB15" i="14"/>
  <c r="BB12" i="14"/>
  <c r="BB29" i="14"/>
  <c r="K8" i="14"/>
  <c r="L9" i="14"/>
  <c r="BB18" i="14"/>
  <c r="BB28" i="14"/>
  <c r="BB13" i="13"/>
  <c r="BB25" i="13"/>
  <c r="BB14" i="13"/>
  <c r="BB28" i="13"/>
  <c r="BB17" i="13"/>
  <c r="BB21" i="13"/>
  <c r="BB26" i="13"/>
  <c r="BB31" i="13"/>
  <c r="BB29" i="13"/>
  <c r="BB20" i="13"/>
  <c r="BB30" i="13"/>
  <c r="BB24" i="13"/>
  <c r="K8" i="13"/>
  <c r="L9" i="13"/>
  <c r="BD12" i="13"/>
  <c r="BB27" i="13"/>
  <c r="BB23" i="13"/>
  <c r="BB16" i="13"/>
  <c r="BB21" i="12"/>
  <c r="BB25" i="12"/>
  <c r="BB31" i="12"/>
  <c r="BB20" i="12"/>
  <c r="BB28" i="12"/>
  <c r="BD15" i="12"/>
  <c r="BD14" i="12"/>
  <c r="BB13" i="12"/>
  <c r="BB29" i="12"/>
  <c r="BB16" i="12"/>
  <c r="BD26" i="12"/>
  <c r="BB24" i="12"/>
  <c r="BB17" i="12"/>
  <c r="BD30" i="12"/>
  <c r="BD27" i="12"/>
  <c r="BB18" i="11"/>
  <c r="BB30" i="11"/>
  <c r="BB20" i="11"/>
  <c r="BB28" i="11"/>
  <c r="BB11" i="11"/>
  <c r="BB17" i="11"/>
  <c r="BB12" i="11"/>
  <c r="BB24" i="11"/>
  <c r="BB21" i="11"/>
  <c r="L8" i="11"/>
  <c r="M9" i="11"/>
  <c r="BB10" i="11"/>
  <c r="BB26" i="11"/>
  <c r="BB27" i="11"/>
  <c r="BB25" i="11"/>
  <c r="BB16" i="11"/>
  <c r="BB19" i="11"/>
  <c r="BB13" i="11"/>
  <c r="BB22" i="11"/>
  <c r="BB23" i="11"/>
  <c r="BB14" i="11"/>
  <c r="BB31" i="11"/>
  <c r="BB29" i="11"/>
  <c r="BB29" i="10"/>
  <c r="BB15" i="10"/>
  <c r="BD22" i="10"/>
  <c r="BB13" i="10"/>
  <c r="BB17" i="10"/>
  <c r="BD16" i="10"/>
  <c r="BB19" i="10"/>
  <c r="BD11" i="10"/>
  <c r="BB20" i="10"/>
  <c r="BB10" i="10"/>
  <c r="BB28" i="10"/>
  <c r="BB27" i="10"/>
  <c r="BB21" i="10"/>
  <c r="BB18" i="10"/>
  <c r="BD26" i="10"/>
  <c r="BB24" i="10"/>
  <c r="BD14" i="10"/>
  <c r="BB23" i="10"/>
  <c r="BB30" i="10"/>
  <c r="BB31" i="10"/>
  <c r="BB25" i="10"/>
  <c r="BB30" i="9"/>
  <c r="BB12" i="9"/>
  <c r="BB15" i="9"/>
  <c r="BB17" i="9"/>
  <c r="BB29" i="9"/>
  <c r="BD26" i="9"/>
  <c r="BB16" i="9"/>
  <c r="K8" i="9"/>
  <c r="L9" i="9"/>
  <c r="BB28" i="9"/>
  <c r="BB27" i="9"/>
  <c r="BB21" i="9"/>
  <c r="BB31" i="9"/>
  <c r="BB20" i="9"/>
  <c r="BB24" i="9"/>
  <c r="BB13" i="9"/>
  <c r="BB25" i="9"/>
  <c r="BB23" i="9"/>
  <c r="BD14" i="9"/>
  <c r="BB23" i="8"/>
  <c r="BB10" i="8"/>
  <c r="BD16" i="8"/>
  <c r="BB30" i="8"/>
  <c r="BB22" i="8"/>
  <c r="BB19" i="8"/>
  <c r="BB15" i="8"/>
  <c r="M9" i="8"/>
  <c r="L8" i="8"/>
  <c r="BB28" i="8"/>
  <c r="BB31" i="8"/>
  <c r="BB13" i="8"/>
  <c r="BB24" i="8"/>
  <c r="BB14" i="8"/>
  <c r="BB20" i="8"/>
  <c r="BB21" i="8"/>
  <c r="BB25" i="8"/>
  <c r="BB27" i="8"/>
  <c r="BB29" i="8"/>
  <c r="BD12" i="8"/>
  <c r="BB11" i="8"/>
  <c r="BB18" i="8"/>
  <c r="BB17" i="8"/>
  <c r="BD26" i="8"/>
  <c r="L9" i="7"/>
  <c r="K8" i="7"/>
  <c r="BB29" i="7"/>
  <c r="BB24" i="7"/>
  <c r="BB28" i="7"/>
  <c r="BB15" i="7"/>
  <c r="BB17" i="7"/>
  <c r="BB12" i="7"/>
  <c r="BB16" i="7"/>
  <c r="BB11" i="7"/>
  <c r="BD22" i="7"/>
  <c r="BB27" i="7"/>
  <c r="BB21" i="7"/>
  <c r="BD10" i="7"/>
  <c r="BD19" i="7"/>
  <c r="BB23" i="7"/>
  <c r="BB20" i="7"/>
  <c r="BD13" i="7"/>
  <c r="BB30" i="7"/>
  <c r="BB26" i="7"/>
  <c r="BB31" i="7"/>
  <c r="BB25" i="7"/>
  <c r="BB19" i="6"/>
  <c r="BB23" i="6"/>
  <c r="BB20" i="6"/>
  <c r="BB24" i="6"/>
  <c r="BB30" i="6"/>
  <c r="BB13" i="6"/>
  <c r="BB28" i="6"/>
  <c r="BB17" i="6"/>
  <c r="BB27" i="6"/>
  <c r="BB11" i="6"/>
  <c r="BB14" i="6"/>
  <c r="BB25" i="6"/>
  <c r="BD18" i="6"/>
  <c r="BB31" i="6"/>
  <c r="BB29" i="6"/>
  <c r="BB15" i="6"/>
  <c r="BB10" i="6"/>
  <c r="BB21" i="6"/>
  <c r="BB22" i="6"/>
  <c r="BB26" i="6"/>
  <c r="BB16" i="6"/>
  <c r="BB22" i="5"/>
  <c r="BB23" i="5"/>
  <c r="BB26" i="5"/>
  <c r="BB27" i="5"/>
  <c r="BB29" i="5"/>
  <c r="BB15" i="5"/>
  <c r="K8" i="5"/>
  <c r="L9" i="5"/>
  <c r="BB16" i="5"/>
  <c r="BB14" i="5"/>
  <c r="BB17" i="5"/>
  <c r="BB21" i="5"/>
  <c r="BB11" i="5"/>
  <c r="BB10" i="5"/>
  <c r="BB12" i="5"/>
  <c r="BB20" i="5"/>
  <c r="BB28" i="5"/>
  <c r="BB13" i="5"/>
  <c r="BB30" i="5"/>
  <c r="BB25" i="5"/>
  <c r="BB31" i="5"/>
  <c r="BB18" i="5"/>
  <c r="BB19" i="5"/>
  <c r="BB24" i="5"/>
  <c r="BB26" i="4"/>
  <c r="BB16" i="4"/>
  <c r="BD14" i="4"/>
  <c r="BB21" i="4"/>
  <c r="BB27" i="4"/>
  <c r="BB25" i="4"/>
  <c r="BB17" i="4"/>
  <c r="BD18" i="4"/>
  <c r="BB20" i="4"/>
  <c r="BB24" i="4"/>
  <c r="BB28" i="4"/>
  <c r="BB19" i="4"/>
  <c r="BB30" i="4"/>
  <c r="BB29" i="4"/>
  <c r="BB23" i="4"/>
  <c r="BD12" i="4"/>
  <c r="BB15" i="4"/>
  <c r="BB11" i="4"/>
  <c r="BB31" i="4"/>
  <c r="BD22" i="4"/>
  <c r="AS24" i="2"/>
  <c r="AS16" i="2"/>
  <c r="AS31" i="2"/>
  <c r="AS23" i="2"/>
  <c r="AS15" i="2"/>
  <c r="AS30" i="2"/>
  <c r="AS22" i="2"/>
  <c r="AS14" i="2"/>
  <c r="AS29" i="2"/>
  <c r="AS21" i="2"/>
  <c r="AS13" i="2"/>
  <c r="AS28" i="2"/>
  <c r="AS20" i="2"/>
  <c r="AS12" i="2"/>
  <c r="AS27" i="2"/>
  <c r="AS19" i="2"/>
  <c r="AS11" i="2"/>
  <c r="AS26" i="2"/>
  <c r="AS18" i="2"/>
  <c r="AS10" i="2"/>
  <c r="AS25" i="2"/>
  <c r="L8" i="6" l="1"/>
  <c r="L8" i="12"/>
  <c r="M9" i="12"/>
  <c r="L8" i="10"/>
  <c r="M9" i="10"/>
  <c r="M8" i="4"/>
  <c r="N9" i="4"/>
  <c r="BD15" i="14"/>
  <c r="BD11" i="14"/>
  <c r="BD24" i="14"/>
  <c r="BD22" i="14"/>
  <c r="BD20" i="14"/>
  <c r="BD10" i="14"/>
  <c r="BD17" i="14"/>
  <c r="BD25" i="14"/>
  <c r="BD18" i="14"/>
  <c r="BD31" i="14"/>
  <c r="M9" i="14"/>
  <c r="L8" i="14"/>
  <c r="BD14" i="14"/>
  <c r="BD21" i="14"/>
  <c r="BD30" i="14"/>
  <c r="BD29" i="14"/>
  <c r="BD28" i="14"/>
  <c r="BD12" i="14"/>
  <c r="BD27" i="14"/>
  <c r="BD16" i="14"/>
  <c r="BD26" i="14"/>
  <c r="BD24" i="13"/>
  <c r="BD20" i="13"/>
  <c r="BD23" i="13"/>
  <c r="BD31" i="13"/>
  <c r="BD27" i="13"/>
  <c r="BD30" i="13"/>
  <c r="BD25" i="13"/>
  <c r="L8" i="13"/>
  <c r="M9" i="13"/>
  <c r="BD13" i="13"/>
  <c r="BD28" i="13"/>
  <c r="BD14" i="13"/>
  <c r="BD26" i="13"/>
  <c r="BD21" i="13"/>
  <c r="BD16" i="13"/>
  <c r="BD29" i="13"/>
  <c r="BD17" i="13"/>
  <c r="BD24" i="12"/>
  <c r="BD20" i="12"/>
  <c r="BD25" i="12"/>
  <c r="BD21" i="12"/>
  <c r="BD29" i="12"/>
  <c r="BD31" i="12"/>
  <c r="BD13" i="12"/>
  <c r="BD17" i="12"/>
  <c r="BD16" i="12"/>
  <c r="BD28" i="12"/>
  <c r="BD17" i="11"/>
  <c r="BD16" i="11"/>
  <c r="BD21" i="11"/>
  <c r="BD30" i="11"/>
  <c r="BD14" i="11"/>
  <c r="BD19" i="11"/>
  <c r="BD25" i="11"/>
  <c r="BD10" i="11"/>
  <c r="BD20" i="11"/>
  <c r="BD26" i="11"/>
  <c r="BD31" i="11"/>
  <c r="BD22" i="11"/>
  <c r="BD24" i="11"/>
  <c r="BD23" i="11"/>
  <c r="N9" i="11"/>
  <c r="M8" i="11"/>
  <c r="BD12" i="11"/>
  <c r="BD29" i="11"/>
  <c r="BD28" i="11"/>
  <c r="BD11" i="11"/>
  <c r="BD13" i="11"/>
  <c r="BD27" i="11"/>
  <c r="BD18" i="11"/>
  <c r="BD30" i="10"/>
  <c r="BD21" i="10"/>
  <c r="BD27" i="10"/>
  <c r="BD24" i="10"/>
  <c r="BD13" i="10"/>
  <c r="BD18" i="10"/>
  <c r="BD25" i="10"/>
  <c r="BD20" i="10"/>
  <c r="BD23" i="10"/>
  <c r="BD31" i="10"/>
  <c r="BD28" i="10"/>
  <c r="BD10" i="10"/>
  <c r="BD19" i="10"/>
  <c r="BD17" i="10"/>
  <c r="BD15" i="10"/>
  <c r="BD29" i="10"/>
  <c r="BD25" i="9"/>
  <c r="BD31" i="9"/>
  <c r="BD24" i="9"/>
  <c r="BD12" i="9"/>
  <c r="BD16" i="9"/>
  <c r="M9" i="9"/>
  <c r="L8" i="9"/>
  <c r="BD17" i="9"/>
  <c r="BD13" i="9"/>
  <c r="BD21" i="9"/>
  <c r="BD15" i="9"/>
  <c r="BD27" i="9"/>
  <c r="BD23" i="9"/>
  <c r="BD20" i="9"/>
  <c r="BD28" i="9"/>
  <c r="BD29" i="9"/>
  <c r="BD30" i="9"/>
  <c r="N9" i="8"/>
  <c r="M8" i="8"/>
  <c r="BD21" i="8"/>
  <c r="BD13" i="8"/>
  <c r="BD15" i="8"/>
  <c r="BD10" i="8"/>
  <c r="BD27" i="8"/>
  <c r="BD28" i="8"/>
  <c r="BD30" i="8"/>
  <c r="BD25" i="8"/>
  <c r="BD24" i="8"/>
  <c r="BD18" i="8"/>
  <c r="BD14" i="8"/>
  <c r="BD11" i="8"/>
  <c r="BD17" i="8"/>
  <c r="BD19" i="8"/>
  <c r="BD22" i="8"/>
  <c r="BD29" i="8"/>
  <c r="BD20" i="8"/>
  <c r="BD31" i="8"/>
  <c r="BD23" i="8"/>
  <c r="BD21" i="7"/>
  <c r="BD20" i="7"/>
  <c r="BD28" i="7"/>
  <c r="BD26" i="7"/>
  <c r="BD23" i="7"/>
  <c r="BD24" i="7"/>
  <c r="BD30" i="7"/>
  <c r="BD29" i="7"/>
  <c r="BD31" i="7"/>
  <c r="BD16" i="7"/>
  <c r="BD12" i="7"/>
  <c r="BD27" i="7"/>
  <c r="BD17" i="7"/>
  <c r="BD25" i="7"/>
  <c r="BD11" i="7"/>
  <c r="BD15" i="7"/>
  <c r="M9" i="7"/>
  <c r="L8" i="7"/>
  <c r="BD17" i="6"/>
  <c r="BD15" i="6"/>
  <c r="BD29" i="6"/>
  <c r="BD28" i="6"/>
  <c r="BD11" i="6"/>
  <c r="BD31" i="6"/>
  <c r="BD13" i="6"/>
  <c r="BD23" i="6"/>
  <c r="BD21" i="6"/>
  <c r="BD10" i="6"/>
  <c r="BD25" i="6"/>
  <c r="BD16" i="6"/>
  <c r="N9" i="6"/>
  <c r="M8" i="6"/>
  <c r="BD24" i="6"/>
  <c r="BD14" i="6"/>
  <c r="BD26" i="6"/>
  <c r="BD20" i="6"/>
  <c r="BD22" i="6"/>
  <c r="BD27" i="6"/>
  <c r="BD30" i="6"/>
  <c r="BD19" i="6"/>
  <c r="BD31" i="5"/>
  <c r="BD16" i="5"/>
  <c r="M9" i="5"/>
  <c r="L8" i="5"/>
  <c r="BD25" i="5"/>
  <c r="BD23" i="5"/>
  <c r="BD28" i="5"/>
  <c r="BD11" i="5"/>
  <c r="BD27" i="5"/>
  <c r="BD21" i="5"/>
  <c r="BD24" i="5"/>
  <c r="BD20" i="5"/>
  <c r="BD26" i="5"/>
  <c r="BD30" i="5"/>
  <c r="BD17" i="5"/>
  <c r="BD13" i="5"/>
  <c r="K30" i="5"/>
  <c r="K26" i="5"/>
  <c r="K22" i="5"/>
  <c r="K18" i="5"/>
  <c r="K31" i="5"/>
  <c r="K20" i="5"/>
  <c r="K15" i="5"/>
  <c r="K11" i="5"/>
  <c r="K27" i="5"/>
  <c r="K16" i="5"/>
  <c r="K23" i="5"/>
  <c r="K14" i="5"/>
  <c r="K10" i="5"/>
  <c r="K19" i="5"/>
  <c r="K17" i="5"/>
  <c r="K24" i="5"/>
  <c r="K29" i="5"/>
  <c r="K12" i="5"/>
  <c r="K25" i="5"/>
  <c r="K13" i="5"/>
  <c r="K28" i="5"/>
  <c r="K21" i="5"/>
  <c r="BD12" i="5"/>
  <c r="BD19" i="5"/>
  <c r="BD15" i="5"/>
  <c r="BD18" i="5"/>
  <c r="BD10" i="5"/>
  <c r="BD14" i="5"/>
  <c r="BD29" i="5"/>
  <c r="BD22" i="5"/>
  <c r="BD31" i="4"/>
  <c r="BD19" i="4"/>
  <c r="BD24" i="4"/>
  <c r="BD17" i="4"/>
  <c r="BD16" i="4"/>
  <c r="BD29" i="4"/>
  <c r="BD25" i="4"/>
  <c r="BD21" i="4"/>
  <c r="BD23" i="4"/>
  <c r="BD11" i="4"/>
  <c r="BD28" i="4"/>
  <c r="BD15" i="4"/>
  <c r="BD30" i="4"/>
  <c r="BD20" i="4"/>
  <c r="BD27" i="4"/>
  <c r="BD26" i="4"/>
  <c r="J9" i="2"/>
  <c r="J8" i="2" s="1"/>
  <c r="I6" i="2"/>
  <c r="N9" i="12" l="1"/>
  <c r="M8" i="12"/>
  <c r="N9" i="10"/>
  <c r="M8" i="10"/>
  <c r="N8" i="4"/>
  <c r="O9" i="4"/>
  <c r="N9" i="14"/>
  <c r="M8" i="14"/>
  <c r="N9" i="13"/>
  <c r="M8" i="13"/>
  <c r="O9" i="11"/>
  <c r="N8" i="11"/>
  <c r="N9" i="9"/>
  <c r="M8" i="9"/>
  <c r="O9" i="8"/>
  <c r="N8" i="8"/>
  <c r="N9" i="7"/>
  <c r="M8" i="7"/>
  <c r="O9" i="6"/>
  <c r="N8" i="6"/>
  <c r="M8" i="5"/>
  <c r="N9" i="5"/>
  <c r="K9" i="2"/>
  <c r="L9" i="2" s="1"/>
  <c r="AY10" i="2"/>
  <c r="BB10" i="2" s="1"/>
  <c r="BD10" i="2" s="1"/>
  <c r="AY18" i="2"/>
  <c r="AY26" i="2"/>
  <c r="AY27" i="2"/>
  <c r="AY12" i="2"/>
  <c r="AY20" i="2"/>
  <c r="AY28" i="2"/>
  <c r="AY13" i="2"/>
  <c r="AY21" i="2"/>
  <c r="BB21" i="2" s="1"/>
  <c r="BD21" i="2" s="1"/>
  <c r="AY29" i="2"/>
  <c r="AY22" i="2"/>
  <c r="AY30" i="2"/>
  <c r="AY14" i="2"/>
  <c r="BB14" i="2" s="1"/>
  <c r="BD14" i="2" s="1"/>
  <c r="AY15" i="2"/>
  <c r="AY23" i="2"/>
  <c r="AY31" i="2"/>
  <c r="AY19" i="2"/>
  <c r="AY16" i="2"/>
  <c r="AY24" i="2"/>
  <c r="AY17" i="2"/>
  <c r="BB17" i="2" s="1"/>
  <c r="BD17" i="2" s="1"/>
  <c r="AY25" i="2"/>
  <c r="AY11" i="2"/>
  <c r="N8" i="12" l="1"/>
  <c r="O9" i="12"/>
  <c r="O9" i="10"/>
  <c r="N8" i="10"/>
  <c r="O8" i="4"/>
  <c r="P9" i="4"/>
  <c r="O9" i="14"/>
  <c r="N8" i="14"/>
  <c r="O9" i="13"/>
  <c r="N8" i="13"/>
  <c r="P9" i="11"/>
  <c r="O8" i="11"/>
  <c r="O9" i="9"/>
  <c r="N8" i="9"/>
  <c r="O8" i="8"/>
  <c r="P9" i="8"/>
  <c r="O9" i="7"/>
  <c r="N8" i="7"/>
  <c r="P9" i="6"/>
  <c r="O8" i="6"/>
  <c r="N8" i="5"/>
  <c r="O9" i="5"/>
  <c r="BB29" i="2"/>
  <c r="BB19" i="2"/>
  <c r="BB31" i="2"/>
  <c r="BB13" i="2"/>
  <c r="BB23" i="2"/>
  <c r="BB28" i="2"/>
  <c r="BB16" i="2"/>
  <c r="BB11" i="2"/>
  <c r="BB20" i="2"/>
  <c r="BB30" i="2"/>
  <c r="BB27" i="2"/>
  <c r="BB15" i="2"/>
  <c r="BB25" i="2"/>
  <c r="BB12" i="2"/>
  <c r="BB24" i="2"/>
  <c r="BB22" i="2"/>
  <c r="BB26" i="2"/>
  <c r="BB18" i="2"/>
  <c r="M9" i="2"/>
  <c r="K8" i="2"/>
  <c r="P9" i="12" l="1"/>
  <c r="O8" i="12"/>
  <c r="O8" i="10"/>
  <c r="P9" i="10"/>
  <c r="P8" i="4"/>
  <c r="Q9" i="4"/>
  <c r="P9" i="14"/>
  <c r="O8" i="14"/>
  <c r="P9" i="13"/>
  <c r="O8" i="13"/>
  <c r="Q9" i="11"/>
  <c r="P8" i="11"/>
  <c r="P9" i="9"/>
  <c r="O8" i="9"/>
  <c r="Q9" i="8"/>
  <c r="P8" i="8"/>
  <c r="O8" i="7"/>
  <c r="P9" i="7"/>
  <c r="P8" i="6"/>
  <c r="Q9" i="6"/>
  <c r="O8" i="5"/>
  <c r="P9" i="5"/>
  <c r="BD23" i="2"/>
  <c r="BD15" i="2"/>
  <c r="BD11" i="2"/>
  <c r="BD24" i="2"/>
  <c r="BD16" i="2"/>
  <c r="BD27" i="2"/>
  <c r="BD18" i="2"/>
  <c r="BD30" i="2"/>
  <c r="BD28" i="2"/>
  <c r="BD19" i="2"/>
  <c r="BD20" i="2"/>
  <c r="BD22" i="2"/>
  <c r="BD13" i="2"/>
  <c r="BD31" i="2"/>
  <c r="BD12" i="2"/>
  <c r="BD26" i="2"/>
  <c r="BD25" i="2"/>
  <c r="BD29" i="2"/>
  <c r="N9" i="2"/>
  <c r="L8" i="2"/>
  <c r="Q9" i="12" l="1"/>
  <c r="P8" i="12"/>
  <c r="Q9" i="10"/>
  <c r="P8" i="10"/>
  <c r="Q8" i="4"/>
  <c r="R9" i="4"/>
  <c r="P22" i="4"/>
  <c r="P24" i="4"/>
  <c r="P10" i="4"/>
  <c r="P11" i="4"/>
  <c r="P12" i="4"/>
  <c r="P13" i="4"/>
  <c r="P14" i="4"/>
  <c r="P15" i="4"/>
  <c r="P16" i="4"/>
  <c r="P17" i="4"/>
  <c r="P18" i="4"/>
  <c r="P19" i="4"/>
  <c r="P20" i="4"/>
  <c r="P27" i="4"/>
  <c r="P21" i="4"/>
  <c r="P29" i="4"/>
  <c r="P30" i="4"/>
  <c r="P31" i="4"/>
  <c r="P26" i="4"/>
  <c r="P25" i="4"/>
  <c r="P28" i="4"/>
  <c r="P23" i="4"/>
  <c r="Q9" i="14"/>
  <c r="P8" i="14"/>
  <c r="P8" i="13"/>
  <c r="Q9" i="13"/>
  <c r="P28" i="11"/>
  <c r="P24" i="11"/>
  <c r="P20" i="11"/>
  <c r="P16" i="11"/>
  <c r="P31" i="11"/>
  <c r="P27" i="11"/>
  <c r="P23" i="11"/>
  <c r="P22" i="11"/>
  <c r="P21" i="11"/>
  <c r="P29" i="11"/>
  <c r="P26" i="11"/>
  <c r="P25" i="11"/>
  <c r="P12" i="11"/>
  <c r="P13" i="11"/>
  <c r="P19" i="11"/>
  <c r="P17" i="11"/>
  <c r="P11" i="11"/>
  <c r="P30" i="11"/>
  <c r="P15" i="11"/>
  <c r="P10" i="11"/>
  <c r="P18" i="11"/>
  <c r="P14" i="11"/>
  <c r="R9" i="11"/>
  <c r="Q8" i="11"/>
  <c r="Q9" i="9"/>
  <c r="P8" i="9"/>
  <c r="P28" i="8"/>
  <c r="P24" i="8"/>
  <c r="P20" i="8"/>
  <c r="P16" i="8"/>
  <c r="P31" i="8"/>
  <c r="P29" i="8"/>
  <c r="P14" i="8"/>
  <c r="P10" i="8"/>
  <c r="P27" i="8"/>
  <c r="P22" i="8"/>
  <c r="P17" i="8"/>
  <c r="P26" i="8"/>
  <c r="P11" i="8"/>
  <c r="P23" i="8"/>
  <c r="P19" i="8"/>
  <c r="P13" i="8"/>
  <c r="P21" i="8"/>
  <c r="P30" i="8"/>
  <c r="P12" i="8"/>
  <c r="P18" i="8"/>
  <c r="P15" i="8"/>
  <c r="P25" i="8"/>
  <c r="R9" i="8"/>
  <c r="Q8" i="8"/>
  <c r="Q9" i="7"/>
  <c r="P8" i="7"/>
  <c r="Q8" i="6"/>
  <c r="R9" i="6"/>
  <c r="P28" i="6"/>
  <c r="P24" i="6"/>
  <c r="P20" i="6"/>
  <c r="P16" i="6"/>
  <c r="P31" i="6"/>
  <c r="P27" i="6"/>
  <c r="P23" i="6"/>
  <c r="P19" i="6"/>
  <c r="P22" i="6"/>
  <c r="P29" i="6"/>
  <c r="P18" i="6"/>
  <c r="P13" i="6"/>
  <c r="P25" i="6"/>
  <c r="P12" i="6"/>
  <c r="P11" i="6"/>
  <c r="P30" i="6"/>
  <c r="P17" i="6"/>
  <c r="P15" i="6"/>
  <c r="P10" i="6"/>
  <c r="P21" i="6"/>
  <c r="P14" i="6"/>
  <c r="P26" i="6"/>
  <c r="Q9" i="5"/>
  <c r="P8" i="5"/>
  <c r="O9" i="2"/>
  <c r="M8" i="2"/>
  <c r="P23" i="12" l="1"/>
  <c r="P17" i="12"/>
  <c r="P19" i="12"/>
  <c r="P26" i="12"/>
  <c r="P28" i="12"/>
  <c r="P22" i="12"/>
  <c r="P14" i="12"/>
  <c r="P24" i="12"/>
  <c r="P29" i="12"/>
  <c r="P13" i="12"/>
  <c r="P20" i="12"/>
  <c r="P11" i="12"/>
  <c r="P16" i="12"/>
  <c r="P12" i="12"/>
  <c r="P15" i="12"/>
  <c r="P21" i="12"/>
  <c r="P27" i="12"/>
  <c r="P10" i="12"/>
  <c r="P18" i="12"/>
  <c r="P25" i="12"/>
  <c r="P31" i="12"/>
  <c r="P30" i="12"/>
  <c r="R9" i="12"/>
  <c r="Q8" i="12"/>
  <c r="P23" i="10"/>
  <c r="P19" i="10"/>
  <c r="P22" i="10"/>
  <c r="P10" i="10"/>
  <c r="P29" i="10"/>
  <c r="P17" i="10"/>
  <c r="P24" i="10"/>
  <c r="P25" i="10"/>
  <c r="P11" i="10"/>
  <c r="P20" i="10"/>
  <c r="P26" i="10"/>
  <c r="P16" i="10"/>
  <c r="P31" i="10"/>
  <c r="P13" i="10"/>
  <c r="P28" i="10"/>
  <c r="P12" i="10"/>
  <c r="P18" i="10"/>
  <c r="P15" i="10"/>
  <c r="P27" i="10"/>
  <c r="P21" i="10"/>
  <c r="P14" i="10"/>
  <c r="P30" i="10"/>
  <c r="Q8" i="10"/>
  <c r="R9" i="10"/>
  <c r="R8" i="4"/>
  <c r="S9" i="4"/>
  <c r="P28" i="14"/>
  <c r="P24" i="14"/>
  <c r="P20" i="14"/>
  <c r="P16" i="14"/>
  <c r="P31" i="14"/>
  <c r="P30" i="14"/>
  <c r="P29" i="14"/>
  <c r="P13" i="14"/>
  <c r="P19" i="14"/>
  <c r="P18" i="14"/>
  <c r="P10" i="14"/>
  <c r="P26" i="14"/>
  <c r="P23" i="14"/>
  <c r="P14" i="14"/>
  <c r="P25" i="14"/>
  <c r="P22" i="14"/>
  <c r="P17" i="14"/>
  <c r="P12" i="14"/>
  <c r="P21" i="14"/>
  <c r="P11" i="14"/>
  <c r="P27" i="14"/>
  <c r="P15" i="14"/>
  <c r="R9" i="14"/>
  <c r="Q8" i="14"/>
  <c r="R9" i="13"/>
  <c r="Q8" i="13"/>
  <c r="P28" i="13"/>
  <c r="P24" i="13"/>
  <c r="P20" i="13"/>
  <c r="P16" i="13"/>
  <c r="P31" i="13"/>
  <c r="P27" i="13"/>
  <c r="P23" i="13"/>
  <c r="P19" i="13"/>
  <c r="P22" i="13"/>
  <c r="P29" i="13"/>
  <c r="P18" i="13"/>
  <c r="P12" i="13"/>
  <c r="P25" i="13"/>
  <c r="P15" i="13"/>
  <c r="P17" i="13"/>
  <c r="P30" i="13"/>
  <c r="P14" i="13"/>
  <c r="P11" i="13"/>
  <c r="P10" i="13"/>
  <c r="P13" i="13"/>
  <c r="P26" i="13"/>
  <c r="P21" i="13"/>
  <c r="S9" i="11"/>
  <c r="R8" i="11"/>
  <c r="Q8" i="9"/>
  <c r="R9" i="9"/>
  <c r="P28" i="9"/>
  <c r="P24" i="9"/>
  <c r="P20" i="9"/>
  <c r="P16" i="9"/>
  <c r="P31" i="9"/>
  <c r="P27" i="9"/>
  <c r="P23" i="9"/>
  <c r="P19" i="9"/>
  <c r="P22" i="9"/>
  <c r="P29" i="9"/>
  <c r="P18" i="9"/>
  <c r="P12" i="9"/>
  <c r="P25" i="9"/>
  <c r="P15" i="9"/>
  <c r="P13" i="9"/>
  <c r="P30" i="9"/>
  <c r="P14" i="9"/>
  <c r="P10" i="9"/>
  <c r="P11" i="9"/>
  <c r="P17" i="9"/>
  <c r="P26" i="9"/>
  <c r="P21" i="9"/>
  <c r="S9" i="8"/>
  <c r="R8" i="8"/>
  <c r="R9" i="7"/>
  <c r="Q8" i="7"/>
  <c r="P28" i="7"/>
  <c r="P24" i="7"/>
  <c r="P20" i="7"/>
  <c r="P16" i="7"/>
  <c r="P31" i="7"/>
  <c r="P27" i="7"/>
  <c r="P23" i="7"/>
  <c r="P19" i="7"/>
  <c r="P22" i="7"/>
  <c r="P15" i="7"/>
  <c r="P11" i="7"/>
  <c r="P29" i="7"/>
  <c r="P18" i="7"/>
  <c r="P25" i="7"/>
  <c r="P14" i="7"/>
  <c r="P10" i="7"/>
  <c r="P13" i="7"/>
  <c r="P17" i="7"/>
  <c r="P30" i="7"/>
  <c r="P12" i="7"/>
  <c r="P21" i="7"/>
  <c r="P26" i="7"/>
  <c r="S9" i="6"/>
  <c r="R8" i="6"/>
  <c r="R9" i="5"/>
  <c r="Q8" i="5"/>
  <c r="P9" i="2"/>
  <c r="N8" i="2"/>
  <c r="S9" i="12" l="1"/>
  <c r="R8" i="12"/>
  <c r="S9" i="10"/>
  <c r="R8" i="10"/>
  <c r="S8" i="4"/>
  <c r="T9" i="4"/>
  <c r="S9" i="14"/>
  <c r="R8" i="14"/>
  <c r="S9" i="13"/>
  <c r="R8" i="13"/>
  <c r="S8" i="11"/>
  <c r="T9" i="11"/>
  <c r="R8" i="9"/>
  <c r="S9" i="9"/>
  <c r="T9" i="8"/>
  <c r="S8" i="8"/>
  <c r="S9" i="7"/>
  <c r="R8" i="7"/>
  <c r="T9" i="6"/>
  <c r="S8" i="6"/>
  <c r="R8" i="5"/>
  <c r="S9" i="5"/>
  <c r="Q9" i="2"/>
  <c r="O8" i="2"/>
  <c r="T9" i="12" l="1"/>
  <c r="S8" i="12"/>
  <c r="T9" i="10"/>
  <c r="S8" i="10"/>
  <c r="T8" i="4"/>
  <c r="U9" i="4"/>
  <c r="T9" i="14"/>
  <c r="S8" i="14"/>
  <c r="S8" i="13"/>
  <c r="T9" i="13"/>
  <c r="T8" i="11"/>
  <c r="U9" i="11"/>
  <c r="S8" i="9"/>
  <c r="T9" i="9"/>
  <c r="U9" i="8"/>
  <c r="T8" i="8"/>
  <c r="T9" i="7"/>
  <c r="S8" i="7"/>
  <c r="U9" i="6"/>
  <c r="T8" i="6"/>
  <c r="T9" i="5"/>
  <c r="S8" i="5"/>
  <c r="R31" i="5"/>
  <c r="R27" i="5"/>
  <c r="R23" i="5"/>
  <c r="R19" i="5"/>
  <c r="R30" i="5"/>
  <c r="R26" i="5"/>
  <c r="R22" i="5"/>
  <c r="R18" i="5"/>
  <c r="R25" i="5"/>
  <c r="R21" i="5"/>
  <c r="R15" i="5"/>
  <c r="R28" i="5"/>
  <c r="R17" i="5"/>
  <c r="R14" i="5"/>
  <c r="R13" i="5"/>
  <c r="R12" i="5"/>
  <c r="R29" i="5"/>
  <c r="R16" i="5"/>
  <c r="R24" i="5"/>
  <c r="R10" i="5"/>
  <c r="R20" i="5"/>
  <c r="R11" i="5"/>
  <c r="R9" i="2"/>
  <c r="P8" i="2"/>
  <c r="U9" i="12" l="1"/>
  <c r="T8" i="12"/>
  <c r="T8" i="10"/>
  <c r="U9" i="10"/>
  <c r="P16" i="2"/>
  <c r="P24" i="2"/>
  <c r="P11" i="2"/>
  <c r="P19" i="2"/>
  <c r="P27" i="2"/>
  <c r="P23" i="2"/>
  <c r="P31" i="2"/>
  <c r="P29" i="2"/>
  <c r="P14" i="2"/>
  <c r="P22" i="2"/>
  <c r="P30" i="2"/>
  <c r="P17" i="2"/>
  <c r="P25" i="2"/>
  <c r="P13" i="2"/>
  <c r="P12" i="2"/>
  <c r="P20" i="2"/>
  <c r="P28" i="2"/>
  <c r="P15" i="2"/>
  <c r="P10" i="2"/>
  <c r="P18" i="2"/>
  <c r="P26" i="2"/>
  <c r="P21" i="2"/>
  <c r="U8" i="4"/>
  <c r="V9" i="4"/>
  <c r="U9" i="14"/>
  <c r="T8" i="14"/>
  <c r="T8" i="13"/>
  <c r="U9" i="13"/>
  <c r="U8" i="11"/>
  <c r="V9" i="11"/>
  <c r="U9" i="9"/>
  <c r="T8" i="9"/>
  <c r="V9" i="8"/>
  <c r="U8" i="8"/>
  <c r="U9" i="7"/>
  <c r="T8" i="7"/>
  <c r="U8" i="6"/>
  <c r="V9" i="6"/>
  <c r="U9" i="5"/>
  <c r="T8" i="5"/>
  <c r="S9" i="2"/>
  <c r="Q8" i="2"/>
  <c r="V9" i="12" l="1"/>
  <c r="U8" i="12"/>
  <c r="U8" i="10"/>
  <c r="V9" i="10"/>
  <c r="V8" i="4"/>
  <c r="W9" i="4"/>
  <c r="V9" i="14"/>
  <c r="U8" i="14"/>
  <c r="V9" i="13"/>
  <c r="U8" i="13"/>
  <c r="W9" i="11"/>
  <c r="V8" i="11"/>
  <c r="U8" i="9"/>
  <c r="V9" i="9"/>
  <c r="W9" i="8"/>
  <c r="V8" i="8"/>
  <c r="V9" i="7"/>
  <c r="U8" i="7"/>
  <c r="V8" i="6"/>
  <c r="W9" i="6"/>
  <c r="U8" i="5"/>
  <c r="V9" i="5"/>
  <c r="T9" i="2"/>
  <c r="R8" i="2"/>
  <c r="W9" i="12" l="1"/>
  <c r="V8" i="12"/>
  <c r="V8" i="10"/>
  <c r="W9" i="10"/>
  <c r="W8" i="4"/>
  <c r="X9" i="4"/>
  <c r="W9" i="14"/>
  <c r="V8" i="14"/>
  <c r="W9" i="13"/>
  <c r="V8" i="13"/>
  <c r="X9" i="11"/>
  <c r="W8" i="11"/>
  <c r="W9" i="9"/>
  <c r="V8" i="9"/>
  <c r="W8" i="8"/>
  <c r="W10" i="8" s="1"/>
  <c r="X9" i="8"/>
  <c r="W9" i="7"/>
  <c r="V8" i="7"/>
  <c r="W8" i="6"/>
  <c r="X9" i="6"/>
  <c r="V8" i="5"/>
  <c r="W9" i="5"/>
  <c r="U9" i="2"/>
  <c r="S8" i="2"/>
  <c r="X9" i="12" l="1"/>
  <c r="W8" i="12"/>
  <c r="X9" i="10"/>
  <c r="W8" i="10"/>
  <c r="X8" i="4"/>
  <c r="Y9" i="4"/>
  <c r="W10" i="4"/>
  <c r="W11" i="4"/>
  <c r="W12" i="4"/>
  <c r="W13" i="4"/>
  <c r="W14" i="4"/>
  <c r="W15" i="4"/>
  <c r="W16" i="4"/>
  <c r="W17" i="4"/>
  <c r="W18" i="4"/>
  <c r="W19" i="4"/>
  <c r="W20" i="4"/>
  <c r="W21" i="4"/>
  <c r="W23" i="4"/>
  <c r="W27" i="4"/>
  <c r="W28" i="4"/>
  <c r="W24" i="4"/>
  <c r="W26" i="4"/>
  <c r="W25" i="4"/>
  <c r="W22" i="4"/>
  <c r="W29" i="4"/>
  <c r="W30" i="4"/>
  <c r="W31" i="4"/>
  <c r="X9" i="14"/>
  <c r="W8" i="14"/>
  <c r="W8" i="13"/>
  <c r="X9" i="13"/>
  <c r="W28" i="11"/>
  <c r="W24" i="11"/>
  <c r="W20" i="11"/>
  <c r="W16" i="11"/>
  <c r="W27" i="11"/>
  <c r="W19" i="11"/>
  <c r="W18" i="11"/>
  <c r="W30" i="11"/>
  <c r="W25" i="11"/>
  <c r="W15" i="11"/>
  <c r="W31" i="11"/>
  <c r="W29" i="11"/>
  <c r="W22" i="11"/>
  <c r="W13" i="11"/>
  <c r="W26" i="11"/>
  <c r="W14" i="11"/>
  <c r="W17" i="11"/>
  <c r="W21" i="11"/>
  <c r="W23" i="11"/>
  <c r="W12" i="11"/>
  <c r="W11" i="11"/>
  <c r="W10" i="11"/>
  <c r="Y9" i="11"/>
  <c r="X8" i="11"/>
  <c r="X9" i="9"/>
  <c r="W8" i="9"/>
  <c r="Y9" i="8"/>
  <c r="X8" i="8"/>
  <c r="W26" i="8"/>
  <c r="W21" i="8"/>
  <c r="W24" i="8"/>
  <c r="W19" i="8"/>
  <c r="W14" i="8"/>
  <c r="W29" i="8"/>
  <c r="W30" i="8"/>
  <c r="W12" i="8"/>
  <c r="W31" i="8"/>
  <c r="W17" i="8"/>
  <c r="W15" i="8"/>
  <c r="W27" i="8"/>
  <c r="W23" i="8"/>
  <c r="W16" i="8"/>
  <c r="W25" i="8"/>
  <c r="W13" i="8"/>
  <c r="W22" i="8"/>
  <c r="W20" i="8"/>
  <c r="W28" i="8"/>
  <c r="W11" i="8"/>
  <c r="W18" i="8"/>
  <c r="X9" i="7"/>
  <c r="W8" i="7"/>
  <c r="Y9" i="6"/>
  <c r="X8" i="6"/>
  <c r="W28" i="6"/>
  <c r="W24" i="6"/>
  <c r="W20" i="6"/>
  <c r="W16" i="6"/>
  <c r="W27" i="6"/>
  <c r="W17" i="6"/>
  <c r="W14" i="6"/>
  <c r="W10" i="6"/>
  <c r="W23" i="6"/>
  <c r="W30" i="6"/>
  <c r="W19" i="6"/>
  <c r="W13" i="6"/>
  <c r="W25" i="6"/>
  <c r="W12" i="6"/>
  <c r="W31" i="6"/>
  <c r="W22" i="6"/>
  <c r="W29" i="6"/>
  <c r="W26" i="6"/>
  <c r="W11" i="6"/>
  <c r="W15" i="6"/>
  <c r="W21" i="6"/>
  <c r="W18" i="6"/>
  <c r="W8" i="5"/>
  <c r="X9" i="5"/>
  <c r="V9" i="2"/>
  <c r="T8" i="2"/>
  <c r="W13" i="12" l="1"/>
  <c r="W21" i="12"/>
  <c r="W23" i="12"/>
  <c r="W22" i="12"/>
  <c r="W28" i="12"/>
  <c r="W25" i="12"/>
  <c r="W18" i="12"/>
  <c r="W24" i="12"/>
  <c r="W12" i="12"/>
  <c r="W19" i="12"/>
  <c r="W20" i="12"/>
  <c r="W11" i="12"/>
  <c r="W30" i="12"/>
  <c r="W16" i="12"/>
  <c r="W10" i="12"/>
  <c r="W26" i="12"/>
  <c r="W31" i="12"/>
  <c r="W14" i="12"/>
  <c r="W17" i="12"/>
  <c r="W29" i="12"/>
  <c r="W27" i="12"/>
  <c r="W15" i="12"/>
  <c r="Y9" i="12"/>
  <c r="X8" i="12"/>
  <c r="W18" i="10"/>
  <c r="W15" i="10"/>
  <c r="W28" i="10"/>
  <c r="W30" i="10"/>
  <c r="W24" i="10"/>
  <c r="W31" i="10"/>
  <c r="W10" i="10"/>
  <c r="W20" i="10"/>
  <c r="W14" i="10"/>
  <c r="W21" i="10"/>
  <c r="W29" i="10"/>
  <c r="W17" i="10"/>
  <c r="W26" i="10"/>
  <c r="W13" i="10"/>
  <c r="W23" i="10"/>
  <c r="W22" i="10"/>
  <c r="W11" i="10"/>
  <c r="W25" i="10"/>
  <c r="W16" i="10"/>
  <c r="W27" i="10"/>
  <c r="W12" i="10"/>
  <c r="W19" i="10"/>
  <c r="Y9" i="10"/>
  <c r="X8" i="10"/>
  <c r="Z9" i="4"/>
  <c r="Y8" i="4"/>
  <c r="W28" i="14"/>
  <c r="W24" i="14"/>
  <c r="W20" i="14"/>
  <c r="W27" i="14"/>
  <c r="W26" i="14"/>
  <c r="W25" i="14"/>
  <c r="W17" i="14"/>
  <c r="W13" i="14"/>
  <c r="W16" i="14"/>
  <c r="W23" i="14"/>
  <c r="W21" i="14"/>
  <c r="W15" i="14"/>
  <c r="W10" i="14"/>
  <c r="W31" i="14"/>
  <c r="W29" i="14"/>
  <c r="W11" i="14"/>
  <c r="W19" i="14"/>
  <c r="W30" i="14"/>
  <c r="W22" i="14"/>
  <c r="W18" i="14"/>
  <c r="W14" i="14"/>
  <c r="W12" i="14"/>
  <c r="X8" i="14"/>
  <c r="Y9" i="14"/>
  <c r="W28" i="13"/>
  <c r="W24" i="13"/>
  <c r="W20" i="13"/>
  <c r="W16" i="13"/>
  <c r="W27" i="13"/>
  <c r="W17" i="13"/>
  <c r="W13" i="13"/>
  <c r="W23" i="13"/>
  <c r="W30" i="13"/>
  <c r="W19" i="13"/>
  <c r="W12" i="13"/>
  <c r="W25" i="13"/>
  <c r="W31" i="13"/>
  <c r="W22" i="13"/>
  <c r="W29" i="13"/>
  <c r="W26" i="13"/>
  <c r="W15" i="13"/>
  <c r="W10" i="13"/>
  <c r="W21" i="13"/>
  <c r="W14" i="13"/>
  <c r="W18" i="13"/>
  <c r="W11" i="13"/>
  <c r="X8" i="13"/>
  <c r="Y9" i="13"/>
  <c r="Z9" i="11"/>
  <c r="Y8" i="11"/>
  <c r="Y9" i="9"/>
  <c r="X8" i="9"/>
  <c r="W28" i="9"/>
  <c r="W24" i="9"/>
  <c r="W20" i="9"/>
  <c r="W27" i="9"/>
  <c r="W17" i="9"/>
  <c r="W13" i="9"/>
  <c r="W23" i="9"/>
  <c r="W30" i="9"/>
  <c r="W19" i="9"/>
  <c r="W12" i="9"/>
  <c r="W15" i="9"/>
  <c r="W31" i="9"/>
  <c r="W18" i="9"/>
  <c r="W11" i="9"/>
  <c r="W14" i="9"/>
  <c r="W29" i="9"/>
  <c r="W26" i="9"/>
  <c r="W25" i="9"/>
  <c r="W22" i="9"/>
  <c r="W10" i="9"/>
  <c r="W16" i="9"/>
  <c r="W21" i="9"/>
  <c r="Z9" i="8"/>
  <c r="Y8" i="8"/>
  <c r="W28" i="7"/>
  <c r="W24" i="7"/>
  <c r="W20" i="7"/>
  <c r="W27" i="7"/>
  <c r="W17" i="7"/>
  <c r="W23" i="7"/>
  <c r="W15" i="7"/>
  <c r="W11" i="7"/>
  <c r="W30" i="7"/>
  <c r="W19" i="7"/>
  <c r="W16" i="7"/>
  <c r="W31" i="7"/>
  <c r="W14" i="7"/>
  <c r="W25" i="7"/>
  <c r="W29" i="7"/>
  <c r="W26" i="7"/>
  <c r="W18" i="7"/>
  <c r="W10" i="7"/>
  <c r="W22" i="7"/>
  <c r="W12" i="7"/>
  <c r="W13" i="7"/>
  <c r="W21" i="7"/>
  <c r="Y9" i="7"/>
  <c r="X8" i="7"/>
  <c r="Z9" i="6"/>
  <c r="Y8" i="6"/>
  <c r="X8" i="5"/>
  <c r="Y9" i="5"/>
  <c r="W9" i="2"/>
  <c r="U8" i="2"/>
  <c r="Z9" i="12" l="1"/>
  <c r="Y8" i="12"/>
  <c r="Y8" i="10"/>
  <c r="Z9" i="10"/>
  <c r="Z8" i="4"/>
  <c r="AA9" i="4"/>
  <c r="Y8" i="14"/>
  <c r="Z9" i="14"/>
  <c r="Y8" i="13"/>
  <c r="Z9" i="13"/>
  <c r="AA9" i="11"/>
  <c r="Z8" i="11"/>
  <c r="Z9" i="9"/>
  <c r="Y8" i="9"/>
  <c r="AA9" i="8"/>
  <c r="Z8" i="8"/>
  <c r="Z9" i="7"/>
  <c r="Y8" i="7"/>
  <c r="AA9" i="6"/>
  <c r="Z8" i="6"/>
  <c r="Z9" i="5"/>
  <c r="Y8" i="5"/>
  <c r="X9" i="2"/>
  <c r="V8" i="2"/>
  <c r="Z8" i="12" l="1"/>
  <c r="AA9" i="12"/>
  <c r="Z8" i="10"/>
  <c r="AA9" i="10"/>
  <c r="AA8" i="4"/>
  <c r="AB9" i="4"/>
  <c r="Z8" i="14"/>
  <c r="AA9" i="14"/>
  <c r="AA9" i="13"/>
  <c r="Z8" i="13"/>
  <c r="AB9" i="11"/>
  <c r="AA8" i="11"/>
  <c r="Z8" i="9"/>
  <c r="AA9" i="9"/>
  <c r="AB9" i="8"/>
  <c r="AA8" i="8"/>
  <c r="AA9" i="7"/>
  <c r="Z8" i="7"/>
  <c r="AB9" i="6"/>
  <c r="AA8" i="6"/>
  <c r="Y31" i="5"/>
  <c r="Y27" i="5"/>
  <c r="Y23" i="5"/>
  <c r="Y19" i="5"/>
  <c r="Y30" i="5"/>
  <c r="Y20" i="5"/>
  <c r="Y12" i="5"/>
  <c r="Y26" i="5"/>
  <c r="Y16" i="5"/>
  <c r="Y22" i="5"/>
  <c r="Y15" i="5"/>
  <c r="Y11" i="5"/>
  <c r="Y28" i="5"/>
  <c r="Y25" i="5"/>
  <c r="Y10" i="5"/>
  <c r="Y24" i="5"/>
  <c r="Y21" i="5"/>
  <c r="Y18" i="5"/>
  <c r="Y29" i="5"/>
  <c r="Y14" i="5"/>
  <c r="Y17" i="5"/>
  <c r="Y13" i="5"/>
  <c r="AA9" i="5"/>
  <c r="Z8" i="5"/>
  <c r="Y9" i="2"/>
  <c r="W8" i="2"/>
  <c r="AB9" i="12" l="1"/>
  <c r="AA8" i="12"/>
  <c r="AB9" i="10"/>
  <c r="AA8" i="10"/>
  <c r="W13" i="2"/>
  <c r="W21" i="2"/>
  <c r="W29" i="2"/>
  <c r="W16" i="2"/>
  <c r="W24" i="2"/>
  <c r="W23" i="2"/>
  <c r="W11" i="2"/>
  <c r="W19" i="2"/>
  <c r="W27" i="2"/>
  <c r="W14" i="2"/>
  <c r="W22" i="2"/>
  <c r="W30" i="2"/>
  <c r="W12" i="2"/>
  <c r="W20" i="2"/>
  <c r="W28" i="2"/>
  <c r="W31" i="2"/>
  <c r="W18" i="2"/>
  <c r="W17" i="2"/>
  <c r="W25" i="2"/>
  <c r="W15" i="2"/>
  <c r="W10" i="2"/>
  <c r="W26" i="2"/>
  <c r="AB8" i="4"/>
  <c r="AC9" i="4"/>
  <c r="AA8" i="14"/>
  <c r="AB9" i="14"/>
  <c r="AA8" i="13"/>
  <c r="AB9" i="13"/>
  <c r="AC9" i="11"/>
  <c r="AB8" i="11"/>
  <c r="AA8" i="9"/>
  <c r="AB9" i="9"/>
  <c r="AC9" i="8"/>
  <c r="AB8" i="8"/>
  <c r="AB9" i="7"/>
  <c r="AA8" i="7"/>
  <c r="AC9" i="6"/>
  <c r="AB8" i="6"/>
  <c r="AB9" i="5"/>
  <c r="AA8" i="5"/>
  <c r="Z9" i="2"/>
  <c r="X8" i="2"/>
  <c r="AB8" i="12" l="1"/>
  <c r="AC9" i="12"/>
  <c r="AC9" i="10"/>
  <c r="AB8" i="10"/>
  <c r="AC8" i="4"/>
  <c r="AD9" i="4"/>
  <c r="AC9" i="14"/>
  <c r="AB8" i="14"/>
  <c r="AB8" i="13"/>
  <c r="AC9" i="13"/>
  <c r="AC8" i="11"/>
  <c r="AD9" i="11"/>
  <c r="AC9" i="9"/>
  <c r="AB8" i="9"/>
  <c r="AD9" i="8"/>
  <c r="AC8" i="8"/>
  <c r="AB8" i="7"/>
  <c r="AC9" i="7"/>
  <c r="AC8" i="6"/>
  <c r="AD9" i="6"/>
  <c r="AC9" i="5"/>
  <c r="AB8" i="5"/>
  <c r="AA9" i="2"/>
  <c r="Y8" i="2"/>
  <c r="AC8" i="12" l="1"/>
  <c r="AD9" i="12"/>
  <c r="AD9" i="10"/>
  <c r="AC8" i="10"/>
  <c r="AD8" i="4"/>
  <c r="AE9" i="4"/>
  <c r="AD9" i="14"/>
  <c r="AC8" i="14"/>
  <c r="AD9" i="13"/>
  <c r="AC8" i="13"/>
  <c r="AE9" i="11"/>
  <c r="AD8" i="11"/>
  <c r="AC8" i="9"/>
  <c r="AD9" i="9"/>
  <c r="AE9" i="8"/>
  <c r="AD8" i="8"/>
  <c r="AD9" i="7"/>
  <c r="AC8" i="7"/>
  <c r="AE9" i="6"/>
  <c r="AD8" i="6"/>
  <c r="AD9" i="5"/>
  <c r="AC8" i="5"/>
  <c r="AB9" i="2"/>
  <c r="Z8" i="2"/>
  <c r="AD8" i="12" l="1"/>
  <c r="AE9" i="12"/>
  <c r="AE9" i="10"/>
  <c r="AD8" i="10"/>
  <c r="AE8" i="4"/>
  <c r="AF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9" i="4"/>
  <c r="AD30" i="4"/>
  <c r="AD31" i="4"/>
  <c r="AD26" i="4"/>
  <c r="AD28" i="4"/>
  <c r="AD27" i="4"/>
  <c r="AE9" i="14"/>
  <c r="AD8" i="14"/>
  <c r="AE9" i="13"/>
  <c r="AD8" i="13"/>
  <c r="AD29" i="11"/>
  <c r="AD25" i="11"/>
  <c r="AD21" i="11"/>
  <c r="AD17" i="11"/>
  <c r="AD28" i="11"/>
  <c r="AD26" i="11"/>
  <c r="AD16" i="11"/>
  <c r="AD13" i="11"/>
  <c r="AD24" i="11"/>
  <c r="AD22" i="11"/>
  <c r="AD12" i="11"/>
  <c r="AD19" i="11"/>
  <c r="AD15" i="11"/>
  <c r="AD20" i="11"/>
  <c r="AD11" i="11"/>
  <c r="AD23" i="11"/>
  <c r="AD27" i="11"/>
  <c r="AD14" i="11"/>
  <c r="AD18" i="11"/>
  <c r="AD10" i="11"/>
  <c r="AD30" i="11"/>
  <c r="AD31" i="11"/>
  <c r="AE8" i="11"/>
  <c r="AF9" i="11"/>
  <c r="AD8" i="9"/>
  <c r="AE9" i="9"/>
  <c r="AD29" i="8"/>
  <c r="AD25" i="8"/>
  <c r="AD21" i="8"/>
  <c r="AD17" i="8"/>
  <c r="AD28" i="8"/>
  <c r="AD23" i="8"/>
  <c r="AD18" i="8"/>
  <c r="AD15" i="8"/>
  <c r="AD11" i="8"/>
  <c r="AD16" i="8"/>
  <c r="AD26" i="8"/>
  <c r="AD14" i="8"/>
  <c r="AD31" i="8"/>
  <c r="AD19" i="8"/>
  <c r="AD12" i="8"/>
  <c r="AD10" i="8"/>
  <c r="AD27" i="8"/>
  <c r="AD20" i="8"/>
  <c r="AD22" i="8"/>
  <c r="AD24" i="8"/>
  <c r="AD30" i="8"/>
  <c r="AD13" i="8"/>
  <c r="AF9" i="8"/>
  <c r="AE8" i="8"/>
  <c r="AE9" i="7"/>
  <c r="AD8" i="7"/>
  <c r="AD29" i="6"/>
  <c r="AD25" i="6"/>
  <c r="AD21" i="6"/>
  <c r="AD17" i="6"/>
  <c r="AD28" i="6"/>
  <c r="AD24" i="6"/>
  <c r="AD20" i="6"/>
  <c r="AD16" i="6"/>
  <c r="AD22" i="6"/>
  <c r="AD18" i="6"/>
  <c r="AD14" i="6"/>
  <c r="AD12" i="6"/>
  <c r="AD19" i="6"/>
  <c r="AD26" i="6"/>
  <c r="AD23" i="6"/>
  <c r="AD31" i="6"/>
  <c r="AD15" i="6"/>
  <c r="AD11" i="6"/>
  <c r="AD10" i="6"/>
  <c r="AD30" i="6"/>
  <c r="AD27" i="6"/>
  <c r="AD13" i="6"/>
  <c r="AF9" i="6"/>
  <c r="AE8" i="6"/>
  <c r="AD8" i="5"/>
  <c r="AE9" i="5"/>
  <c r="AC9" i="2"/>
  <c r="AA8" i="2"/>
  <c r="AE8" i="12" l="1"/>
  <c r="AF9" i="12"/>
  <c r="AD24" i="12"/>
  <c r="AD23" i="12"/>
  <c r="AD14" i="12"/>
  <c r="AD20" i="12"/>
  <c r="AD31" i="12"/>
  <c r="AD16" i="12"/>
  <c r="AD30" i="12"/>
  <c r="AD29" i="12"/>
  <c r="AD22" i="12"/>
  <c r="AD12" i="12"/>
  <c r="AD18" i="12"/>
  <c r="AD10" i="12"/>
  <c r="AD21" i="12"/>
  <c r="AD13" i="12"/>
  <c r="AD11" i="12"/>
  <c r="AD17" i="12"/>
  <c r="AD27" i="12"/>
  <c r="AD15" i="12"/>
  <c r="AD25" i="12"/>
  <c r="AD26" i="12"/>
  <c r="AD28" i="12"/>
  <c r="AD19" i="12"/>
  <c r="AD22" i="10"/>
  <c r="AD15" i="10"/>
  <c r="AD16" i="10"/>
  <c r="AD30" i="10"/>
  <c r="AD29" i="10"/>
  <c r="AD13" i="10"/>
  <c r="AD31" i="10"/>
  <c r="AD25" i="10"/>
  <c r="AD26" i="10"/>
  <c r="AD27" i="10"/>
  <c r="AD21" i="10"/>
  <c r="AD23" i="10"/>
  <c r="AD10" i="10"/>
  <c r="AD17" i="10"/>
  <c r="AD11" i="10"/>
  <c r="AD12" i="10"/>
  <c r="AD28" i="10"/>
  <c r="AD19" i="10"/>
  <c r="AD24" i="10"/>
  <c r="AD18" i="10"/>
  <c r="AD14" i="10"/>
  <c r="AD20" i="10"/>
  <c r="AE8" i="10"/>
  <c r="AF9" i="10"/>
  <c r="AF8" i="4"/>
  <c r="AG9" i="4"/>
  <c r="AF9" i="14"/>
  <c r="AE8" i="14"/>
  <c r="AD29" i="14"/>
  <c r="AD25" i="14"/>
  <c r="AD21" i="14"/>
  <c r="AD17" i="14"/>
  <c r="AD20" i="14"/>
  <c r="AD19" i="14"/>
  <c r="AD18" i="14"/>
  <c r="AD14" i="14"/>
  <c r="AD24" i="14"/>
  <c r="AD23" i="14"/>
  <c r="AD22" i="14"/>
  <c r="AD31" i="14"/>
  <c r="AD12" i="14"/>
  <c r="AD11" i="14"/>
  <c r="AD28" i="14"/>
  <c r="AD26" i="14"/>
  <c r="AD10" i="14"/>
  <c r="AD15" i="14"/>
  <c r="AD30" i="14"/>
  <c r="AD27" i="14"/>
  <c r="AD16" i="14"/>
  <c r="AD13" i="14"/>
  <c r="AD29" i="13"/>
  <c r="AD25" i="13"/>
  <c r="AD21" i="13"/>
  <c r="AD17" i="13"/>
  <c r="AD28" i="13"/>
  <c r="AD24" i="13"/>
  <c r="AD20" i="13"/>
  <c r="AD16" i="13"/>
  <c r="AD22" i="13"/>
  <c r="AD18" i="13"/>
  <c r="AD13" i="13"/>
  <c r="AD15" i="13"/>
  <c r="AD14" i="13"/>
  <c r="AD26" i="13"/>
  <c r="AD23" i="13"/>
  <c r="AD11" i="13"/>
  <c r="AD10" i="13"/>
  <c r="AD19" i="13"/>
  <c r="AD31" i="13"/>
  <c r="AD30" i="13"/>
  <c r="AD12" i="13"/>
  <c r="AD27" i="13"/>
  <c r="AF9" i="13"/>
  <c r="AE8" i="13"/>
  <c r="AG9" i="11"/>
  <c r="AF8" i="11"/>
  <c r="AF9" i="9"/>
  <c r="AE8" i="9"/>
  <c r="AD29" i="9"/>
  <c r="AD25" i="9"/>
  <c r="AD21" i="9"/>
  <c r="AD17" i="9"/>
  <c r="AD28" i="9"/>
  <c r="AD24" i="9"/>
  <c r="AD20" i="9"/>
  <c r="AD22" i="9"/>
  <c r="AD13" i="9"/>
  <c r="AD16" i="9"/>
  <c r="AD15" i="9"/>
  <c r="AD31" i="9"/>
  <c r="AD26" i="9"/>
  <c r="AD23" i="9"/>
  <c r="AD10" i="9"/>
  <c r="AD12" i="9"/>
  <c r="AD19" i="9"/>
  <c r="AD18" i="9"/>
  <c r="AD27" i="9"/>
  <c r="AD30" i="9"/>
  <c r="AD14" i="9"/>
  <c r="AD11" i="9"/>
  <c r="AG9" i="8"/>
  <c r="AF8" i="8"/>
  <c r="AE8" i="7"/>
  <c r="AF9" i="7"/>
  <c r="AD29" i="7"/>
  <c r="AD25" i="7"/>
  <c r="AD21" i="7"/>
  <c r="AD17" i="7"/>
  <c r="AD28" i="7"/>
  <c r="AD24" i="7"/>
  <c r="AD20" i="7"/>
  <c r="AD16" i="7"/>
  <c r="AD22" i="7"/>
  <c r="AD12" i="7"/>
  <c r="AD18" i="7"/>
  <c r="AD15" i="7"/>
  <c r="AD11" i="7"/>
  <c r="AD13" i="7"/>
  <c r="AD26" i="7"/>
  <c r="AD23" i="7"/>
  <c r="AD10" i="7"/>
  <c r="AD19" i="7"/>
  <c r="AD31" i="7"/>
  <c r="AD30" i="7"/>
  <c r="AD14" i="7"/>
  <c r="AD27" i="7"/>
  <c r="AF8" i="6"/>
  <c r="AG9" i="6"/>
  <c r="AE8" i="5"/>
  <c r="AF9" i="5"/>
  <c r="AD9" i="2"/>
  <c r="AB8" i="2"/>
  <c r="AG9" i="12" l="1"/>
  <c r="AF8" i="12"/>
  <c r="AG9" i="10"/>
  <c r="AF8" i="10"/>
  <c r="AG8" i="4"/>
  <c r="AH9" i="4"/>
  <c r="AG9" i="14"/>
  <c r="AF8" i="14"/>
  <c r="AF8" i="13"/>
  <c r="AG9" i="13"/>
  <c r="AH9" i="11"/>
  <c r="AG8" i="11"/>
  <c r="AG9" i="9"/>
  <c r="AF8" i="9"/>
  <c r="AH9" i="8"/>
  <c r="AG8" i="8"/>
  <c r="AG9" i="7"/>
  <c r="AF8" i="7"/>
  <c r="AG8" i="6"/>
  <c r="AH9" i="6"/>
  <c r="AF8" i="5"/>
  <c r="AG9" i="5"/>
  <c r="AE9" i="2"/>
  <c r="AC8" i="2"/>
  <c r="AH9" i="12" l="1"/>
  <c r="AG8" i="12"/>
  <c r="AG8" i="10"/>
  <c r="AH9" i="10"/>
  <c r="AH8" i="4"/>
  <c r="AI9" i="4"/>
  <c r="AH9" i="14"/>
  <c r="AG8" i="14"/>
  <c r="AG8" i="13"/>
  <c r="AH9" i="13"/>
  <c r="AI9" i="11"/>
  <c r="AH8" i="11"/>
  <c r="AH9" i="9"/>
  <c r="AG8" i="9"/>
  <c r="AH8" i="8"/>
  <c r="AI9" i="8"/>
  <c r="AH9" i="7"/>
  <c r="AG8" i="7"/>
  <c r="AH8" i="6"/>
  <c r="AI9" i="6"/>
  <c r="AG8" i="5"/>
  <c r="AH9" i="5"/>
  <c r="AF28" i="5"/>
  <c r="AF24" i="5"/>
  <c r="AF20" i="5"/>
  <c r="AF16" i="5"/>
  <c r="AF31" i="5"/>
  <c r="AF27" i="5"/>
  <c r="AF23" i="5"/>
  <c r="AF19" i="5"/>
  <c r="AF25" i="5"/>
  <c r="AF21" i="5"/>
  <c r="AF17" i="5"/>
  <c r="AF18" i="5"/>
  <c r="AF29" i="5"/>
  <c r="AF22" i="5"/>
  <c r="AF15" i="5"/>
  <c r="AF14" i="5"/>
  <c r="AF30" i="5"/>
  <c r="AF13" i="5"/>
  <c r="AF26" i="5"/>
  <c r="AF11" i="5"/>
  <c r="AF10" i="5"/>
  <c r="AF12" i="5"/>
  <c r="AF9" i="2"/>
  <c r="AD8" i="2"/>
  <c r="AI9" i="12" l="1"/>
  <c r="AH8" i="12"/>
  <c r="AI9" i="10"/>
  <c r="AH8" i="10"/>
  <c r="AD10" i="2"/>
  <c r="AD18" i="2"/>
  <c r="AD26" i="2"/>
  <c r="AD13" i="2"/>
  <c r="AD21" i="2"/>
  <c r="AD29" i="2"/>
  <c r="AD19" i="2"/>
  <c r="AD27" i="2"/>
  <c r="AD17" i="2"/>
  <c r="AD16" i="2"/>
  <c r="AD24" i="2"/>
  <c r="AD11" i="2"/>
  <c r="AD12" i="2"/>
  <c r="AD23" i="2"/>
  <c r="AD31" i="2"/>
  <c r="AD14" i="2"/>
  <c r="AD22" i="2"/>
  <c r="AD30" i="2"/>
  <c r="AD25" i="2"/>
  <c r="AD20" i="2"/>
  <c r="AD28" i="2"/>
  <c r="AD15" i="2"/>
  <c r="AI8" i="4"/>
  <c r="AJ9" i="4"/>
  <c r="AI9" i="14"/>
  <c r="AH8" i="14"/>
  <c r="AI9" i="13"/>
  <c r="AH8" i="13"/>
  <c r="AI8" i="11"/>
  <c r="AJ9" i="11"/>
  <c r="AI9" i="9"/>
  <c r="AH8" i="9"/>
  <c r="AJ9" i="8"/>
  <c r="AI8" i="8"/>
  <c r="AH8" i="7"/>
  <c r="AI9" i="7"/>
  <c r="AI8" i="6"/>
  <c r="AJ9" i="6"/>
  <c r="AI9" i="5"/>
  <c r="AH8" i="5"/>
  <c r="AG9" i="2"/>
  <c r="AE8" i="2"/>
  <c r="AJ9" i="12" l="1"/>
  <c r="AI8" i="12"/>
  <c r="AI8" i="10"/>
  <c r="AJ9" i="10"/>
  <c r="AJ8" i="4"/>
  <c r="AK9" i="4"/>
  <c r="AI8" i="14"/>
  <c r="AJ9" i="14"/>
  <c r="AI8" i="13"/>
  <c r="AJ9" i="13"/>
  <c r="AK9" i="11"/>
  <c r="AJ8" i="11"/>
  <c r="AI8" i="9"/>
  <c r="AJ9" i="9"/>
  <c r="AK9" i="8"/>
  <c r="AJ8" i="8"/>
  <c r="AJ9" i="7"/>
  <c r="AI8" i="7"/>
  <c r="AK9" i="6"/>
  <c r="AJ8" i="6"/>
  <c r="AJ9" i="5"/>
  <c r="AI8" i="5"/>
  <c r="AH9" i="2"/>
  <c r="AF8" i="2"/>
  <c r="AK9" i="12" l="1"/>
  <c r="AJ8" i="12"/>
  <c r="AJ8" i="10"/>
  <c r="AK9" i="10"/>
  <c r="AK8" i="4"/>
  <c r="AL9" i="4"/>
  <c r="AJ8" i="14"/>
  <c r="AK9" i="14"/>
  <c r="AK9" i="13"/>
  <c r="AJ8" i="13"/>
  <c r="AL9" i="11"/>
  <c r="AK8" i="11"/>
  <c r="AK9" i="9"/>
  <c r="AJ8" i="9"/>
  <c r="AL9" i="8"/>
  <c r="AK8" i="8"/>
  <c r="AK9" i="7"/>
  <c r="AJ8" i="7"/>
  <c r="AL9" i="6"/>
  <c r="AK8" i="6"/>
  <c r="AK9" i="5"/>
  <c r="AJ8" i="5"/>
  <c r="AI9" i="2"/>
  <c r="AG8" i="2"/>
  <c r="AK8" i="12" l="1"/>
  <c r="AL9" i="12"/>
  <c r="AK8" i="10"/>
  <c r="AL9" i="10"/>
  <c r="AL8" i="4"/>
  <c r="AM9" i="4"/>
  <c r="AK26" i="4"/>
  <c r="AK28" i="4"/>
  <c r="AK21" i="4"/>
  <c r="AK23" i="4"/>
  <c r="AK10" i="4"/>
  <c r="AK11" i="4"/>
  <c r="AK12" i="4"/>
  <c r="AK13" i="4"/>
  <c r="AK14" i="4"/>
  <c r="AK15" i="4"/>
  <c r="AK16" i="4"/>
  <c r="AK17" i="4"/>
  <c r="AK18" i="4"/>
  <c r="AK19" i="4"/>
  <c r="AK20" i="4"/>
  <c r="AK22" i="4"/>
  <c r="AK29" i="4"/>
  <c r="AK30" i="4"/>
  <c r="AK31" i="4"/>
  <c r="AK24" i="4"/>
  <c r="AK25" i="4"/>
  <c r="AK27" i="4"/>
  <c r="AL9" i="14"/>
  <c r="AK8" i="14"/>
  <c r="AL9" i="13"/>
  <c r="AK8" i="13"/>
  <c r="AK29" i="11"/>
  <c r="AK25" i="11"/>
  <c r="AK21" i="11"/>
  <c r="AK17" i="11"/>
  <c r="AK27" i="11"/>
  <c r="AK24" i="11"/>
  <c r="AK23" i="11"/>
  <c r="AK22" i="11"/>
  <c r="AK30" i="11"/>
  <c r="AK19" i="11"/>
  <c r="AK14" i="11"/>
  <c r="AK12" i="11"/>
  <c r="AK10" i="11"/>
  <c r="AK18" i="11"/>
  <c r="AK13" i="11"/>
  <c r="AK31" i="11"/>
  <c r="AK15" i="11"/>
  <c r="AK26" i="11"/>
  <c r="AK20" i="11"/>
  <c r="AK11" i="11"/>
  <c r="AK28" i="11"/>
  <c r="AK16" i="11"/>
  <c r="AM9" i="11"/>
  <c r="AL8" i="11"/>
  <c r="AK8" i="9"/>
  <c r="AL9" i="9"/>
  <c r="AK25" i="8"/>
  <c r="AK20" i="8"/>
  <c r="AK31" i="8"/>
  <c r="AK30" i="8"/>
  <c r="AK15" i="8"/>
  <c r="AK28" i="8"/>
  <c r="AK23" i="8"/>
  <c r="AK18" i="8"/>
  <c r="AK11" i="8"/>
  <c r="AK17" i="8"/>
  <c r="AK14" i="8"/>
  <c r="AK26" i="8"/>
  <c r="AK22" i="8"/>
  <c r="AK16" i="8"/>
  <c r="AK24" i="8"/>
  <c r="AK19" i="8"/>
  <c r="AK10" i="8"/>
  <c r="AK13" i="8"/>
  <c r="AK12" i="8"/>
  <c r="AK29" i="8"/>
  <c r="AK27" i="8"/>
  <c r="AK21" i="8"/>
  <c r="AM9" i="8"/>
  <c r="AL8" i="8"/>
  <c r="AL9" i="7"/>
  <c r="AK8" i="7"/>
  <c r="AK29" i="6"/>
  <c r="AK25" i="6"/>
  <c r="AK21" i="6"/>
  <c r="AK17" i="6"/>
  <c r="AK27" i="6"/>
  <c r="AK16" i="6"/>
  <c r="AK15" i="6"/>
  <c r="AK11" i="6"/>
  <c r="AK23" i="6"/>
  <c r="AK30" i="6"/>
  <c r="AK19" i="6"/>
  <c r="AK14" i="6"/>
  <c r="AK10" i="6"/>
  <c r="AK20" i="6"/>
  <c r="AK31" i="6"/>
  <c r="AK28" i="6"/>
  <c r="AK26" i="6"/>
  <c r="AK18" i="6"/>
  <c r="AK13" i="6"/>
  <c r="AK12" i="6"/>
  <c r="AK24" i="6"/>
  <c r="AK22" i="6"/>
  <c r="AM9" i="6"/>
  <c r="AL8" i="6"/>
  <c r="AL9" i="5"/>
  <c r="AK8" i="5"/>
  <c r="AJ9" i="2"/>
  <c r="AH8" i="2"/>
  <c r="AM9" i="12" l="1"/>
  <c r="AL8" i="12"/>
  <c r="AK14" i="12"/>
  <c r="AK15" i="12"/>
  <c r="AK10" i="12"/>
  <c r="AK22" i="12"/>
  <c r="AK29" i="12"/>
  <c r="AK23" i="12"/>
  <c r="AK20" i="12"/>
  <c r="AK25" i="12"/>
  <c r="AK30" i="12"/>
  <c r="AK28" i="12"/>
  <c r="AK21" i="12"/>
  <c r="AK19" i="12"/>
  <c r="AK24" i="12"/>
  <c r="AK17" i="12"/>
  <c r="AK13" i="12"/>
  <c r="AK31" i="12"/>
  <c r="AK27" i="12"/>
  <c r="AK12" i="12"/>
  <c r="AK26" i="12"/>
  <c r="AK16" i="12"/>
  <c r="AK11" i="12"/>
  <c r="AK18" i="12"/>
  <c r="AL8" i="10"/>
  <c r="AM9" i="10"/>
  <c r="AK23" i="10"/>
  <c r="AK31" i="10"/>
  <c r="AK24" i="10"/>
  <c r="AK30" i="10"/>
  <c r="AK28" i="10"/>
  <c r="AK20" i="10"/>
  <c r="AK14" i="10"/>
  <c r="AK18" i="10"/>
  <c r="AK19" i="10"/>
  <c r="AK25" i="10"/>
  <c r="AK26" i="10"/>
  <c r="AK21" i="10"/>
  <c r="AK12" i="10"/>
  <c r="AK13" i="10"/>
  <c r="AK27" i="10"/>
  <c r="AK29" i="10"/>
  <c r="AK15" i="10"/>
  <c r="AK10" i="10"/>
  <c r="AK17" i="10"/>
  <c r="AK16" i="10"/>
  <c r="AK11" i="10"/>
  <c r="AK22" i="10"/>
  <c r="AM8" i="4"/>
  <c r="AN9" i="4"/>
  <c r="AN8" i="4" s="1"/>
  <c r="AK29" i="14"/>
  <c r="AK25" i="14"/>
  <c r="AK21" i="14"/>
  <c r="AK31" i="14"/>
  <c r="AK30" i="14"/>
  <c r="AK16" i="14"/>
  <c r="AK14" i="14"/>
  <c r="AK28" i="14"/>
  <c r="AK26" i="14"/>
  <c r="AK19" i="14"/>
  <c r="AK17" i="14"/>
  <c r="AK15" i="14"/>
  <c r="AK11" i="14"/>
  <c r="AK23" i="14"/>
  <c r="AK13" i="14"/>
  <c r="AK12" i="14"/>
  <c r="AK27" i="14"/>
  <c r="AK10" i="14"/>
  <c r="AK22" i="14"/>
  <c r="AK18" i="14"/>
  <c r="AK20" i="14"/>
  <c r="AK24" i="14"/>
  <c r="AM9" i="14"/>
  <c r="AL8" i="14"/>
  <c r="AK29" i="13"/>
  <c r="AK25" i="13"/>
  <c r="AK21" i="13"/>
  <c r="AK17" i="13"/>
  <c r="AK27" i="13"/>
  <c r="AK16" i="13"/>
  <c r="AK14" i="13"/>
  <c r="AK10" i="13"/>
  <c r="AK23" i="13"/>
  <c r="AK30" i="13"/>
  <c r="AK19" i="13"/>
  <c r="AK13" i="13"/>
  <c r="AK20" i="13"/>
  <c r="AK28" i="13"/>
  <c r="AK18" i="13"/>
  <c r="AK31" i="13"/>
  <c r="AK12" i="13"/>
  <c r="AK15" i="13"/>
  <c r="AK24" i="13"/>
  <c r="AK22" i="13"/>
  <c r="AK26" i="13"/>
  <c r="AK11" i="13"/>
  <c r="AM9" i="13"/>
  <c r="AL8" i="13"/>
  <c r="AN9" i="11"/>
  <c r="AN8" i="11" s="1"/>
  <c r="AM8" i="11"/>
  <c r="AL8" i="9"/>
  <c r="AM9" i="9"/>
  <c r="AK29" i="9"/>
  <c r="AK25" i="9"/>
  <c r="AK21" i="9"/>
  <c r="AK27" i="9"/>
  <c r="AK16" i="9"/>
  <c r="AK14" i="9"/>
  <c r="AK10" i="9"/>
  <c r="AK23" i="9"/>
  <c r="AK30" i="9"/>
  <c r="AK19" i="9"/>
  <c r="AK13" i="9"/>
  <c r="AK20" i="9"/>
  <c r="AK17" i="9"/>
  <c r="AK15" i="9"/>
  <c r="AK18" i="9"/>
  <c r="AK11" i="9"/>
  <c r="AK31" i="9"/>
  <c r="AK28" i="9"/>
  <c r="AK26" i="9"/>
  <c r="AK22" i="9"/>
  <c r="AK12" i="9"/>
  <c r="AK24" i="9"/>
  <c r="AM8" i="8"/>
  <c r="AN9" i="8"/>
  <c r="AN8" i="8" s="1"/>
  <c r="AK29" i="7"/>
  <c r="AK25" i="7"/>
  <c r="AK21" i="7"/>
  <c r="AK17" i="7"/>
  <c r="AK27" i="7"/>
  <c r="AK23" i="7"/>
  <c r="AK16" i="7"/>
  <c r="AK12" i="7"/>
  <c r="AK30" i="7"/>
  <c r="AK19" i="7"/>
  <c r="AK20" i="7"/>
  <c r="AK18" i="7"/>
  <c r="AK14" i="7"/>
  <c r="AK31" i="7"/>
  <c r="AK28" i="7"/>
  <c r="AK10" i="7"/>
  <c r="AK26" i="7"/>
  <c r="AK13" i="7"/>
  <c r="AK22" i="7"/>
  <c r="AK11" i="7"/>
  <c r="AK24" i="7"/>
  <c r="AK15" i="7"/>
  <c r="AL8" i="7"/>
  <c r="AM9" i="7"/>
  <c r="AN9" i="6"/>
  <c r="AN8" i="6" s="1"/>
  <c r="AM8" i="6"/>
  <c r="AM9" i="5"/>
  <c r="AL8" i="5"/>
  <c r="AK9" i="2"/>
  <c r="AI8" i="2"/>
  <c r="AM8" i="12" l="1"/>
  <c r="AN9" i="12"/>
  <c r="AN8" i="12" s="1"/>
  <c r="AN9" i="10"/>
  <c r="AN8" i="10" s="1"/>
  <c r="AM8" i="10"/>
  <c r="I14" i="4"/>
  <c r="I12" i="4"/>
  <c r="I13" i="4"/>
  <c r="I25" i="4"/>
  <c r="I11" i="4"/>
  <c r="I24" i="4"/>
  <c r="I21" i="4"/>
  <c r="I23" i="4"/>
  <c r="I28" i="4"/>
  <c r="I15" i="4"/>
  <c r="I16" i="4"/>
  <c r="I19" i="4"/>
  <c r="I29" i="4"/>
  <c r="I22" i="4"/>
  <c r="I20" i="4"/>
  <c r="I27" i="4"/>
  <c r="I31" i="4"/>
  <c r="I18" i="4"/>
  <c r="I10" i="4"/>
  <c r="I26" i="4"/>
  <c r="I30" i="4"/>
  <c r="I17" i="4"/>
  <c r="AN9" i="14"/>
  <c r="AN8" i="14" s="1"/>
  <c r="AM8" i="14"/>
  <c r="AN9" i="13"/>
  <c r="AN8" i="13" s="1"/>
  <c r="AM8" i="13"/>
  <c r="AW27" i="12"/>
  <c r="AV27" i="12"/>
  <c r="AU27" i="12"/>
  <c r="AU30" i="12"/>
  <c r="AW30" i="12"/>
  <c r="AV30" i="12"/>
  <c r="AW13" i="12"/>
  <c r="AV13" i="12"/>
  <c r="AU13" i="12"/>
  <c r="AW12" i="12"/>
  <c r="AV12" i="12"/>
  <c r="AU12" i="12"/>
  <c r="AW20" i="12"/>
  <c r="AU20" i="12"/>
  <c r="AV20" i="12"/>
  <c r="AV19" i="12"/>
  <c r="AU19" i="12"/>
  <c r="AW19" i="12"/>
  <c r="AW25" i="12"/>
  <c r="AV25" i="12"/>
  <c r="AU25" i="12"/>
  <c r="AW18" i="12"/>
  <c r="AV18" i="12"/>
  <c r="AU18" i="12"/>
  <c r="AW31" i="12"/>
  <c r="AU31" i="12"/>
  <c r="AV31" i="12"/>
  <c r="AV11" i="12"/>
  <c r="AW11" i="12"/>
  <c r="AU11" i="12"/>
  <c r="AW21" i="12"/>
  <c r="AV21" i="12"/>
  <c r="AU21" i="12"/>
  <c r="AV17" i="12"/>
  <c r="AW17" i="12"/>
  <c r="AU17" i="12"/>
  <c r="AV22" i="12"/>
  <c r="AW22" i="12"/>
  <c r="AU22" i="12"/>
  <c r="AW24" i="12"/>
  <c r="AV24" i="12"/>
  <c r="AU24" i="12"/>
  <c r="AW14" i="12"/>
  <c r="AV14" i="12"/>
  <c r="AU14" i="12"/>
  <c r="AV23" i="12"/>
  <c r="AU23" i="12"/>
  <c r="AW23" i="12"/>
  <c r="AV15" i="12"/>
  <c r="AW15" i="12"/>
  <c r="AU15" i="12"/>
  <c r="AV29" i="12"/>
  <c r="AW29" i="12"/>
  <c r="AU29" i="12"/>
  <c r="AV16" i="12"/>
  <c r="AW16" i="12"/>
  <c r="AU16" i="12"/>
  <c r="AU10" i="12"/>
  <c r="AW10" i="12"/>
  <c r="AV10" i="12"/>
  <c r="AW26" i="12"/>
  <c r="AV26" i="12"/>
  <c r="AU26" i="12"/>
  <c r="AW28" i="12"/>
  <c r="AV28" i="12"/>
  <c r="AU28" i="12"/>
  <c r="I19" i="11"/>
  <c r="AX19" i="11" s="1"/>
  <c r="I12" i="11"/>
  <c r="AX12" i="11" s="1"/>
  <c r="I17" i="11"/>
  <c r="AX17" i="11" s="1"/>
  <c r="I31" i="11"/>
  <c r="AX31" i="11" s="1"/>
  <c r="I24" i="11"/>
  <c r="AX24" i="11" s="1"/>
  <c r="I15" i="11"/>
  <c r="AX15" i="11" s="1"/>
  <c r="I28" i="11"/>
  <c r="AX28" i="11" s="1"/>
  <c r="I25" i="11"/>
  <c r="AX25" i="11" s="1"/>
  <c r="I10" i="11"/>
  <c r="AX10" i="11" s="1"/>
  <c r="I18" i="11"/>
  <c r="AX18" i="11" s="1"/>
  <c r="I27" i="11"/>
  <c r="AX27" i="11" s="1"/>
  <c r="I29" i="11"/>
  <c r="AX29" i="11" s="1"/>
  <c r="I30" i="11"/>
  <c r="AX30" i="11" s="1"/>
  <c r="I14" i="11"/>
  <c r="AX14" i="11" s="1"/>
  <c r="I21" i="11"/>
  <c r="AX21" i="11" s="1"/>
  <c r="I16" i="11"/>
  <c r="AX16" i="11" s="1"/>
  <c r="I26" i="11"/>
  <c r="AX26" i="11" s="1"/>
  <c r="I11" i="11"/>
  <c r="AX11" i="11" s="1"/>
  <c r="I13" i="11"/>
  <c r="AX13" i="11" s="1"/>
  <c r="I20" i="11"/>
  <c r="AX20" i="11" s="1"/>
  <c r="I22" i="11"/>
  <c r="AX22" i="11" s="1"/>
  <c r="I23" i="11"/>
  <c r="AX23" i="11" s="1"/>
  <c r="AW23" i="10"/>
  <c r="AU23" i="10"/>
  <c r="AV23" i="10"/>
  <c r="AW18" i="10"/>
  <c r="AV18" i="10"/>
  <c r="AU18" i="10"/>
  <c r="AV10" i="10"/>
  <c r="AW10" i="10"/>
  <c r="AU10" i="10"/>
  <c r="AW12" i="10"/>
  <c r="AU12" i="10"/>
  <c r="AV12" i="10"/>
  <c r="AW20" i="10"/>
  <c r="AV20" i="10"/>
  <c r="AU20" i="10"/>
  <c r="AU14" i="10"/>
  <c r="AV14" i="10"/>
  <c r="AW14" i="10"/>
  <c r="AV27" i="10"/>
  <c r="AW27" i="10"/>
  <c r="AU27" i="10"/>
  <c r="AW19" i="10"/>
  <c r="AU19" i="10"/>
  <c r="AV19" i="10"/>
  <c r="AU21" i="10"/>
  <c r="AV21" i="10"/>
  <c r="AW21" i="10"/>
  <c r="AW16" i="10"/>
  <c r="AV16" i="10"/>
  <c r="AU16" i="10"/>
  <c r="AV13" i="10"/>
  <c r="AU13" i="10"/>
  <c r="AW13" i="10"/>
  <c r="AW29" i="10"/>
  <c r="AV29" i="10"/>
  <c r="AU29" i="10"/>
  <c r="AV24" i="10"/>
  <c r="AW24" i="10"/>
  <c r="AU24" i="10"/>
  <c r="AW26" i="10"/>
  <c r="AU26" i="10"/>
  <c r="AV26" i="10"/>
  <c r="AW30" i="10"/>
  <c r="AU30" i="10"/>
  <c r="AV30" i="10"/>
  <c r="AU17" i="10"/>
  <c r="AV17" i="10"/>
  <c r="AW17" i="10"/>
  <c r="AU15" i="10"/>
  <c r="AV15" i="10"/>
  <c r="AW15" i="10"/>
  <c r="AW31" i="10"/>
  <c r="AV31" i="10"/>
  <c r="AU31" i="10"/>
  <c r="AU11" i="10"/>
  <c r="AW11" i="10"/>
  <c r="AV11" i="10"/>
  <c r="AW25" i="10"/>
  <c r="AV25" i="10"/>
  <c r="AU25" i="10"/>
  <c r="AU22" i="10"/>
  <c r="AW22" i="10"/>
  <c r="AV22" i="10"/>
  <c r="AV28" i="10"/>
  <c r="AU28" i="10"/>
  <c r="AW28" i="10"/>
  <c r="AM8" i="9"/>
  <c r="AN9" i="9"/>
  <c r="AN8" i="9" s="1"/>
  <c r="I29" i="8"/>
  <c r="AX29" i="8" s="1"/>
  <c r="I28" i="8"/>
  <c r="AX28" i="8" s="1"/>
  <c r="I30" i="8"/>
  <c r="AX30" i="8" s="1"/>
  <c r="I22" i="8"/>
  <c r="AX22" i="8" s="1"/>
  <c r="I16" i="8"/>
  <c r="AX16" i="8" s="1"/>
  <c r="I24" i="8"/>
  <c r="AX24" i="8" s="1"/>
  <c r="I19" i="8"/>
  <c r="AX19" i="8" s="1"/>
  <c r="I20" i="8"/>
  <c r="AX20" i="8" s="1"/>
  <c r="I13" i="8"/>
  <c r="AX13" i="8" s="1"/>
  <c r="I27" i="8"/>
  <c r="AX27" i="8" s="1"/>
  <c r="I25" i="8"/>
  <c r="AX25" i="8" s="1"/>
  <c r="I18" i="8"/>
  <c r="AX18" i="8" s="1"/>
  <c r="I15" i="8"/>
  <c r="AX15" i="8" s="1"/>
  <c r="I11" i="8"/>
  <c r="AX11" i="8" s="1"/>
  <c r="I26" i="8"/>
  <c r="AX26" i="8" s="1"/>
  <c r="I21" i="8"/>
  <c r="AX21" i="8" s="1"/>
  <c r="I14" i="8"/>
  <c r="AX14" i="8" s="1"/>
  <c r="I31" i="8"/>
  <c r="AX31" i="8" s="1"/>
  <c r="I17" i="8"/>
  <c r="AX17" i="8" s="1"/>
  <c r="I12" i="8"/>
  <c r="AX12" i="8" s="1"/>
  <c r="I23" i="8"/>
  <c r="AX23" i="8" s="1"/>
  <c r="I10" i="8"/>
  <c r="AX10" i="8" s="1"/>
  <c r="AN9" i="7"/>
  <c r="AN8" i="7" s="1"/>
  <c r="AM8" i="7"/>
  <c r="I13" i="6"/>
  <c r="AX13" i="6" s="1"/>
  <c r="I31" i="6"/>
  <c r="AX31" i="6" s="1"/>
  <c r="I19" i="6"/>
  <c r="AX19" i="6" s="1"/>
  <c r="I11" i="6"/>
  <c r="AX11" i="6" s="1"/>
  <c r="I30" i="6"/>
  <c r="AX30" i="6" s="1"/>
  <c r="I14" i="6"/>
  <c r="AX14" i="6" s="1"/>
  <c r="I23" i="6"/>
  <c r="AX23" i="6" s="1"/>
  <c r="I20" i="6"/>
  <c r="AX20" i="6" s="1"/>
  <c r="I10" i="6"/>
  <c r="AX10" i="6" s="1"/>
  <c r="I24" i="6"/>
  <c r="AX24" i="6" s="1"/>
  <c r="I29" i="6"/>
  <c r="AX29" i="6" s="1"/>
  <c r="I17" i="6"/>
  <c r="AX17" i="6" s="1"/>
  <c r="I28" i="6"/>
  <c r="AX28" i="6" s="1"/>
  <c r="I21" i="6"/>
  <c r="AX21" i="6" s="1"/>
  <c r="I18" i="6"/>
  <c r="AX18" i="6" s="1"/>
  <c r="I25" i="6"/>
  <c r="AX25" i="6" s="1"/>
  <c r="I22" i="6"/>
  <c r="AX22" i="6" s="1"/>
  <c r="I27" i="6"/>
  <c r="AX27" i="6" s="1"/>
  <c r="I15" i="6"/>
  <c r="AX15" i="6" s="1"/>
  <c r="I26" i="6"/>
  <c r="AX26" i="6" s="1"/>
  <c r="I12" i="6"/>
  <c r="AX12" i="6" s="1"/>
  <c r="I16" i="6"/>
  <c r="AX16" i="6" s="1"/>
  <c r="AM8" i="5"/>
  <c r="AN9" i="5"/>
  <c r="AN8" i="5" s="1"/>
  <c r="AL9" i="2"/>
  <c r="AJ8" i="2"/>
  <c r="I18" i="12" l="1"/>
  <c r="AX18" i="12" s="1"/>
  <c r="I27" i="12"/>
  <c r="AX27" i="12" s="1"/>
  <c r="I10" i="12"/>
  <c r="AX10" i="12" s="1"/>
  <c r="I22" i="12"/>
  <c r="AX22" i="12" s="1"/>
  <c r="I28" i="12"/>
  <c r="AX28" i="12" s="1"/>
  <c r="I31" i="12"/>
  <c r="AX31" i="12" s="1"/>
  <c r="I14" i="12"/>
  <c r="AX14" i="12" s="1"/>
  <c r="I29" i="12"/>
  <c r="AX29" i="12" s="1"/>
  <c r="I20" i="12"/>
  <c r="AX20" i="12" s="1"/>
  <c r="I23" i="12"/>
  <c r="AX23" i="12" s="1"/>
  <c r="I26" i="12"/>
  <c r="AX26" i="12" s="1"/>
  <c r="I24" i="12"/>
  <c r="AX24" i="12" s="1"/>
  <c r="I21" i="12"/>
  <c r="AX21" i="12" s="1"/>
  <c r="I11" i="12"/>
  <c r="AX11" i="12" s="1"/>
  <c r="I13" i="12"/>
  <c r="AX13" i="12" s="1"/>
  <c r="I30" i="12"/>
  <c r="AX30" i="12" s="1"/>
  <c r="I12" i="12"/>
  <c r="AX12" i="12" s="1"/>
  <c r="I15" i="12"/>
  <c r="AX15" i="12" s="1"/>
  <c r="I16" i="12"/>
  <c r="AX16" i="12" s="1"/>
  <c r="I17" i="12"/>
  <c r="AX17" i="12" s="1"/>
  <c r="I19" i="12"/>
  <c r="AX19" i="12" s="1"/>
  <c r="I25" i="12"/>
  <c r="AX25" i="12" s="1"/>
  <c r="I10" i="10"/>
  <c r="AX10" i="10" s="1"/>
  <c r="I19" i="10"/>
  <c r="AX19" i="10" s="1"/>
  <c r="I24" i="10"/>
  <c r="AX24" i="10" s="1"/>
  <c r="I11" i="10"/>
  <c r="AX11" i="10" s="1"/>
  <c r="I23" i="10"/>
  <c r="AX23" i="10" s="1"/>
  <c r="I16" i="10"/>
  <c r="AX16" i="10" s="1"/>
  <c r="I22" i="10"/>
  <c r="AX22" i="10" s="1"/>
  <c r="I13" i="10"/>
  <c r="AX13" i="10" s="1"/>
  <c r="I31" i="10"/>
  <c r="AX31" i="10" s="1"/>
  <c r="I18" i="10"/>
  <c r="AX18" i="10" s="1"/>
  <c r="I28" i="10"/>
  <c r="AX28" i="10" s="1"/>
  <c r="I12" i="10"/>
  <c r="AX12" i="10" s="1"/>
  <c r="I17" i="10"/>
  <c r="AX17" i="10" s="1"/>
  <c r="I25" i="10"/>
  <c r="AX25" i="10" s="1"/>
  <c r="I26" i="10"/>
  <c r="AX26" i="10" s="1"/>
  <c r="I20" i="10"/>
  <c r="AX20" i="10" s="1"/>
  <c r="I30" i="10"/>
  <c r="AX30" i="10" s="1"/>
  <c r="I21" i="10"/>
  <c r="AX21" i="10" s="1"/>
  <c r="I15" i="10"/>
  <c r="AX15" i="10" s="1"/>
  <c r="I14" i="10"/>
  <c r="AX14" i="10" s="1"/>
  <c r="I29" i="10"/>
  <c r="AX29" i="10" s="1"/>
  <c r="I27" i="10"/>
  <c r="AX27" i="10" s="1"/>
  <c r="AX16" i="4"/>
  <c r="AX28" i="4"/>
  <c r="AX21" i="4"/>
  <c r="AX17" i="4"/>
  <c r="AX15" i="4"/>
  <c r="AX10" i="4"/>
  <c r="AX12" i="4"/>
  <c r="I21" i="14"/>
  <c r="AX21" i="14" s="1"/>
  <c r="I26" i="14"/>
  <c r="AX26" i="14" s="1"/>
  <c r="I31" i="14"/>
  <c r="AX31" i="14" s="1"/>
  <c r="I24" i="14"/>
  <c r="AX24" i="14" s="1"/>
  <c r="I10" i="14"/>
  <c r="AX10" i="14" s="1"/>
  <c r="I27" i="14"/>
  <c r="AX27" i="14" s="1"/>
  <c r="I17" i="14"/>
  <c r="AX17" i="14" s="1"/>
  <c r="I13" i="14"/>
  <c r="AX13" i="14" s="1"/>
  <c r="I30" i="14"/>
  <c r="AX30" i="14" s="1"/>
  <c r="I19" i="14"/>
  <c r="AX19" i="14" s="1"/>
  <c r="I20" i="14"/>
  <c r="AX20" i="14" s="1"/>
  <c r="I15" i="14"/>
  <c r="AX15" i="14" s="1"/>
  <c r="I29" i="14"/>
  <c r="AX29" i="14" s="1"/>
  <c r="I22" i="14"/>
  <c r="AX22" i="14" s="1"/>
  <c r="I18" i="14"/>
  <c r="AX18" i="14" s="1"/>
  <c r="I23" i="14"/>
  <c r="AX23" i="14" s="1"/>
  <c r="I11" i="14"/>
  <c r="AX11" i="14" s="1"/>
  <c r="I16" i="14"/>
  <c r="AX16" i="14" s="1"/>
  <c r="I14" i="14"/>
  <c r="AX14" i="14" s="1"/>
  <c r="I28" i="14"/>
  <c r="AX28" i="14" s="1"/>
  <c r="I25" i="14"/>
  <c r="AX25" i="14" s="1"/>
  <c r="I12" i="14"/>
  <c r="AX12" i="14" s="1"/>
  <c r="I24" i="13"/>
  <c r="AX24" i="13" s="1"/>
  <c r="I12" i="13"/>
  <c r="AX12" i="13" s="1"/>
  <c r="I29" i="13"/>
  <c r="AX29" i="13" s="1"/>
  <c r="I15" i="13"/>
  <c r="AX15" i="13" s="1"/>
  <c r="I28" i="13"/>
  <c r="AX28" i="13" s="1"/>
  <c r="I30" i="13"/>
  <c r="AX30" i="13" s="1"/>
  <c r="I22" i="13"/>
  <c r="AX22" i="13" s="1"/>
  <c r="I26" i="13"/>
  <c r="AX26" i="13" s="1"/>
  <c r="I18" i="13"/>
  <c r="AX18" i="13" s="1"/>
  <c r="I11" i="13"/>
  <c r="AX11" i="13" s="1"/>
  <c r="I23" i="13"/>
  <c r="AX23" i="13" s="1"/>
  <c r="I16" i="13"/>
  <c r="AX16" i="13" s="1"/>
  <c r="I10" i="13"/>
  <c r="AX10" i="13" s="1"/>
  <c r="I27" i="13"/>
  <c r="AX27" i="13" s="1"/>
  <c r="I17" i="13"/>
  <c r="AX17" i="13" s="1"/>
  <c r="I20" i="13"/>
  <c r="AX20" i="13" s="1"/>
  <c r="I21" i="13"/>
  <c r="AX21" i="13" s="1"/>
  <c r="I13" i="13"/>
  <c r="AX13" i="13" s="1"/>
  <c r="I31" i="13"/>
  <c r="AX31" i="13" s="1"/>
  <c r="I25" i="13"/>
  <c r="AX25" i="13" s="1"/>
  <c r="I14" i="13"/>
  <c r="AX14" i="13" s="1"/>
  <c r="I19" i="13"/>
  <c r="AX19" i="13" s="1"/>
  <c r="AZ13" i="12"/>
  <c r="BC13" i="12"/>
  <c r="AZ16" i="12"/>
  <c r="BC16" i="12"/>
  <c r="AZ30" i="12"/>
  <c r="BC30" i="12"/>
  <c r="AZ21" i="12"/>
  <c r="BC21" i="12"/>
  <c r="AZ18" i="12"/>
  <c r="BC18" i="12"/>
  <c r="AZ26" i="12"/>
  <c r="BC26" i="12"/>
  <c r="AZ22" i="12"/>
  <c r="BC22" i="12"/>
  <c r="AZ29" i="12"/>
  <c r="BC29" i="12"/>
  <c r="BC11" i="12"/>
  <c r="AZ11" i="12"/>
  <c r="AZ31" i="12"/>
  <c r="BC31" i="12"/>
  <c r="AZ12" i="12"/>
  <c r="BC12" i="12"/>
  <c r="AZ23" i="12"/>
  <c r="BC23" i="12"/>
  <c r="AZ17" i="12"/>
  <c r="BC17" i="12"/>
  <c r="AZ27" i="12"/>
  <c r="BC27" i="12"/>
  <c r="AZ19" i="12"/>
  <c r="BC19" i="12"/>
  <c r="AZ20" i="12"/>
  <c r="BC20" i="12"/>
  <c r="BC10" i="12"/>
  <c r="AZ10" i="12"/>
  <c r="AZ14" i="12"/>
  <c r="BC14" i="12"/>
  <c r="AZ25" i="12"/>
  <c r="BC25" i="12"/>
  <c r="AZ28" i="12"/>
  <c r="BC28" i="12"/>
  <c r="AZ15" i="12"/>
  <c r="BC15" i="12"/>
  <c r="AZ24" i="12"/>
  <c r="BC24" i="12"/>
  <c r="AV11" i="11"/>
  <c r="AW11" i="11"/>
  <c r="AU11" i="11"/>
  <c r="AV24" i="11"/>
  <c r="AW24" i="11"/>
  <c r="AU24" i="11"/>
  <c r="AW19" i="11"/>
  <c r="AU19" i="11"/>
  <c r="AV19" i="11"/>
  <c r="AW25" i="11"/>
  <c r="AV25" i="11"/>
  <c r="AU25" i="11"/>
  <c r="AU14" i="11"/>
  <c r="AV14" i="11"/>
  <c r="AW14" i="11"/>
  <c r="AW26" i="11"/>
  <c r="AV26" i="11"/>
  <c r="AU26" i="11"/>
  <c r="AV13" i="11"/>
  <c r="AW13" i="11"/>
  <c r="AU13" i="11"/>
  <c r="AV21" i="11"/>
  <c r="AU21" i="11"/>
  <c r="AW21" i="11"/>
  <c r="AV30" i="11"/>
  <c r="AU30" i="11"/>
  <c r="AW30" i="11"/>
  <c r="AW17" i="11"/>
  <c r="AU17" i="11"/>
  <c r="AV17" i="11"/>
  <c r="AV16" i="11"/>
  <c r="AW16" i="11"/>
  <c r="AU16" i="11"/>
  <c r="AW12" i="11"/>
  <c r="AU12" i="11"/>
  <c r="AV12" i="11"/>
  <c r="AU29" i="11"/>
  <c r="AW29" i="11"/>
  <c r="AV29" i="11"/>
  <c r="AU28" i="11"/>
  <c r="AV28" i="11"/>
  <c r="AW28" i="11"/>
  <c r="AV23" i="11"/>
  <c r="AW23" i="11"/>
  <c r="AU23" i="11"/>
  <c r="AU10" i="11"/>
  <c r="AV10" i="11"/>
  <c r="AW10" i="11"/>
  <c r="AV27" i="11"/>
  <c r="AW27" i="11"/>
  <c r="AU27" i="11"/>
  <c r="AV15" i="11"/>
  <c r="AU15" i="11"/>
  <c r="AW15" i="11"/>
  <c r="AU31" i="11"/>
  <c r="AW31" i="11"/>
  <c r="AV31" i="11"/>
  <c r="AV22" i="11"/>
  <c r="AU22" i="11"/>
  <c r="AW22" i="11"/>
  <c r="AU18" i="11"/>
  <c r="AW18" i="11"/>
  <c r="AU20" i="11"/>
  <c r="AV20" i="11"/>
  <c r="AW20" i="11"/>
  <c r="AZ28" i="10"/>
  <c r="BC28" i="10"/>
  <c r="AZ22" i="10"/>
  <c r="BC22" i="10"/>
  <c r="AZ13" i="10"/>
  <c r="BC13" i="10"/>
  <c r="AZ10" i="10"/>
  <c r="BC10" i="10"/>
  <c r="AZ24" i="10"/>
  <c r="BC24" i="10"/>
  <c r="AZ25" i="10"/>
  <c r="BC25" i="10"/>
  <c r="AZ29" i="10"/>
  <c r="BC29" i="10"/>
  <c r="AZ27" i="10"/>
  <c r="BC27" i="10"/>
  <c r="AZ23" i="10"/>
  <c r="BC23" i="10"/>
  <c r="AZ17" i="10"/>
  <c r="BC17" i="10"/>
  <c r="AZ20" i="10"/>
  <c r="BC20" i="10"/>
  <c r="AZ31" i="10"/>
  <c r="BC31" i="10"/>
  <c r="AZ16" i="10"/>
  <c r="BC16" i="10"/>
  <c r="AZ18" i="10"/>
  <c r="BC18" i="10"/>
  <c r="AZ15" i="10"/>
  <c r="BC15" i="10"/>
  <c r="AZ26" i="10"/>
  <c r="BC26" i="10"/>
  <c r="AZ21" i="10"/>
  <c r="BC21" i="10"/>
  <c r="AZ19" i="10"/>
  <c r="BC19" i="10"/>
  <c r="AZ30" i="10"/>
  <c r="BC30" i="10"/>
  <c r="BC12" i="10"/>
  <c r="AZ12" i="10"/>
  <c r="AZ11" i="10"/>
  <c r="BC11" i="10"/>
  <c r="AZ14" i="10"/>
  <c r="BC14" i="10"/>
  <c r="I30" i="9"/>
  <c r="AX30" i="9" s="1"/>
  <c r="I12" i="9"/>
  <c r="AX12" i="9" s="1"/>
  <c r="I14" i="9"/>
  <c r="AX14" i="9" s="1"/>
  <c r="I26" i="9"/>
  <c r="AX26" i="9" s="1"/>
  <c r="I11" i="9"/>
  <c r="AX11" i="9" s="1"/>
  <c r="I29" i="9"/>
  <c r="AX29" i="9" s="1"/>
  <c r="I20" i="9"/>
  <c r="AX20" i="9" s="1"/>
  <c r="I16" i="9"/>
  <c r="AX16" i="9" s="1"/>
  <c r="I22" i="9"/>
  <c r="AX22" i="9" s="1"/>
  <c r="I23" i="9"/>
  <c r="AX23" i="9" s="1"/>
  <c r="I28" i="9"/>
  <c r="AX28" i="9" s="1"/>
  <c r="I21" i="9"/>
  <c r="AX21" i="9" s="1"/>
  <c r="I24" i="9"/>
  <c r="AX24" i="9" s="1"/>
  <c r="I15" i="9"/>
  <c r="AX15" i="9" s="1"/>
  <c r="I27" i="9"/>
  <c r="AX27" i="9" s="1"/>
  <c r="I19" i="9"/>
  <c r="AX19" i="9" s="1"/>
  <c r="I25" i="9"/>
  <c r="AX25" i="9" s="1"/>
  <c r="I10" i="9"/>
  <c r="AX10" i="9" s="1"/>
  <c r="I17" i="9"/>
  <c r="AX17" i="9" s="1"/>
  <c r="I31" i="9"/>
  <c r="AX31" i="9" s="1"/>
  <c r="I13" i="9"/>
  <c r="AX13" i="9" s="1"/>
  <c r="I18" i="9"/>
  <c r="AX18" i="9" s="1"/>
  <c r="AW24" i="8"/>
  <c r="AU24" i="8"/>
  <c r="AV24" i="8"/>
  <c r="AV26" i="8"/>
  <c r="AW26" i="8"/>
  <c r="AU26" i="8"/>
  <c r="AW29" i="8"/>
  <c r="AV29" i="8"/>
  <c r="AU29" i="8"/>
  <c r="AW27" i="8"/>
  <c r="AV27" i="8"/>
  <c r="AU27" i="8"/>
  <c r="AW14" i="8"/>
  <c r="AV14" i="8"/>
  <c r="AU14" i="8"/>
  <c r="AV23" i="8"/>
  <c r="AU23" i="8"/>
  <c r="AW23" i="8"/>
  <c r="AU18" i="8"/>
  <c r="AV18" i="8"/>
  <c r="AW18" i="8"/>
  <c r="AV21" i="8"/>
  <c r="AW21" i="8"/>
  <c r="AU21" i="8"/>
  <c r="AU17" i="8"/>
  <c r="AV17" i="8"/>
  <c r="AW17" i="8"/>
  <c r="AU11" i="8"/>
  <c r="AV11" i="8"/>
  <c r="AW11" i="8"/>
  <c r="AW31" i="8"/>
  <c r="AV31" i="8"/>
  <c r="AU31" i="8"/>
  <c r="AW16" i="8"/>
  <c r="AU16" i="8"/>
  <c r="AV16" i="8"/>
  <c r="AV30" i="8"/>
  <c r="AW30" i="8"/>
  <c r="AU30" i="8"/>
  <c r="AU19" i="8"/>
  <c r="AW19" i="8"/>
  <c r="AV19" i="8"/>
  <c r="AW28" i="8"/>
  <c r="AU28" i="8"/>
  <c r="AV28" i="8"/>
  <c r="AU25" i="8"/>
  <c r="AV25" i="8"/>
  <c r="AW25" i="8"/>
  <c r="AU12" i="8"/>
  <c r="AW12" i="8"/>
  <c r="AV12" i="8"/>
  <c r="AU13" i="8"/>
  <c r="AV13" i="8"/>
  <c r="AW13" i="8"/>
  <c r="AU10" i="8"/>
  <c r="AV10" i="8"/>
  <c r="AW10" i="8"/>
  <c r="AW22" i="8"/>
  <c r="AU22" i="8"/>
  <c r="AV22" i="8"/>
  <c r="AU15" i="8"/>
  <c r="AV15" i="8"/>
  <c r="AW15" i="8"/>
  <c r="AW20" i="8"/>
  <c r="AV20" i="8"/>
  <c r="AU20" i="8"/>
  <c r="I25" i="7"/>
  <c r="AX25" i="7" s="1"/>
  <c r="I23" i="7"/>
  <c r="AX23" i="7" s="1"/>
  <c r="I24" i="7"/>
  <c r="AX24" i="7" s="1"/>
  <c r="I28" i="7"/>
  <c r="AX28" i="7" s="1"/>
  <c r="I10" i="7"/>
  <c r="AX10" i="7" s="1"/>
  <c r="I31" i="7"/>
  <c r="AX31" i="7" s="1"/>
  <c r="I30" i="7"/>
  <c r="AX30" i="7" s="1"/>
  <c r="I17" i="7"/>
  <c r="AX17" i="7" s="1"/>
  <c r="I20" i="7"/>
  <c r="AX20" i="7" s="1"/>
  <c r="I16" i="7"/>
  <c r="AX16" i="7" s="1"/>
  <c r="I18" i="7"/>
  <c r="AX18" i="7" s="1"/>
  <c r="I21" i="7"/>
  <c r="AX21" i="7" s="1"/>
  <c r="I27" i="7"/>
  <c r="AX27" i="7" s="1"/>
  <c r="I22" i="7"/>
  <c r="AX22" i="7" s="1"/>
  <c r="I19" i="7"/>
  <c r="AX19" i="7" s="1"/>
  <c r="I11" i="7"/>
  <c r="AX11" i="7" s="1"/>
  <c r="I15" i="7"/>
  <c r="AX15" i="7" s="1"/>
  <c r="I14" i="7"/>
  <c r="AX14" i="7" s="1"/>
  <c r="I12" i="7"/>
  <c r="AX12" i="7" s="1"/>
  <c r="I13" i="7"/>
  <c r="AX13" i="7" s="1"/>
  <c r="I29" i="7"/>
  <c r="AX29" i="7" s="1"/>
  <c r="I26" i="7"/>
  <c r="AX26" i="7" s="1"/>
  <c r="AU19" i="6"/>
  <c r="AW19" i="6"/>
  <c r="AV19" i="6"/>
  <c r="AV10" i="6"/>
  <c r="AW10" i="6"/>
  <c r="AU10" i="6"/>
  <c r="AW14" i="6"/>
  <c r="AV14" i="6"/>
  <c r="AU14" i="6"/>
  <c r="AU31" i="6"/>
  <c r="AW31" i="6"/>
  <c r="AV31" i="6"/>
  <c r="AU30" i="6"/>
  <c r="AW30" i="6"/>
  <c r="AV30" i="6"/>
  <c r="AW20" i="6"/>
  <c r="AU20" i="6"/>
  <c r="AV20" i="6"/>
  <c r="AV25" i="6"/>
  <c r="AU25" i="6"/>
  <c r="AW25" i="6"/>
  <c r="AW17" i="6"/>
  <c r="AU17" i="6"/>
  <c r="AV17" i="6"/>
  <c r="AV21" i="6"/>
  <c r="AW21" i="6"/>
  <c r="AU21" i="6"/>
  <c r="AU15" i="6"/>
  <c r="AV15" i="6"/>
  <c r="AW15" i="6"/>
  <c r="AW16" i="6"/>
  <c r="AU16" i="6"/>
  <c r="AV16" i="6"/>
  <c r="AU11" i="6"/>
  <c r="AW11" i="6"/>
  <c r="AV11" i="6"/>
  <c r="AU22" i="6"/>
  <c r="AV22" i="6"/>
  <c r="AW22" i="6"/>
  <c r="AV24" i="6"/>
  <c r="AW24" i="6"/>
  <c r="AU24" i="6"/>
  <c r="AW23" i="6"/>
  <c r="AV23" i="6"/>
  <c r="AU23" i="6"/>
  <c r="AV27" i="6"/>
  <c r="AU27" i="6"/>
  <c r="AW27" i="6"/>
  <c r="AU18" i="6"/>
  <c r="AV18" i="6"/>
  <c r="AW18" i="6"/>
  <c r="AU29" i="6"/>
  <c r="AV29" i="6"/>
  <c r="AW29" i="6"/>
  <c r="AU13" i="6"/>
  <c r="AV13" i="6"/>
  <c r="AW13" i="6"/>
  <c r="AU12" i="6"/>
  <c r="AV12" i="6"/>
  <c r="AW12" i="6"/>
  <c r="AW26" i="6"/>
  <c r="AV26" i="6"/>
  <c r="AU26" i="6"/>
  <c r="AU28" i="6"/>
  <c r="AV28" i="6"/>
  <c r="AW28" i="6"/>
  <c r="I27" i="5"/>
  <c r="AX27" i="5" s="1"/>
  <c r="I10" i="5"/>
  <c r="AX10" i="5" s="1"/>
  <c r="I11" i="5"/>
  <c r="AX11" i="5" s="1"/>
  <c r="I31" i="5"/>
  <c r="AX31" i="5" s="1"/>
  <c r="I30" i="5"/>
  <c r="AX30" i="5" s="1"/>
  <c r="I19" i="5"/>
  <c r="AX19" i="5" s="1"/>
  <c r="I15" i="5"/>
  <c r="AX15" i="5" s="1"/>
  <c r="I12" i="5"/>
  <c r="AX12" i="5" s="1"/>
  <c r="I20" i="5"/>
  <c r="AX20" i="5" s="1"/>
  <c r="I18" i="5"/>
  <c r="AX18" i="5" s="1"/>
  <c r="I28" i="5"/>
  <c r="AX28" i="5" s="1"/>
  <c r="I21" i="5"/>
  <c r="AX21" i="5" s="1"/>
  <c r="I14" i="5"/>
  <c r="AX14" i="5" s="1"/>
  <c r="I29" i="5"/>
  <c r="AX29" i="5" s="1"/>
  <c r="I22" i="5"/>
  <c r="AX22" i="5" s="1"/>
  <c r="I23" i="5"/>
  <c r="AX23" i="5" s="1"/>
  <c r="I13" i="5"/>
  <c r="AX13" i="5" s="1"/>
  <c r="I24" i="5"/>
  <c r="AX24" i="5" s="1"/>
  <c r="I17" i="5"/>
  <c r="AX17" i="5" s="1"/>
  <c r="I25" i="5"/>
  <c r="AX25" i="5" s="1"/>
  <c r="I26" i="5"/>
  <c r="AX26" i="5" s="1"/>
  <c r="I16" i="5"/>
  <c r="AX16" i="5" s="1"/>
  <c r="AM28" i="5"/>
  <c r="AM24" i="5"/>
  <c r="AM20" i="5"/>
  <c r="AM16" i="5"/>
  <c r="AM30" i="5"/>
  <c r="AM19" i="5"/>
  <c r="AM13" i="5"/>
  <c r="AM26" i="5"/>
  <c r="AM22" i="5"/>
  <c r="AM12" i="5"/>
  <c r="AM31" i="5"/>
  <c r="AM15" i="5"/>
  <c r="AM29" i="5"/>
  <c r="AM27" i="5"/>
  <c r="AM21" i="5"/>
  <c r="AM17" i="5"/>
  <c r="AM23" i="5"/>
  <c r="AM11" i="5"/>
  <c r="AM10" i="5"/>
  <c r="AM25" i="5"/>
  <c r="AM18" i="5"/>
  <c r="AM14" i="5"/>
  <c r="AX29" i="4"/>
  <c r="AX13" i="4"/>
  <c r="AX31" i="4"/>
  <c r="AX20" i="4"/>
  <c r="AX19" i="4"/>
  <c r="AX14" i="4"/>
  <c r="AX18" i="4"/>
  <c r="AX24" i="4"/>
  <c r="AX26" i="4"/>
  <c r="AX11" i="4"/>
  <c r="AX30" i="4"/>
  <c r="AX23" i="4"/>
  <c r="AX27" i="4"/>
  <c r="AX22" i="4"/>
  <c r="AX25" i="4"/>
  <c r="AM9" i="2"/>
  <c r="AK8" i="2"/>
  <c r="AK13" i="2" l="1"/>
  <c r="AK21" i="2"/>
  <c r="AK29" i="2"/>
  <c r="AK14" i="2"/>
  <c r="AK22" i="2"/>
  <c r="AK30" i="2"/>
  <c r="AK15" i="2"/>
  <c r="AK31" i="2"/>
  <c r="AK16" i="2"/>
  <c r="AK24" i="2"/>
  <c r="AK17" i="2"/>
  <c r="AK10" i="2"/>
  <c r="AK18" i="2"/>
  <c r="AK26" i="2"/>
  <c r="AK19" i="2"/>
  <c r="AK27" i="2"/>
  <c r="AK20" i="2"/>
  <c r="AK23" i="2"/>
  <c r="AK25" i="2"/>
  <c r="AK11" i="2"/>
  <c r="AK12" i="2"/>
  <c r="AK28" i="2"/>
  <c r="AW22" i="14"/>
  <c r="AV22" i="14"/>
  <c r="AU22" i="14"/>
  <c r="AU29" i="14"/>
  <c r="AW29" i="14"/>
  <c r="AV29" i="14"/>
  <c r="AV23" i="14"/>
  <c r="AU23" i="14"/>
  <c r="AW23" i="14"/>
  <c r="AU14" i="14"/>
  <c r="AV14" i="14"/>
  <c r="AW14" i="14"/>
  <c r="AU13" i="14"/>
  <c r="AV13" i="14"/>
  <c r="AW13" i="14"/>
  <c r="AV11" i="14"/>
  <c r="AU11" i="14"/>
  <c r="AW11" i="14"/>
  <c r="AW25" i="14"/>
  <c r="AU25" i="14"/>
  <c r="AV25" i="14"/>
  <c r="AV18" i="14"/>
  <c r="AU18" i="14"/>
  <c r="AW18" i="14"/>
  <c r="AU12" i="14"/>
  <c r="AV12" i="14"/>
  <c r="AW12" i="14"/>
  <c r="AV27" i="14"/>
  <c r="AW27" i="14"/>
  <c r="AU27" i="14"/>
  <c r="AW19" i="14"/>
  <c r="AU19" i="14"/>
  <c r="AV19" i="14"/>
  <c r="AW15" i="14"/>
  <c r="AU15" i="14"/>
  <c r="AV15" i="14"/>
  <c r="AV10" i="14"/>
  <c r="AU10" i="14"/>
  <c r="AW10" i="14"/>
  <c r="AW16" i="14"/>
  <c r="AU16" i="14"/>
  <c r="AV16" i="14"/>
  <c r="AU26" i="14"/>
  <c r="AV26" i="14"/>
  <c r="AW26" i="14"/>
  <c r="AV17" i="14"/>
  <c r="AW17" i="14"/>
  <c r="AU17" i="14"/>
  <c r="AV20" i="14"/>
  <c r="AU20" i="14"/>
  <c r="AW20" i="14"/>
  <c r="AV30" i="14"/>
  <c r="AU30" i="14"/>
  <c r="AW30" i="14"/>
  <c r="AU21" i="14"/>
  <c r="AW21" i="14"/>
  <c r="AV21" i="14"/>
  <c r="AU24" i="14"/>
  <c r="AV24" i="14"/>
  <c r="AW24" i="14"/>
  <c r="AV31" i="14"/>
  <c r="AW31" i="14"/>
  <c r="AU31" i="14"/>
  <c r="AW28" i="14"/>
  <c r="AV28" i="14"/>
  <c r="AU28" i="14"/>
  <c r="AV30" i="13"/>
  <c r="AU30" i="13"/>
  <c r="AW30" i="13"/>
  <c r="AW15" i="13"/>
  <c r="AV15" i="13"/>
  <c r="AU15" i="13"/>
  <c r="AV17" i="13"/>
  <c r="AU17" i="13"/>
  <c r="AW17" i="13"/>
  <c r="AU31" i="13"/>
  <c r="AV31" i="13"/>
  <c r="AW31" i="13"/>
  <c r="AU14" i="13"/>
  <c r="AW14" i="13"/>
  <c r="AV14" i="13"/>
  <c r="AW16" i="13"/>
  <c r="AU16" i="13"/>
  <c r="AV16" i="13"/>
  <c r="AU10" i="13"/>
  <c r="AV10" i="13"/>
  <c r="AW10" i="13"/>
  <c r="AW12" i="13"/>
  <c r="AV12" i="13"/>
  <c r="AU12" i="13"/>
  <c r="AW20" i="13"/>
  <c r="AU20" i="13"/>
  <c r="AV20" i="13"/>
  <c r="AV21" i="13"/>
  <c r="AU21" i="13"/>
  <c r="AW21" i="13"/>
  <c r="AV13" i="13"/>
  <c r="AU13" i="13"/>
  <c r="AW13" i="13"/>
  <c r="AU11" i="13"/>
  <c r="AW11" i="13"/>
  <c r="AV11" i="13"/>
  <c r="AW22" i="13"/>
  <c r="AV22" i="13"/>
  <c r="AU22" i="13"/>
  <c r="AW24" i="13"/>
  <c r="AV24" i="13"/>
  <c r="AU24" i="13"/>
  <c r="AV19" i="13"/>
  <c r="AU19" i="13"/>
  <c r="AW19" i="13"/>
  <c r="AW23" i="13"/>
  <c r="AU23" i="13"/>
  <c r="AV23" i="13"/>
  <c r="AW27" i="13"/>
  <c r="AV27" i="13"/>
  <c r="AU27" i="13"/>
  <c r="AU18" i="13"/>
  <c r="AW18" i="13"/>
  <c r="AV18" i="13"/>
  <c r="AV29" i="13"/>
  <c r="AW29" i="13"/>
  <c r="AU29" i="13"/>
  <c r="AV25" i="13"/>
  <c r="AW25" i="13"/>
  <c r="AU25" i="13"/>
  <c r="AV26" i="13"/>
  <c r="AU26" i="13"/>
  <c r="AW26" i="13"/>
  <c r="AW28" i="13"/>
  <c r="AV28" i="13"/>
  <c r="AU28" i="13"/>
  <c r="AZ10" i="11"/>
  <c r="BC10" i="11"/>
  <c r="AZ16" i="11"/>
  <c r="BC16" i="11"/>
  <c r="AZ17" i="11"/>
  <c r="BC17" i="11"/>
  <c r="AZ21" i="11"/>
  <c r="BC21" i="11"/>
  <c r="AZ14" i="11"/>
  <c r="BC14" i="11"/>
  <c r="BC15" i="11"/>
  <c r="AZ15" i="11"/>
  <c r="AZ12" i="11"/>
  <c r="BC12" i="11"/>
  <c r="AZ24" i="11"/>
  <c r="BC24" i="11"/>
  <c r="AZ23" i="11"/>
  <c r="BC23" i="11"/>
  <c r="AZ13" i="11"/>
  <c r="BC13" i="11"/>
  <c r="AZ25" i="11"/>
  <c r="BC25" i="11"/>
  <c r="AZ22" i="11"/>
  <c r="BC22" i="11"/>
  <c r="AZ18" i="11"/>
  <c r="BC18" i="11"/>
  <c r="AZ29" i="11"/>
  <c r="BC29" i="11"/>
  <c r="AZ20" i="11"/>
  <c r="BC20" i="11"/>
  <c r="AZ31" i="11"/>
  <c r="BC31" i="11"/>
  <c r="AZ27" i="11"/>
  <c r="BC27" i="11"/>
  <c r="AZ28" i="11"/>
  <c r="BC28" i="11"/>
  <c r="AZ30" i="11"/>
  <c r="BC30" i="11"/>
  <c r="AZ26" i="11"/>
  <c r="BC26" i="11"/>
  <c r="AZ19" i="11"/>
  <c r="BC19" i="11"/>
  <c r="AZ11" i="11"/>
  <c r="BC11" i="11"/>
  <c r="AU21" i="9"/>
  <c r="AV21" i="9"/>
  <c r="AW21" i="9"/>
  <c r="AV15" i="9"/>
  <c r="AW15" i="9"/>
  <c r="AU15" i="9"/>
  <c r="AV25" i="9"/>
  <c r="AW25" i="9"/>
  <c r="AU25" i="9"/>
  <c r="AW17" i="9"/>
  <c r="AU17" i="9"/>
  <c r="AV17" i="9"/>
  <c r="AW20" i="9"/>
  <c r="AU20" i="9"/>
  <c r="AV20" i="9"/>
  <c r="AW10" i="9"/>
  <c r="AU10" i="9"/>
  <c r="AV10" i="9"/>
  <c r="AV23" i="9"/>
  <c r="AU23" i="9"/>
  <c r="AW23" i="9"/>
  <c r="AU18" i="9"/>
  <c r="AW18" i="9"/>
  <c r="AV18" i="9"/>
  <c r="AV29" i="9"/>
  <c r="AW29" i="9"/>
  <c r="AU29" i="9"/>
  <c r="AU12" i="9"/>
  <c r="AW12" i="9"/>
  <c r="AV12" i="9"/>
  <c r="AW13" i="9"/>
  <c r="AU13" i="9"/>
  <c r="AV13" i="9"/>
  <c r="AU22" i="9"/>
  <c r="AV22" i="9"/>
  <c r="AW22" i="9"/>
  <c r="AW24" i="9"/>
  <c r="AV24" i="9"/>
  <c r="AU24" i="9"/>
  <c r="AV19" i="9"/>
  <c r="AU19" i="9"/>
  <c r="AW19" i="9"/>
  <c r="AW14" i="9"/>
  <c r="AV14" i="9"/>
  <c r="AU14" i="9"/>
  <c r="AV27" i="9"/>
  <c r="AU27" i="9"/>
  <c r="AW27" i="9"/>
  <c r="AW31" i="9"/>
  <c r="AU31" i="9"/>
  <c r="AV31" i="9"/>
  <c r="AV11" i="9"/>
  <c r="AW11" i="9"/>
  <c r="AU11" i="9"/>
  <c r="AW16" i="9"/>
  <c r="AV16" i="9"/>
  <c r="AU16" i="9"/>
  <c r="AU30" i="9"/>
  <c r="AW30" i="9"/>
  <c r="AV30" i="9"/>
  <c r="AU26" i="9"/>
  <c r="AW26" i="9"/>
  <c r="AV26" i="9"/>
  <c r="AW28" i="9"/>
  <c r="AU28" i="9"/>
  <c r="AV28" i="9"/>
  <c r="AZ21" i="8"/>
  <c r="BC21" i="8"/>
  <c r="AZ30" i="8"/>
  <c r="BC30" i="8"/>
  <c r="AZ18" i="8"/>
  <c r="BC18" i="8"/>
  <c r="AZ12" i="8"/>
  <c r="BC12" i="8"/>
  <c r="AZ27" i="8"/>
  <c r="BC27" i="8"/>
  <c r="AZ24" i="8"/>
  <c r="BC24" i="8"/>
  <c r="AZ10" i="8"/>
  <c r="BC10" i="8"/>
  <c r="AZ31" i="8"/>
  <c r="BC31" i="8"/>
  <c r="AZ29" i="8"/>
  <c r="BC29" i="8"/>
  <c r="AZ25" i="8"/>
  <c r="BC25" i="8"/>
  <c r="AZ15" i="8"/>
  <c r="BC15" i="8"/>
  <c r="AZ14" i="8"/>
  <c r="BC14" i="8"/>
  <c r="AZ28" i="8"/>
  <c r="BC28" i="8"/>
  <c r="AZ22" i="8"/>
  <c r="BC22" i="8"/>
  <c r="AZ16" i="8"/>
  <c r="BC16" i="8"/>
  <c r="AZ19" i="8"/>
  <c r="BC19" i="8"/>
  <c r="AZ17" i="8"/>
  <c r="BC17" i="8"/>
  <c r="AZ23" i="8"/>
  <c r="BC23" i="8"/>
  <c r="AZ13" i="8"/>
  <c r="BC13" i="8"/>
  <c r="AZ11" i="8"/>
  <c r="BC11" i="8"/>
  <c r="AZ26" i="8"/>
  <c r="BC26" i="8"/>
  <c r="AZ20" i="8"/>
  <c r="BC20" i="8"/>
  <c r="AU13" i="7"/>
  <c r="AW13" i="7"/>
  <c r="AV13" i="7"/>
  <c r="AW17" i="7"/>
  <c r="AV17" i="7"/>
  <c r="AU17" i="7"/>
  <c r="AW15" i="7"/>
  <c r="AU15" i="7"/>
  <c r="AV15" i="7"/>
  <c r="AW26" i="7"/>
  <c r="AV26" i="7"/>
  <c r="AU26" i="7"/>
  <c r="AU19" i="7"/>
  <c r="AW19" i="7"/>
  <c r="AV19" i="7"/>
  <c r="AW14" i="7"/>
  <c r="AU14" i="7"/>
  <c r="AV14" i="7"/>
  <c r="AW18" i="7"/>
  <c r="AV18" i="7"/>
  <c r="AU18" i="7"/>
  <c r="AU27" i="7"/>
  <c r="AW27" i="7"/>
  <c r="AV27" i="7"/>
  <c r="AW21" i="7"/>
  <c r="AV21" i="7"/>
  <c r="AU21" i="7"/>
  <c r="AU29" i="7"/>
  <c r="AW29" i="7"/>
  <c r="AV29" i="7"/>
  <c r="AU31" i="7"/>
  <c r="AV31" i="7"/>
  <c r="AW31" i="7"/>
  <c r="AW25" i="7"/>
  <c r="AU25" i="7"/>
  <c r="AV25" i="7"/>
  <c r="AU22" i="7"/>
  <c r="AW22" i="7"/>
  <c r="AV22" i="7"/>
  <c r="AV16" i="7"/>
  <c r="AU16" i="7"/>
  <c r="AW16" i="7"/>
  <c r="AU24" i="7"/>
  <c r="AW24" i="7"/>
  <c r="AV24" i="7"/>
  <c r="AW28" i="7"/>
  <c r="AU28" i="7"/>
  <c r="AV28" i="7"/>
  <c r="AW10" i="7"/>
  <c r="AU10" i="7"/>
  <c r="AV10" i="7"/>
  <c r="AW23" i="7"/>
  <c r="AV23" i="7"/>
  <c r="AU23" i="7"/>
  <c r="AW12" i="7"/>
  <c r="AU12" i="7"/>
  <c r="AV12" i="7"/>
  <c r="AW30" i="7"/>
  <c r="AU30" i="7"/>
  <c r="AV30" i="7"/>
  <c r="AU11" i="7"/>
  <c r="AW11" i="7"/>
  <c r="AV11" i="7"/>
  <c r="AU20" i="7"/>
  <c r="AV20" i="7"/>
  <c r="AW20" i="7"/>
  <c r="AZ17" i="6"/>
  <c r="BC17" i="6"/>
  <c r="AZ30" i="6"/>
  <c r="BC30" i="6"/>
  <c r="AZ10" i="6"/>
  <c r="BC10" i="6"/>
  <c r="BC12" i="6"/>
  <c r="AZ12" i="6"/>
  <c r="AZ25" i="6"/>
  <c r="BC25" i="6"/>
  <c r="AZ19" i="6"/>
  <c r="BC19" i="6"/>
  <c r="AZ13" i="6"/>
  <c r="BC13" i="6"/>
  <c r="AZ14" i="6"/>
  <c r="BC14" i="6"/>
  <c r="AZ26" i="6"/>
  <c r="BC26" i="6"/>
  <c r="AZ22" i="6"/>
  <c r="BC22" i="6"/>
  <c r="AZ29" i="6"/>
  <c r="BC29" i="6"/>
  <c r="AZ15" i="6"/>
  <c r="BC15" i="6"/>
  <c r="AZ23" i="6"/>
  <c r="BC23" i="6"/>
  <c r="AZ18" i="6"/>
  <c r="BC18" i="6"/>
  <c r="AZ20" i="6"/>
  <c r="BC20" i="6"/>
  <c r="AZ24" i="6"/>
  <c r="BC24" i="6"/>
  <c r="AZ27" i="6"/>
  <c r="BC27" i="6"/>
  <c r="AZ11" i="6"/>
  <c r="BC11" i="6"/>
  <c r="AZ31" i="6"/>
  <c r="BC31" i="6"/>
  <c r="AZ28" i="6"/>
  <c r="BC28" i="6"/>
  <c r="AZ16" i="6"/>
  <c r="BC16" i="6"/>
  <c r="AZ21" i="6"/>
  <c r="BC21" i="6"/>
  <c r="AV11" i="5"/>
  <c r="AW11" i="5"/>
  <c r="AU11" i="5"/>
  <c r="AV22" i="5"/>
  <c r="AW22" i="5"/>
  <c r="AU22" i="5"/>
  <c r="AW24" i="5"/>
  <c r="AU24" i="5"/>
  <c r="AV24" i="5"/>
  <c r="AW17" i="5"/>
  <c r="AV17" i="5"/>
  <c r="AU17" i="5"/>
  <c r="AV26" i="5"/>
  <c r="AW26" i="5"/>
  <c r="AU26" i="5"/>
  <c r="AW28" i="5"/>
  <c r="AV28" i="5"/>
  <c r="AU28" i="5"/>
  <c r="AU14" i="5"/>
  <c r="AW14" i="5"/>
  <c r="AV14" i="5"/>
  <c r="AU19" i="5"/>
  <c r="AW19" i="5"/>
  <c r="AV19" i="5"/>
  <c r="AU25" i="5"/>
  <c r="AV25" i="5"/>
  <c r="AW25" i="5"/>
  <c r="AU23" i="5"/>
  <c r="AV23" i="5"/>
  <c r="AW23" i="5"/>
  <c r="AW21" i="5"/>
  <c r="AU21" i="5"/>
  <c r="AV21" i="5"/>
  <c r="AU30" i="5"/>
  <c r="AV30" i="5"/>
  <c r="AW30" i="5"/>
  <c r="AW27" i="5"/>
  <c r="AU27" i="5"/>
  <c r="AV27" i="5"/>
  <c r="AU15" i="5"/>
  <c r="AV15" i="5"/>
  <c r="AW15" i="5"/>
  <c r="AV13" i="5"/>
  <c r="AW13" i="5"/>
  <c r="AU13" i="5"/>
  <c r="AU31" i="5"/>
  <c r="AW31" i="5"/>
  <c r="AV31" i="5"/>
  <c r="AW12" i="5"/>
  <c r="AV12" i="5"/>
  <c r="AU12" i="5"/>
  <c r="AW18" i="5"/>
  <c r="AV18" i="5"/>
  <c r="AU18" i="5"/>
  <c r="AU16" i="5"/>
  <c r="AW16" i="5"/>
  <c r="AV16" i="5"/>
  <c r="AU10" i="5"/>
  <c r="AW10" i="5"/>
  <c r="AV10" i="5"/>
  <c r="AW29" i="5"/>
  <c r="AU29" i="5"/>
  <c r="AV29" i="5"/>
  <c r="AV20" i="5"/>
  <c r="AU20" i="5"/>
  <c r="AW20" i="5"/>
  <c r="AW30" i="4"/>
  <c r="AV30" i="4"/>
  <c r="AU30" i="4"/>
  <c r="AW19" i="4"/>
  <c r="AV19" i="4"/>
  <c r="AU19" i="4"/>
  <c r="AV26" i="4"/>
  <c r="AU26" i="4"/>
  <c r="AW26" i="4"/>
  <c r="AW12" i="4"/>
  <c r="AV12" i="4"/>
  <c r="AU12" i="4"/>
  <c r="AW13" i="4"/>
  <c r="AV13" i="4"/>
  <c r="AU13" i="4"/>
  <c r="AU29" i="4"/>
  <c r="AW29" i="4"/>
  <c r="AV29" i="4"/>
  <c r="AV25" i="4"/>
  <c r="AW25" i="4"/>
  <c r="AU25" i="4"/>
  <c r="AW20" i="4"/>
  <c r="AU20" i="4"/>
  <c r="AV20" i="4"/>
  <c r="AW18" i="4"/>
  <c r="AV18" i="4"/>
  <c r="AU18" i="4"/>
  <c r="AW17" i="4"/>
  <c r="AV17" i="4"/>
  <c r="AU17" i="4"/>
  <c r="AV27" i="4"/>
  <c r="AU27" i="4"/>
  <c r="AW27" i="4"/>
  <c r="AU31" i="4"/>
  <c r="AV31" i="4"/>
  <c r="AW31" i="4"/>
  <c r="AW11" i="4"/>
  <c r="AV11" i="4"/>
  <c r="AU11" i="4"/>
  <c r="AV14" i="4"/>
  <c r="AU14" i="4"/>
  <c r="AW14" i="4"/>
  <c r="AU24" i="4"/>
  <c r="AW24" i="4"/>
  <c r="AV24" i="4"/>
  <c r="AU16" i="4"/>
  <c r="AW16" i="4"/>
  <c r="AV16" i="4"/>
  <c r="AW23" i="4"/>
  <c r="AV23" i="4"/>
  <c r="AU23" i="4"/>
  <c r="AV15" i="4"/>
  <c r="AW15" i="4"/>
  <c r="AU15" i="4"/>
  <c r="AU21" i="4"/>
  <c r="AV21" i="4"/>
  <c r="AW21" i="4"/>
  <c r="AV10" i="4"/>
  <c r="AU10" i="4"/>
  <c r="AW10" i="4"/>
  <c r="AW22" i="4"/>
  <c r="AV22" i="4"/>
  <c r="AU22" i="4"/>
  <c r="AW28" i="4"/>
  <c r="AV28" i="4"/>
  <c r="AU28" i="4"/>
  <c r="AN9" i="2"/>
  <c r="AL8" i="2"/>
  <c r="AZ29" i="14" l="1"/>
  <c r="BC29" i="14"/>
  <c r="AZ10" i="14"/>
  <c r="BC10" i="14"/>
  <c r="AZ30" i="14"/>
  <c r="BC30" i="14"/>
  <c r="AZ27" i="14"/>
  <c r="BC27" i="14"/>
  <c r="AZ24" i="14"/>
  <c r="BC24" i="14"/>
  <c r="AZ14" i="14"/>
  <c r="BC14" i="14"/>
  <c r="AZ13" i="14"/>
  <c r="BC13" i="14"/>
  <c r="AZ26" i="14"/>
  <c r="BC26" i="14"/>
  <c r="AZ16" i="14"/>
  <c r="BC16" i="14"/>
  <c r="AZ12" i="14"/>
  <c r="BC12" i="14"/>
  <c r="AZ22" i="14"/>
  <c r="BC22" i="14"/>
  <c r="AZ11" i="14"/>
  <c r="BC11" i="14"/>
  <c r="BC23" i="14"/>
  <c r="AZ23" i="14"/>
  <c r="AZ17" i="14"/>
  <c r="BC17" i="14"/>
  <c r="AZ18" i="14"/>
  <c r="BC18" i="14"/>
  <c r="AZ31" i="14"/>
  <c r="BC31" i="14"/>
  <c r="AZ25" i="14"/>
  <c r="BC25" i="14"/>
  <c r="AZ15" i="14"/>
  <c r="BC15" i="14"/>
  <c r="AZ28" i="14"/>
  <c r="BC28" i="14"/>
  <c r="AZ21" i="14"/>
  <c r="BC21" i="14"/>
  <c r="AZ20" i="14"/>
  <c r="BC20" i="14"/>
  <c r="AZ19" i="14"/>
  <c r="BC19" i="14"/>
  <c r="AZ12" i="13"/>
  <c r="BC12" i="13"/>
  <c r="BC22" i="13"/>
  <c r="AZ22" i="13"/>
  <c r="BC15" i="13"/>
  <c r="AZ15" i="13"/>
  <c r="AZ10" i="13"/>
  <c r="BC10" i="13"/>
  <c r="BC19" i="13"/>
  <c r="AZ19" i="13"/>
  <c r="AZ20" i="13"/>
  <c r="BC20" i="13"/>
  <c r="AZ31" i="13"/>
  <c r="BC31" i="13"/>
  <c r="AZ23" i="13"/>
  <c r="BC23" i="13"/>
  <c r="AZ29" i="13"/>
  <c r="BC29" i="13"/>
  <c r="AZ17" i="13"/>
  <c r="BC17" i="13"/>
  <c r="BC18" i="13"/>
  <c r="AZ18" i="13"/>
  <c r="AZ21" i="13"/>
  <c r="BC21" i="13"/>
  <c r="AZ25" i="13"/>
  <c r="BC25" i="13"/>
  <c r="AZ27" i="13"/>
  <c r="BC27" i="13"/>
  <c r="AZ16" i="13"/>
  <c r="BC16" i="13"/>
  <c r="AZ13" i="13"/>
  <c r="BC13" i="13"/>
  <c r="AZ14" i="13"/>
  <c r="BC14" i="13"/>
  <c r="AZ26" i="13"/>
  <c r="BC26" i="13"/>
  <c r="AZ11" i="13"/>
  <c r="BC11" i="13"/>
  <c r="AZ28" i="13"/>
  <c r="BC28" i="13"/>
  <c r="AZ24" i="13"/>
  <c r="BC24" i="13"/>
  <c r="AZ30" i="13"/>
  <c r="BC30" i="13"/>
  <c r="AZ16" i="9"/>
  <c r="BC16" i="9"/>
  <c r="AZ24" i="9"/>
  <c r="BC24" i="9"/>
  <c r="AZ14" i="9"/>
  <c r="BC14" i="9"/>
  <c r="AZ31" i="9"/>
  <c r="BC31" i="9"/>
  <c r="AZ22" i="9"/>
  <c r="BC22" i="9"/>
  <c r="AZ23" i="9"/>
  <c r="BC23" i="9"/>
  <c r="BC19" i="9"/>
  <c r="AZ19" i="9"/>
  <c r="AZ25" i="9"/>
  <c r="BC25" i="9"/>
  <c r="AZ12" i="9"/>
  <c r="BC12" i="9"/>
  <c r="AZ30" i="9"/>
  <c r="BC30" i="9"/>
  <c r="AZ15" i="9"/>
  <c r="BC15" i="9"/>
  <c r="AZ28" i="9"/>
  <c r="BC28" i="9"/>
  <c r="AZ10" i="9"/>
  <c r="BC10" i="9"/>
  <c r="AZ21" i="9"/>
  <c r="BC21" i="9"/>
  <c r="BC18" i="9"/>
  <c r="AZ18" i="9"/>
  <c r="AZ26" i="9"/>
  <c r="BC26" i="9"/>
  <c r="AZ20" i="9"/>
  <c r="BC20" i="9"/>
  <c r="AZ27" i="9"/>
  <c r="BC27" i="9"/>
  <c r="AZ11" i="9"/>
  <c r="BC11" i="9"/>
  <c r="AZ17" i="9"/>
  <c r="BC17" i="9"/>
  <c r="AZ13" i="9"/>
  <c r="BC13" i="9"/>
  <c r="AZ29" i="9"/>
  <c r="BC29" i="9"/>
  <c r="AZ16" i="7"/>
  <c r="BC16" i="7"/>
  <c r="AZ29" i="7"/>
  <c r="BC29" i="7"/>
  <c r="AZ24" i="7"/>
  <c r="BC24" i="7"/>
  <c r="AZ30" i="7"/>
  <c r="BC30" i="7"/>
  <c r="AZ25" i="7"/>
  <c r="BC25" i="7"/>
  <c r="AZ26" i="7"/>
  <c r="BC26" i="7"/>
  <c r="AZ13" i="7"/>
  <c r="BC13" i="7"/>
  <c r="AZ31" i="7"/>
  <c r="BC31" i="7"/>
  <c r="AZ23" i="7"/>
  <c r="BC23" i="7"/>
  <c r="AZ17" i="7"/>
  <c r="BC17" i="7"/>
  <c r="AZ18" i="7"/>
  <c r="BC18" i="7"/>
  <c r="AZ10" i="7"/>
  <c r="BC10" i="7"/>
  <c r="AZ21" i="7"/>
  <c r="BC21" i="7"/>
  <c r="BC14" i="7"/>
  <c r="AZ14" i="7"/>
  <c r="AZ28" i="7"/>
  <c r="BC28" i="7"/>
  <c r="AZ27" i="7"/>
  <c r="BC27" i="7"/>
  <c r="AZ11" i="7"/>
  <c r="BC11" i="7"/>
  <c r="AZ22" i="7"/>
  <c r="BC22" i="7"/>
  <c r="AZ19" i="7"/>
  <c r="BC19" i="7"/>
  <c r="AZ20" i="7"/>
  <c r="BC20" i="7"/>
  <c r="AZ12" i="7"/>
  <c r="BC12" i="7"/>
  <c r="AZ15" i="7"/>
  <c r="BC15" i="7"/>
  <c r="AZ18" i="5"/>
  <c r="BC18" i="5"/>
  <c r="AZ23" i="5"/>
  <c r="BC23" i="5"/>
  <c r="AZ22" i="5"/>
  <c r="BC22" i="5"/>
  <c r="AZ13" i="5"/>
  <c r="BC13" i="5"/>
  <c r="AZ30" i="5"/>
  <c r="BC30" i="5"/>
  <c r="AZ17" i="5"/>
  <c r="BC17" i="5"/>
  <c r="AZ31" i="5"/>
  <c r="BC31" i="5"/>
  <c r="AZ19" i="5"/>
  <c r="BC19" i="5"/>
  <c r="AZ29" i="5"/>
  <c r="BC29" i="5"/>
  <c r="AZ27" i="5"/>
  <c r="BC27" i="5"/>
  <c r="AZ14" i="5"/>
  <c r="BC14" i="5"/>
  <c r="AZ10" i="5"/>
  <c r="BC10" i="5"/>
  <c r="AZ12" i="5"/>
  <c r="BC12" i="5"/>
  <c r="AZ25" i="5"/>
  <c r="BC25" i="5"/>
  <c r="AZ20" i="5"/>
  <c r="BC20" i="5"/>
  <c r="AZ26" i="5"/>
  <c r="BC26" i="5"/>
  <c r="AZ16" i="5"/>
  <c r="BC16" i="5"/>
  <c r="AZ15" i="5"/>
  <c r="BC15" i="5"/>
  <c r="AZ21" i="5"/>
  <c r="BC21" i="5"/>
  <c r="AZ28" i="5"/>
  <c r="BC28" i="5"/>
  <c r="AZ24" i="5"/>
  <c r="BC24" i="5"/>
  <c r="AZ11" i="5"/>
  <c r="BC11" i="5"/>
  <c r="AZ21" i="4"/>
  <c r="BC21" i="4"/>
  <c r="AZ27" i="4"/>
  <c r="BC27" i="4"/>
  <c r="AZ26" i="4"/>
  <c r="BC26" i="4"/>
  <c r="AZ11" i="4"/>
  <c r="BC11" i="4"/>
  <c r="BC13" i="4"/>
  <c r="AZ13" i="4"/>
  <c r="AZ24" i="4"/>
  <c r="BC24" i="4"/>
  <c r="AZ31" i="4"/>
  <c r="BC31" i="4"/>
  <c r="AZ25" i="4"/>
  <c r="BC25" i="4"/>
  <c r="AZ12" i="4"/>
  <c r="BC12" i="4"/>
  <c r="AZ14" i="4"/>
  <c r="BC14" i="4"/>
  <c r="AZ22" i="4"/>
  <c r="BC22" i="4"/>
  <c r="AZ17" i="4"/>
  <c r="BC17" i="4"/>
  <c r="AZ19" i="4"/>
  <c r="BC19" i="4"/>
  <c r="AZ10" i="4"/>
  <c r="BC10" i="4"/>
  <c r="AZ23" i="4"/>
  <c r="BC23" i="4"/>
  <c r="AZ18" i="4"/>
  <c r="BC18" i="4"/>
  <c r="AZ29" i="4"/>
  <c r="BC29" i="4"/>
  <c r="AZ30" i="4"/>
  <c r="BC30" i="4"/>
  <c r="AZ16" i="4"/>
  <c r="BC16" i="4"/>
  <c r="AZ20" i="4"/>
  <c r="BC20" i="4"/>
  <c r="AZ15" i="4"/>
  <c r="BC15" i="4"/>
  <c r="AZ28" i="4"/>
  <c r="BC28" i="4"/>
  <c r="AN8" i="2"/>
  <c r="AM8" i="2"/>
  <c r="I27" i="2" l="1"/>
  <c r="AX27" i="2" s="1"/>
  <c r="I11" i="2"/>
  <c r="AX11" i="2" s="1"/>
  <c r="I29" i="2"/>
  <c r="AX29" i="2" s="1"/>
  <c r="I15" i="2"/>
  <c r="AX15" i="2" s="1"/>
  <c r="I16" i="2"/>
  <c r="AX16" i="2" s="1"/>
  <c r="I13" i="2"/>
  <c r="AX13" i="2" s="1"/>
  <c r="I20" i="2"/>
  <c r="AX20" i="2" s="1"/>
  <c r="I18" i="2"/>
  <c r="AX18" i="2" s="1"/>
  <c r="I31" i="2"/>
  <c r="AX31" i="2" s="1"/>
  <c r="I22" i="2"/>
  <c r="AX22" i="2" s="1"/>
  <c r="I10" i="2"/>
  <c r="AX10" i="2" s="1"/>
  <c r="I21" i="2"/>
  <c r="AX21" i="2" s="1"/>
  <c r="I28" i="2"/>
  <c r="AX28" i="2" s="1"/>
  <c r="I30" i="2"/>
  <c r="AX30" i="2" s="1"/>
  <c r="I26" i="2"/>
  <c r="AX26" i="2" s="1"/>
  <c r="I23" i="2"/>
  <c r="AX23" i="2" s="1"/>
  <c r="I14" i="2"/>
  <c r="AX14" i="2" s="1"/>
  <c r="I12" i="2"/>
  <c r="AX12" i="2" s="1"/>
  <c r="I17" i="2"/>
  <c r="AX17" i="2" s="1"/>
  <c r="I19" i="2"/>
  <c r="AX19" i="2" s="1"/>
  <c r="I24" i="2"/>
  <c r="AX24" i="2" s="1"/>
  <c r="I25" i="2"/>
  <c r="AX25" i="2" s="1"/>
  <c r="AV28" i="2" l="1"/>
  <c r="AU28" i="2"/>
  <c r="AW28" i="2"/>
  <c r="AV16" i="2"/>
  <c r="AW16" i="2"/>
  <c r="AU16" i="2"/>
  <c r="AW14" i="2"/>
  <c r="AU14" i="2"/>
  <c r="AV14" i="2"/>
  <c r="AW20" i="2"/>
  <c r="AU20" i="2"/>
  <c r="AV20" i="2"/>
  <c r="AV13" i="2"/>
  <c r="AW13" i="2"/>
  <c r="AU13" i="2"/>
  <c r="AV12" i="2"/>
  <c r="AW12" i="2"/>
  <c r="AU12" i="2"/>
  <c r="AW18" i="2"/>
  <c r="AV18" i="2"/>
  <c r="AU18" i="2"/>
  <c r="AW27" i="2"/>
  <c r="AU27" i="2"/>
  <c r="AV27" i="2"/>
  <c r="AV11" i="2"/>
  <c r="AW11" i="2"/>
  <c r="AU11" i="2"/>
  <c r="AW15" i="2"/>
  <c r="AV15" i="2"/>
  <c r="AU15" i="2"/>
  <c r="AV21" i="2"/>
  <c r="AU21" i="2"/>
  <c r="AW21" i="2"/>
  <c r="AV31" i="2"/>
  <c r="AW31" i="2"/>
  <c r="AU31" i="2"/>
  <c r="AW30" i="2"/>
  <c r="AV30" i="2"/>
  <c r="AU30" i="2"/>
  <c r="AV23" i="2"/>
  <c r="AU23" i="2"/>
  <c r="AW23" i="2"/>
  <c r="AW10" i="2"/>
  <c r="AU10" i="2"/>
  <c r="AV10" i="2"/>
  <c r="AV24" i="2"/>
  <c r="AU24" i="2"/>
  <c r="AW24" i="2"/>
  <c r="AW26" i="2"/>
  <c r="AU26" i="2"/>
  <c r="AV26" i="2"/>
  <c r="AV25" i="2"/>
  <c r="AW25" i="2"/>
  <c r="AU25" i="2"/>
  <c r="AU19" i="2"/>
  <c r="AW19" i="2"/>
  <c r="AV19" i="2"/>
  <c r="AV29" i="2"/>
  <c r="AU29" i="2"/>
  <c r="AW29" i="2"/>
  <c r="AV17" i="2"/>
  <c r="AU17" i="2"/>
  <c r="AW17" i="2"/>
  <c r="AW22" i="2"/>
  <c r="AV22" i="2"/>
  <c r="AU22" i="2"/>
  <c r="AZ24" i="2" l="1"/>
  <c r="BC24" i="2"/>
  <c r="AZ30" i="2"/>
  <c r="BC30" i="2"/>
  <c r="AZ15" i="2"/>
  <c r="BC15" i="2"/>
  <c r="AZ13" i="2"/>
  <c r="BC13" i="2"/>
  <c r="AZ23" i="2"/>
  <c r="BC23" i="2"/>
  <c r="AZ25" i="2"/>
  <c r="BC25" i="2"/>
  <c r="AZ18" i="2"/>
  <c r="BC18" i="2"/>
  <c r="AZ20" i="2"/>
  <c r="BC20" i="2"/>
  <c r="AZ16" i="2"/>
  <c r="BC16" i="2"/>
  <c r="AZ26" i="2"/>
  <c r="BC26" i="2"/>
  <c r="AZ27" i="2"/>
  <c r="BC27" i="2"/>
  <c r="AZ29" i="2"/>
  <c r="BC29" i="2"/>
  <c r="AZ31" i="2"/>
  <c r="BC31" i="2"/>
  <c r="AZ12" i="2"/>
  <c r="BC12" i="2"/>
  <c r="AZ22" i="2"/>
  <c r="BC22" i="2"/>
  <c r="AZ19" i="2"/>
  <c r="BC19" i="2"/>
  <c r="AZ11" i="2"/>
  <c r="BC11" i="2"/>
  <c r="AZ28" i="2"/>
  <c r="BC28" i="2"/>
  <c r="BC21" i="2"/>
  <c r="AZ21" i="2"/>
  <c r="BC17" i="2"/>
  <c r="AZ17" i="2"/>
  <c r="BC14" i="2"/>
  <c r="AZ14" i="2"/>
  <c r="AZ10" i="2"/>
  <c r="BC10" i="2"/>
</calcChain>
</file>

<file path=xl/sharedStrings.xml><?xml version="1.0" encoding="utf-8"?>
<sst xmlns="http://schemas.openxmlformats.org/spreadsheetml/2006/main" count="7888" uniqueCount="44">
  <si>
    <t>EmpID</t>
  </si>
  <si>
    <t>Uriah Bridges</t>
  </si>
  <si>
    <t>Paula Small</t>
  </si>
  <si>
    <t>Edward Buck</t>
  </si>
  <si>
    <t>Michael Riordan</t>
  </si>
  <si>
    <t>Jasmine Onque</t>
  </si>
  <si>
    <t>Maruk Fraval</t>
  </si>
  <si>
    <t>Latia Costa</t>
  </si>
  <si>
    <t>Sharlene Terry</t>
  </si>
  <si>
    <t>Jac McKinzie</t>
  </si>
  <si>
    <t>Joseph Martins</t>
  </si>
  <si>
    <t>Myriam Givens</t>
  </si>
  <si>
    <t>Dheepa Nguyen</t>
  </si>
  <si>
    <t>Bartholemew Khemmich</t>
  </si>
  <si>
    <t>Xana Potts</t>
  </si>
  <si>
    <t>Prater Jeremy</t>
  </si>
  <si>
    <t>Kaylah Moon</t>
  </si>
  <si>
    <t>Kristen Tate</t>
  </si>
  <si>
    <t>Bobby Rodgers</t>
  </si>
  <si>
    <t>Reid Park</t>
  </si>
  <si>
    <t>Hector Dalton</t>
  </si>
  <si>
    <t>Mariela Schultz</t>
  </si>
  <si>
    <t>Angela Molina</t>
  </si>
  <si>
    <t>Sr. No</t>
  </si>
  <si>
    <t>To</t>
  </si>
  <si>
    <t>From</t>
  </si>
  <si>
    <t>Week Off</t>
  </si>
  <si>
    <t>Employee Name</t>
  </si>
  <si>
    <t>Additional Info</t>
  </si>
  <si>
    <t>Days</t>
  </si>
  <si>
    <t>Present</t>
  </si>
  <si>
    <t>Absent</t>
  </si>
  <si>
    <t>Leave</t>
  </si>
  <si>
    <t>WeekOff</t>
  </si>
  <si>
    <t>PaidDays</t>
  </si>
  <si>
    <t>Salary</t>
  </si>
  <si>
    <t>PerDaySalary</t>
  </si>
  <si>
    <t>Deduction</t>
  </si>
  <si>
    <t>Sparkline</t>
  </si>
  <si>
    <t>Month</t>
  </si>
  <si>
    <t>P</t>
  </si>
  <si>
    <t>L</t>
  </si>
  <si>
    <t>A</t>
  </si>
  <si>
    <t>Total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</si>
</sst>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dd"/>
    <numFmt numFmtId="166" formatCode="_ [$₹-4009]\ * #,##0.00_ ;_ [$₹-4009]\ * \-#,##0.00_ ;_ [$₹-4009]\ * &quot;-&quot;??_ ;_ @_ "/>
    <numFmt numFmtId="167" formatCode="_ [$₹-4009]\ * #,##0_ ;_ [$₹-4009]\ * \-#,##0_ ;_ [$₹-4009]\ * &quot;-&quot;??_ ;_ @_ 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3" fillId="3" borderId="0" xfId="0" applyNumberFormat="1" applyFont="1" applyFill="1" applyBorder="1" applyAlignment="1" applyProtection="1">
      <alignment vertical="center"/>
    </xf>
    <xf numFmtId="0" fontId="3" fillId="3" borderId="0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/>
    <xf numFmtId="165" fontId="2" fillId="4" borderId="0" xfId="0" applyNumberFormat="1" applyFont="1" applyFill="1" applyBorder="1"/>
    <xf numFmtId="165" fontId="2" fillId="4" borderId="5" xfId="0" applyNumberFormat="1" applyFont="1" applyFill="1" applyBorder="1"/>
    <xf numFmtId="0" fontId="4" fillId="0" borderId="0" xfId="0" applyFont="1" applyBorder="1"/>
    <xf numFmtId="0" fontId="4" fillId="0" borderId="4" xfId="0" applyFont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vertical="center"/>
    </xf>
    <xf numFmtId="0" fontId="4" fillId="0" borderId="6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 applyProtection="1">
      <alignment horizontal="center" vertical="center"/>
    </xf>
    <xf numFmtId="165" fontId="4" fillId="2" borderId="2" xfId="0" applyNumberFormat="1" applyFont="1" applyFill="1" applyBorder="1" applyAlignment="1">
      <alignment horizontal="center"/>
    </xf>
    <xf numFmtId="165" fontId="4" fillId="2" borderId="3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5" fillId="0" borderId="7" xfId="0" applyNumberFormat="1" applyFont="1" applyFill="1" applyBorder="1" applyAlignment="1" applyProtection="1">
      <alignment horizontal="center" vertical="center"/>
    </xf>
    <xf numFmtId="0" fontId="0" fillId="0" borderId="7" xfId="0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1" fillId="5" borderId="0" xfId="0" applyNumberFormat="1" applyFont="1" applyFill="1" applyBorder="1" applyAlignment="1" applyProtection="1">
      <alignment vertical="center"/>
    </xf>
    <xf numFmtId="165" fontId="0" fillId="5" borderId="0" xfId="0" applyNumberFormat="1" applyFill="1"/>
    <xf numFmtId="0" fontId="1" fillId="5" borderId="0" xfId="0" applyNumberFormat="1" applyFont="1" applyFill="1" applyBorder="1" applyAlignment="1" applyProtection="1">
      <alignment horizontal="center" vertical="center"/>
    </xf>
    <xf numFmtId="164" fontId="0" fillId="5" borderId="0" xfId="0" applyNumberFormat="1" applyFill="1"/>
    <xf numFmtId="0" fontId="0" fillId="5" borderId="0" xfId="0" applyFill="1" applyBorder="1"/>
    <xf numFmtId="0" fontId="2" fillId="4" borderId="0" xfId="0" applyFont="1" applyFill="1" applyBorder="1"/>
    <xf numFmtId="0" fontId="2" fillId="2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 applyProtection="1">
      <alignment vertical="center"/>
    </xf>
    <xf numFmtId="0" fontId="4" fillId="0" borderId="7" xfId="0" applyFont="1" applyBorder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6" borderId="0" xfId="0" applyNumberFormat="1" applyFont="1" applyFill="1" applyBorder="1" applyAlignment="1" applyProtection="1">
      <alignment vertical="center"/>
    </xf>
    <xf numFmtId="0" fontId="1" fillId="6" borderId="0" xfId="0" applyNumberFormat="1" applyFont="1" applyFill="1" applyBorder="1" applyAlignment="1" applyProtection="1">
      <alignment horizontal="center" vertical="center"/>
    </xf>
    <xf numFmtId="165" fontId="0" fillId="6" borderId="0" xfId="0" applyNumberFormat="1" applyFill="1"/>
    <xf numFmtId="0" fontId="2" fillId="5" borderId="0" xfId="0" applyFont="1" applyFill="1"/>
    <xf numFmtId="164" fontId="2" fillId="5" borderId="0" xfId="0" applyNumberFormat="1" applyFont="1" applyFill="1" applyAlignment="1">
      <alignment horizontal="center" vertical="center"/>
    </xf>
    <xf numFmtId="0" fontId="7" fillId="5" borderId="0" xfId="0" applyFont="1" applyFill="1"/>
    <xf numFmtId="0" fontId="2" fillId="2" borderId="0" xfId="0" applyFont="1" applyFill="1"/>
    <xf numFmtId="164" fontId="2" fillId="2" borderId="0" xfId="0" applyNumberFormat="1" applyFont="1" applyFill="1" applyAlignment="1">
      <alignment horizontal="center" vertical="center"/>
    </xf>
    <xf numFmtId="0" fontId="7" fillId="2" borderId="0" xfId="0" applyFont="1" applyFill="1"/>
    <xf numFmtId="0" fontId="0" fillId="0" borderId="0" xfId="0" applyFont="1"/>
    <xf numFmtId="165" fontId="0" fillId="0" borderId="0" xfId="0" applyNumberFormat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40">
    <dxf>
      <numFmt numFmtId="165" formatCode="dd"/>
      <alignment horizont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dd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"/>
      <fill>
        <patternFill patternType="solid">
          <fgColor indexed="64"/>
          <bgColor theme="1"/>
        </patternFill>
      </fill>
      <alignment horizont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dd"/>
      <alignment horizont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dd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"/>
      <fill>
        <patternFill patternType="solid">
          <fgColor indexed="64"/>
          <bgColor theme="1"/>
        </patternFill>
      </fill>
      <alignment horizont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dd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dd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"/>
      <fill>
        <patternFill patternType="solid">
          <fgColor indexed="64"/>
          <bgColor theme="1"/>
        </patternFill>
      </fill>
      <alignment horizont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dd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dd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"/>
      <fill>
        <patternFill patternType="solid">
          <fgColor indexed="64"/>
          <bgColor theme="1"/>
        </patternFill>
      </fill>
      <alignment horizont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dd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dd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"/>
      <fill>
        <patternFill patternType="solid">
          <fgColor indexed="64"/>
          <bgColor theme="1"/>
        </patternFill>
      </fill>
      <alignment horizont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dd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dd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"/>
      <fill>
        <patternFill patternType="solid">
          <fgColor indexed="64"/>
          <bgColor theme="1"/>
        </patternFill>
      </fill>
      <alignment horizont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dd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dd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"/>
      <fill>
        <patternFill patternType="solid">
          <fgColor indexed="64"/>
          <bgColor theme="1"/>
        </patternFill>
      </fill>
      <alignment horizont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dd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dd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"/>
      <fill>
        <patternFill patternType="solid">
          <fgColor indexed="64"/>
          <bgColor theme="1"/>
        </patternFill>
      </fill>
      <alignment horizont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dd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dd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"/>
      <fill>
        <patternFill patternType="solid">
          <fgColor indexed="64"/>
          <bgColor theme="1"/>
        </patternFill>
      </fill>
      <alignment horizont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dd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dd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"/>
      <fill>
        <patternFill patternType="solid">
          <fgColor indexed="64"/>
          <bgColor theme="1"/>
        </patternFill>
      </fill>
      <alignment horizont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dd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dd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"/>
      <fill>
        <patternFill patternType="solid">
          <fgColor indexed="64"/>
          <bgColor theme="1"/>
        </patternFill>
      </fill>
      <alignment horizont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dd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dd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"/>
      <fill>
        <patternFill patternType="solid">
          <fgColor indexed="64"/>
          <bgColor theme="1"/>
        </patternFill>
      </fill>
      <alignment horizont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c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Nov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y!A1"/><Relationship Id="rId11" Type="http://schemas.openxmlformats.org/officeDocument/2006/relationships/hyperlink" Target="#Oct!A1"/><Relationship Id="rId5" Type="http://schemas.openxmlformats.org/officeDocument/2006/relationships/hyperlink" Target="#June!A1"/><Relationship Id="rId10" Type="http://schemas.openxmlformats.org/officeDocument/2006/relationships/hyperlink" Target="#Sept!A1"/><Relationship Id="rId4" Type="http://schemas.openxmlformats.org/officeDocument/2006/relationships/hyperlink" Target="#May!A1"/><Relationship Id="rId9" Type="http://schemas.openxmlformats.org/officeDocument/2006/relationships/hyperlink" Target="#Jan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Dec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Nov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y!A1"/><Relationship Id="rId11" Type="http://schemas.openxmlformats.org/officeDocument/2006/relationships/hyperlink" Target="#Oct!A1"/><Relationship Id="rId5" Type="http://schemas.openxmlformats.org/officeDocument/2006/relationships/hyperlink" Target="#June!A1"/><Relationship Id="rId10" Type="http://schemas.openxmlformats.org/officeDocument/2006/relationships/hyperlink" Target="#Sept!A1"/><Relationship Id="rId4" Type="http://schemas.openxmlformats.org/officeDocument/2006/relationships/hyperlink" Target="#May!A1"/><Relationship Id="rId9" Type="http://schemas.openxmlformats.org/officeDocument/2006/relationships/hyperlink" Target="#Jan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Dec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Nov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y!A1"/><Relationship Id="rId11" Type="http://schemas.openxmlformats.org/officeDocument/2006/relationships/hyperlink" Target="#Oct!A1"/><Relationship Id="rId5" Type="http://schemas.openxmlformats.org/officeDocument/2006/relationships/hyperlink" Target="#June!A1"/><Relationship Id="rId10" Type="http://schemas.openxmlformats.org/officeDocument/2006/relationships/hyperlink" Target="#Sept!A1"/><Relationship Id="rId4" Type="http://schemas.openxmlformats.org/officeDocument/2006/relationships/hyperlink" Target="#May!A1"/><Relationship Id="rId9" Type="http://schemas.openxmlformats.org/officeDocument/2006/relationships/hyperlink" Target="#Jan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Dec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Nov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y!A1"/><Relationship Id="rId11" Type="http://schemas.openxmlformats.org/officeDocument/2006/relationships/hyperlink" Target="#Oct!A1"/><Relationship Id="rId5" Type="http://schemas.openxmlformats.org/officeDocument/2006/relationships/hyperlink" Target="#June!A1"/><Relationship Id="rId10" Type="http://schemas.openxmlformats.org/officeDocument/2006/relationships/hyperlink" Target="#Sept!A1"/><Relationship Id="rId4" Type="http://schemas.openxmlformats.org/officeDocument/2006/relationships/hyperlink" Target="#May!A1"/><Relationship Id="rId9" Type="http://schemas.openxmlformats.org/officeDocument/2006/relationships/hyperlink" Target="#Jan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ec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Nov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y!A1"/><Relationship Id="rId11" Type="http://schemas.openxmlformats.org/officeDocument/2006/relationships/hyperlink" Target="#Oct!A1"/><Relationship Id="rId5" Type="http://schemas.openxmlformats.org/officeDocument/2006/relationships/hyperlink" Target="#June!A1"/><Relationship Id="rId10" Type="http://schemas.openxmlformats.org/officeDocument/2006/relationships/hyperlink" Target="#Sept!A1"/><Relationship Id="rId4" Type="http://schemas.openxmlformats.org/officeDocument/2006/relationships/hyperlink" Target="#May!A1"/><Relationship Id="rId9" Type="http://schemas.openxmlformats.org/officeDocument/2006/relationships/hyperlink" Target="#Jan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Dec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Jan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y!A1"/><Relationship Id="rId11" Type="http://schemas.openxmlformats.org/officeDocument/2006/relationships/hyperlink" Target="#Nov!A1"/><Relationship Id="rId5" Type="http://schemas.openxmlformats.org/officeDocument/2006/relationships/hyperlink" Target="#June!A1"/><Relationship Id="rId10" Type="http://schemas.openxmlformats.org/officeDocument/2006/relationships/hyperlink" Target="#Oct!A1"/><Relationship Id="rId4" Type="http://schemas.openxmlformats.org/officeDocument/2006/relationships/hyperlink" Target="#May!A1"/><Relationship Id="rId9" Type="http://schemas.openxmlformats.org/officeDocument/2006/relationships/hyperlink" Target="#Sept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Dec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Nov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y!A1"/><Relationship Id="rId11" Type="http://schemas.openxmlformats.org/officeDocument/2006/relationships/hyperlink" Target="#Oct!A1"/><Relationship Id="rId5" Type="http://schemas.openxmlformats.org/officeDocument/2006/relationships/hyperlink" Target="#June!A1"/><Relationship Id="rId10" Type="http://schemas.openxmlformats.org/officeDocument/2006/relationships/hyperlink" Target="#Sept!A1"/><Relationship Id="rId4" Type="http://schemas.openxmlformats.org/officeDocument/2006/relationships/hyperlink" Target="#May!A1"/><Relationship Id="rId9" Type="http://schemas.openxmlformats.org/officeDocument/2006/relationships/hyperlink" Target="#Jan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Dec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Jan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y!A1"/><Relationship Id="rId11" Type="http://schemas.openxmlformats.org/officeDocument/2006/relationships/hyperlink" Target="#Nov!A1"/><Relationship Id="rId5" Type="http://schemas.openxmlformats.org/officeDocument/2006/relationships/hyperlink" Target="#June!A1"/><Relationship Id="rId10" Type="http://schemas.openxmlformats.org/officeDocument/2006/relationships/hyperlink" Target="#Oct!A1"/><Relationship Id="rId4" Type="http://schemas.openxmlformats.org/officeDocument/2006/relationships/hyperlink" Target="#May!A1"/><Relationship Id="rId9" Type="http://schemas.openxmlformats.org/officeDocument/2006/relationships/hyperlink" Target="#Sept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Dec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Nov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y!A1"/><Relationship Id="rId11" Type="http://schemas.openxmlformats.org/officeDocument/2006/relationships/hyperlink" Target="#Oct!A1"/><Relationship Id="rId5" Type="http://schemas.openxmlformats.org/officeDocument/2006/relationships/hyperlink" Target="#June!A1"/><Relationship Id="rId10" Type="http://schemas.openxmlformats.org/officeDocument/2006/relationships/hyperlink" Target="#Sept!A1"/><Relationship Id="rId4" Type="http://schemas.openxmlformats.org/officeDocument/2006/relationships/hyperlink" Target="#May!A1"/><Relationship Id="rId9" Type="http://schemas.openxmlformats.org/officeDocument/2006/relationships/hyperlink" Target="#Jan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Dec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Nov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y!A1"/><Relationship Id="rId11" Type="http://schemas.openxmlformats.org/officeDocument/2006/relationships/hyperlink" Target="#Oct!A1"/><Relationship Id="rId5" Type="http://schemas.openxmlformats.org/officeDocument/2006/relationships/hyperlink" Target="#June!A1"/><Relationship Id="rId10" Type="http://schemas.openxmlformats.org/officeDocument/2006/relationships/hyperlink" Target="#Sept!A1"/><Relationship Id="rId4" Type="http://schemas.openxmlformats.org/officeDocument/2006/relationships/hyperlink" Target="#May!A1"/><Relationship Id="rId9" Type="http://schemas.openxmlformats.org/officeDocument/2006/relationships/hyperlink" Target="#Jan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Dec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Nov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y!A1"/><Relationship Id="rId11" Type="http://schemas.openxmlformats.org/officeDocument/2006/relationships/hyperlink" Target="#Oct!A1"/><Relationship Id="rId5" Type="http://schemas.openxmlformats.org/officeDocument/2006/relationships/hyperlink" Target="#June!A1"/><Relationship Id="rId10" Type="http://schemas.openxmlformats.org/officeDocument/2006/relationships/hyperlink" Target="#Sept!A1"/><Relationship Id="rId4" Type="http://schemas.openxmlformats.org/officeDocument/2006/relationships/hyperlink" Target="#May!A1"/><Relationship Id="rId9" Type="http://schemas.openxmlformats.org/officeDocument/2006/relationships/hyperlink" Target="#Jan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Dec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Nov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y!A1"/><Relationship Id="rId11" Type="http://schemas.openxmlformats.org/officeDocument/2006/relationships/hyperlink" Target="#Oct!A1"/><Relationship Id="rId5" Type="http://schemas.openxmlformats.org/officeDocument/2006/relationships/hyperlink" Target="#June!A1"/><Relationship Id="rId10" Type="http://schemas.openxmlformats.org/officeDocument/2006/relationships/hyperlink" Target="#Sept!A1"/><Relationship Id="rId4" Type="http://schemas.openxmlformats.org/officeDocument/2006/relationships/hyperlink" Target="#May!A1"/><Relationship Id="rId9" Type="http://schemas.openxmlformats.org/officeDocument/2006/relationships/hyperlink" Target="#Ja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220980</xdr:colOff>
      <xdr:row>33</xdr:row>
      <xdr:rowOff>87084</xdr:rowOff>
    </xdr:to>
    <xdr:sp macro="" textlink="">
      <xdr:nvSpPr>
        <xdr:cNvPr id="2" name="Rounded Rectangle 1"/>
        <xdr:cNvSpPr/>
      </xdr:nvSpPr>
      <xdr:spPr>
        <a:xfrm>
          <a:off x="0" y="0"/>
          <a:ext cx="1440180" cy="6193970"/>
        </a:xfrm>
        <a:prstGeom prst="round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358140</xdr:colOff>
      <xdr:row>7</xdr:row>
      <xdr:rowOff>65314</xdr:rowOff>
    </xdr:from>
    <xdr:to>
      <xdr:col>2</xdr:col>
      <xdr:colOff>426720</xdr:colOff>
      <xdr:row>9</xdr:row>
      <xdr:rowOff>68580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358140" y="1360714"/>
          <a:ext cx="1287780" cy="37338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February</a:t>
          </a:r>
        </a:p>
      </xdr:txBody>
    </xdr:sp>
    <xdr:clientData/>
  </xdr:twoCellAnchor>
  <xdr:twoCellAnchor>
    <xdr:from>
      <xdr:col>0</xdr:col>
      <xdr:colOff>373380</xdr:colOff>
      <xdr:row>9</xdr:row>
      <xdr:rowOff>144780</xdr:rowOff>
    </xdr:from>
    <xdr:to>
      <xdr:col>2</xdr:col>
      <xdr:colOff>441960</xdr:colOff>
      <xdr:row>11</xdr:row>
      <xdr:rowOff>97971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373380" y="1810294"/>
          <a:ext cx="1287780" cy="32330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March</a:t>
          </a:r>
        </a:p>
      </xdr:txBody>
    </xdr:sp>
    <xdr:clientData/>
  </xdr:twoCellAnchor>
  <xdr:twoCellAnchor>
    <xdr:from>
      <xdr:col>0</xdr:col>
      <xdr:colOff>381000</xdr:colOff>
      <xdr:row>11</xdr:row>
      <xdr:rowOff>152399</xdr:rowOff>
    </xdr:from>
    <xdr:to>
      <xdr:col>2</xdr:col>
      <xdr:colOff>449580</xdr:colOff>
      <xdr:row>13</xdr:row>
      <xdr:rowOff>141514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381000" y="2188028"/>
          <a:ext cx="1287780" cy="35922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April</a:t>
          </a:r>
        </a:p>
      </xdr:txBody>
    </xdr:sp>
    <xdr:clientData/>
  </xdr:twoCellAnchor>
  <xdr:twoCellAnchor>
    <xdr:from>
      <xdr:col>0</xdr:col>
      <xdr:colOff>373380</xdr:colOff>
      <xdr:row>14</xdr:row>
      <xdr:rowOff>0</xdr:rowOff>
    </xdr:from>
    <xdr:to>
      <xdr:col>2</xdr:col>
      <xdr:colOff>441960</xdr:colOff>
      <xdr:row>16</xdr:row>
      <xdr:rowOff>10885</xdr:rowOff>
    </xdr:to>
    <xdr:sp macro="" textlink="">
      <xdr:nvSpPr>
        <xdr:cNvPr id="6" name="Rounded Rectangle 5">
          <a:hlinkClick xmlns:r="http://schemas.openxmlformats.org/officeDocument/2006/relationships" r:id="rId4"/>
        </xdr:cNvPr>
        <xdr:cNvSpPr/>
      </xdr:nvSpPr>
      <xdr:spPr>
        <a:xfrm>
          <a:off x="373380" y="2590800"/>
          <a:ext cx="1287780" cy="38099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May</a:t>
          </a:r>
        </a:p>
      </xdr:txBody>
    </xdr:sp>
    <xdr:clientData/>
  </xdr:twoCellAnchor>
  <xdr:twoCellAnchor>
    <xdr:from>
      <xdr:col>0</xdr:col>
      <xdr:colOff>381000</xdr:colOff>
      <xdr:row>16</xdr:row>
      <xdr:rowOff>46808</xdr:rowOff>
    </xdr:from>
    <xdr:to>
      <xdr:col>2</xdr:col>
      <xdr:colOff>449580</xdr:colOff>
      <xdr:row>18</xdr:row>
      <xdr:rowOff>65313</xdr:rowOff>
    </xdr:to>
    <xdr:sp macro="" textlink="">
      <xdr:nvSpPr>
        <xdr:cNvPr id="7" name="Rounded Rectangle 6">
          <a:hlinkClick xmlns:r="http://schemas.openxmlformats.org/officeDocument/2006/relationships" r:id="rId5"/>
        </xdr:cNvPr>
        <xdr:cNvSpPr/>
      </xdr:nvSpPr>
      <xdr:spPr>
        <a:xfrm>
          <a:off x="381000" y="3007722"/>
          <a:ext cx="1287780" cy="38862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June</a:t>
          </a:r>
        </a:p>
      </xdr:txBody>
    </xdr:sp>
    <xdr:clientData/>
  </xdr:twoCellAnchor>
  <xdr:twoCellAnchor>
    <xdr:from>
      <xdr:col>0</xdr:col>
      <xdr:colOff>391886</xdr:colOff>
      <xdr:row>18</xdr:row>
      <xdr:rowOff>119742</xdr:rowOff>
    </xdr:from>
    <xdr:to>
      <xdr:col>2</xdr:col>
      <xdr:colOff>460466</xdr:colOff>
      <xdr:row>20</xdr:row>
      <xdr:rowOff>119743</xdr:rowOff>
    </xdr:to>
    <xdr:sp macro="" textlink="">
      <xdr:nvSpPr>
        <xdr:cNvPr id="8" name="Rounded Rectangle 7">
          <a:hlinkClick xmlns:r="http://schemas.openxmlformats.org/officeDocument/2006/relationships" r:id="rId6"/>
        </xdr:cNvPr>
        <xdr:cNvSpPr/>
      </xdr:nvSpPr>
      <xdr:spPr>
        <a:xfrm>
          <a:off x="391886" y="3450771"/>
          <a:ext cx="1287780" cy="37011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July</a:t>
          </a:r>
        </a:p>
      </xdr:txBody>
    </xdr:sp>
    <xdr:clientData/>
  </xdr:twoCellAnchor>
  <xdr:twoCellAnchor>
    <xdr:from>
      <xdr:col>0</xdr:col>
      <xdr:colOff>365760</xdr:colOff>
      <xdr:row>21</xdr:row>
      <xdr:rowOff>1</xdr:rowOff>
    </xdr:from>
    <xdr:to>
      <xdr:col>2</xdr:col>
      <xdr:colOff>434340</xdr:colOff>
      <xdr:row>23</xdr:row>
      <xdr:rowOff>10887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365760" y="3886201"/>
          <a:ext cx="1287780" cy="3810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August</a:t>
          </a:r>
        </a:p>
      </xdr:txBody>
    </xdr:sp>
    <xdr:clientData/>
  </xdr:twoCellAnchor>
  <xdr:twoCellAnchor>
    <xdr:from>
      <xdr:col>0</xdr:col>
      <xdr:colOff>312420</xdr:colOff>
      <xdr:row>30</xdr:row>
      <xdr:rowOff>105592</xdr:rowOff>
    </xdr:from>
    <xdr:to>
      <xdr:col>2</xdr:col>
      <xdr:colOff>381000</xdr:colOff>
      <xdr:row>32</xdr:row>
      <xdr:rowOff>130628</xdr:rowOff>
    </xdr:to>
    <xdr:sp macro="" textlink="">
      <xdr:nvSpPr>
        <xdr:cNvPr id="13" name="Rounded Rectangle 12">
          <a:hlinkClick xmlns:r="http://schemas.openxmlformats.org/officeDocument/2006/relationships" r:id="rId8"/>
        </xdr:cNvPr>
        <xdr:cNvSpPr/>
      </xdr:nvSpPr>
      <xdr:spPr>
        <a:xfrm>
          <a:off x="312420" y="5657306"/>
          <a:ext cx="1287780" cy="3951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December</a:t>
          </a:r>
        </a:p>
      </xdr:txBody>
    </xdr:sp>
    <xdr:clientData/>
  </xdr:twoCellAnchor>
  <xdr:twoCellAnchor>
    <xdr:from>
      <xdr:col>1</xdr:col>
      <xdr:colOff>289112</xdr:colOff>
      <xdr:row>4</xdr:row>
      <xdr:rowOff>146637</xdr:rowOff>
    </xdr:from>
    <xdr:to>
      <xdr:col>3</xdr:col>
      <xdr:colOff>357692</xdr:colOff>
      <xdr:row>6</xdr:row>
      <xdr:rowOff>172763</xdr:rowOff>
    </xdr:to>
    <xdr:sp macro="" textlink="">
      <xdr:nvSpPr>
        <xdr:cNvPr id="14" name="Rounded Rectangle 13">
          <a:hlinkClick xmlns:r="http://schemas.openxmlformats.org/officeDocument/2006/relationships" r:id="rId9"/>
        </xdr:cNvPr>
        <xdr:cNvSpPr/>
      </xdr:nvSpPr>
      <xdr:spPr>
        <a:xfrm>
          <a:off x="898712" y="863813"/>
          <a:ext cx="1287780" cy="384715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/>
              </a:solidFill>
            </a:rPr>
            <a:t>January</a:t>
          </a:r>
        </a:p>
      </xdr:txBody>
    </xdr:sp>
    <xdr:clientData/>
  </xdr:twoCellAnchor>
  <xdr:twoCellAnchor>
    <xdr:from>
      <xdr:col>0</xdr:col>
      <xdr:colOff>362495</xdr:colOff>
      <xdr:row>23</xdr:row>
      <xdr:rowOff>87086</xdr:rowOff>
    </xdr:from>
    <xdr:to>
      <xdr:col>2</xdr:col>
      <xdr:colOff>431075</xdr:colOff>
      <xdr:row>25</xdr:row>
      <xdr:rowOff>87085</xdr:rowOff>
    </xdr:to>
    <xdr:sp macro="" textlink="">
      <xdr:nvSpPr>
        <xdr:cNvPr id="21" name="Rounded Rectangle 20">
          <a:hlinkClick xmlns:r="http://schemas.openxmlformats.org/officeDocument/2006/relationships" r:id="rId10"/>
        </xdr:cNvPr>
        <xdr:cNvSpPr/>
      </xdr:nvSpPr>
      <xdr:spPr>
        <a:xfrm>
          <a:off x="362495" y="4343400"/>
          <a:ext cx="1287780" cy="37011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September</a:t>
          </a:r>
        </a:p>
      </xdr:txBody>
    </xdr:sp>
    <xdr:clientData/>
  </xdr:twoCellAnchor>
  <xdr:twoCellAnchor>
    <xdr:from>
      <xdr:col>0</xdr:col>
      <xdr:colOff>354875</xdr:colOff>
      <xdr:row>25</xdr:row>
      <xdr:rowOff>174172</xdr:rowOff>
    </xdr:from>
    <xdr:to>
      <xdr:col>2</xdr:col>
      <xdr:colOff>423455</xdr:colOff>
      <xdr:row>27</xdr:row>
      <xdr:rowOff>174170</xdr:rowOff>
    </xdr:to>
    <xdr:sp macro="" textlink="">
      <xdr:nvSpPr>
        <xdr:cNvPr id="22" name="Rounded Rectangle 21">
          <a:hlinkClick xmlns:r="http://schemas.openxmlformats.org/officeDocument/2006/relationships" r:id="rId11"/>
        </xdr:cNvPr>
        <xdr:cNvSpPr/>
      </xdr:nvSpPr>
      <xdr:spPr>
        <a:xfrm>
          <a:off x="354875" y="4800601"/>
          <a:ext cx="1287780" cy="3701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October</a:t>
          </a:r>
        </a:p>
      </xdr:txBody>
    </xdr:sp>
    <xdr:clientData/>
  </xdr:twoCellAnchor>
  <xdr:twoCellAnchor>
    <xdr:from>
      <xdr:col>0</xdr:col>
      <xdr:colOff>317864</xdr:colOff>
      <xdr:row>28</xdr:row>
      <xdr:rowOff>43542</xdr:rowOff>
    </xdr:from>
    <xdr:to>
      <xdr:col>2</xdr:col>
      <xdr:colOff>386444</xdr:colOff>
      <xdr:row>30</xdr:row>
      <xdr:rowOff>21769</xdr:rowOff>
    </xdr:to>
    <xdr:sp macro="" textlink="">
      <xdr:nvSpPr>
        <xdr:cNvPr id="23" name="Rounded Rectangle 22">
          <a:hlinkClick xmlns:r="http://schemas.openxmlformats.org/officeDocument/2006/relationships" r:id="rId12"/>
        </xdr:cNvPr>
        <xdr:cNvSpPr/>
      </xdr:nvSpPr>
      <xdr:spPr>
        <a:xfrm>
          <a:off x="317864" y="5225142"/>
          <a:ext cx="1287780" cy="34834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November</a:t>
          </a:r>
        </a:p>
      </xdr:txBody>
    </xdr:sp>
    <xdr:clientData/>
  </xdr:twoCellAnchor>
  <xdr:twoCellAnchor>
    <xdr:from>
      <xdr:col>41</xdr:col>
      <xdr:colOff>243840</xdr:colOff>
      <xdr:row>0</xdr:row>
      <xdr:rowOff>0</xdr:rowOff>
    </xdr:from>
    <xdr:to>
      <xdr:col>57</xdr:col>
      <xdr:colOff>469075</xdr:colOff>
      <xdr:row>4</xdr:row>
      <xdr:rowOff>15240</xdr:rowOff>
    </xdr:to>
    <xdr:sp macro="" textlink="">
      <xdr:nvSpPr>
        <xdr:cNvPr id="10" name="Rounded Rectangle 9"/>
        <xdr:cNvSpPr/>
      </xdr:nvSpPr>
      <xdr:spPr>
        <a:xfrm>
          <a:off x="20093940" y="0"/>
          <a:ext cx="15000415" cy="74676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>
              <a:solidFill>
                <a:schemeClr val="bg1"/>
              </a:solidFill>
            </a:rPr>
            <a:t>Monthly Report</a:t>
          </a:r>
        </a:p>
      </xdr:txBody>
    </xdr:sp>
    <xdr:clientData/>
  </xdr:twoCellAnchor>
  <xdr:twoCellAnchor>
    <xdr:from>
      <xdr:col>4</xdr:col>
      <xdr:colOff>206829</xdr:colOff>
      <xdr:row>1</xdr:row>
      <xdr:rowOff>68580</xdr:rowOff>
    </xdr:from>
    <xdr:to>
      <xdr:col>5</xdr:col>
      <xdr:colOff>1273628</xdr:colOff>
      <xdr:row>3</xdr:row>
      <xdr:rowOff>97972</xdr:rowOff>
    </xdr:to>
    <xdr:sp macro="" textlink="">
      <xdr:nvSpPr>
        <xdr:cNvPr id="20" name="TextBox 19"/>
        <xdr:cNvSpPr txBox="1"/>
      </xdr:nvSpPr>
      <xdr:spPr>
        <a:xfrm>
          <a:off x="2645229" y="251460"/>
          <a:ext cx="1501139" cy="3951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From</a:t>
          </a:r>
        </a:p>
      </xdr:txBody>
    </xdr:sp>
    <xdr:clientData/>
  </xdr:twoCellAnchor>
  <xdr:twoCellAnchor>
    <xdr:from>
      <xdr:col>5</xdr:col>
      <xdr:colOff>1219201</xdr:colOff>
      <xdr:row>1</xdr:row>
      <xdr:rowOff>65315</xdr:rowOff>
    </xdr:from>
    <xdr:to>
      <xdr:col>7</xdr:col>
      <xdr:colOff>696687</xdr:colOff>
      <xdr:row>3</xdr:row>
      <xdr:rowOff>97973</xdr:rowOff>
    </xdr:to>
    <xdr:sp macro="" textlink="">
      <xdr:nvSpPr>
        <xdr:cNvPr id="24" name="TextBox 23"/>
        <xdr:cNvSpPr txBox="1"/>
      </xdr:nvSpPr>
      <xdr:spPr>
        <a:xfrm>
          <a:off x="4093030" y="250372"/>
          <a:ext cx="1502228" cy="4027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/>
            <a:t>01 </a:t>
          </a:r>
          <a:r>
            <a:rPr lang="en-US" sz="1400" b="1" i="0"/>
            <a:t>February</a:t>
          </a:r>
          <a:r>
            <a:rPr lang="en-US" sz="1400" b="1"/>
            <a:t> </a:t>
          </a:r>
          <a:r>
            <a:rPr lang="en-US" sz="1300" b="1"/>
            <a:t>2025</a:t>
          </a:r>
        </a:p>
      </xdr:txBody>
    </xdr:sp>
    <xdr:clientData/>
  </xdr:twoCellAnchor>
  <xdr:twoCellAnchor>
    <xdr:from>
      <xdr:col>7</xdr:col>
      <xdr:colOff>805544</xdr:colOff>
      <xdr:row>1</xdr:row>
      <xdr:rowOff>54429</xdr:rowOff>
    </xdr:from>
    <xdr:to>
      <xdr:col>8</xdr:col>
      <xdr:colOff>859972</xdr:colOff>
      <xdr:row>3</xdr:row>
      <xdr:rowOff>87086</xdr:rowOff>
    </xdr:to>
    <xdr:sp macro="" textlink="">
      <xdr:nvSpPr>
        <xdr:cNvPr id="25" name="TextBox 24"/>
        <xdr:cNvSpPr txBox="1"/>
      </xdr:nvSpPr>
      <xdr:spPr>
        <a:xfrm>
          <a:off x="5704115" y="239486"/>
          <a:ext cx="1502228" cy="40277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8</xdr:col>
      <xdr:colOff>815341</xdr:colOff>
      <xdr:row>1</xdr:row>
      <xdr:rowOff>53340</xdr:rowOff>
    </xdr:from>
    <xdr:to>
      <xdr:col>12</xdr:col>
      <xdr:colOff>32659</xdr:colOff>
      <xdr:row>3</xdr:row>
      <xdr:rowOff>97972</xdr:rowOff>
    </xdr:to>
    <xdr:sp macro="" textlink="$I$6">
      <xdr:nvSpPr>
        <xdr:cNvPr id="26" name="TextBox 25"/>
        <xdr:cNvSpPr txBox="1"/>
      </xdr:nvSpPr>
      <xdr:spPr>
        <a:xfrm>
          <a:off x="7155181" y="236220"/>
          <a:ext cx="1518558" cy="410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 January 2025</a:t>
          </a:fld>
          <a:endParaRPr lang="en-US" sz="1400" b="1" i="0"/>
        </a:p>
      </xdr:txBody>
    </xdr:sp>
    <xdr:clientData/>
  </xdr:twoCellAnchor>
  <xdr:twoCellAnchor>
    <xdr:from>
      <xdr:col>0</xdr:col>
      <xdr:colOff>48986</xdr:colOff>
      <xdr:row>0</xdr:row>
      <xdr:rowOff>0</xdr:rowOff>
    </xdr:from>
    <xdr:to>
      <xdr:col>39</xdr:col>
      <xdr:colOff>281343</xdr:colOff>
      <xdr:row>3</xdr:row>
      <xdr:rowOff>106959</xdr:rowOff>
    </xdr:to>
    <xdr:sp macro="" textlink="">
      <xdr:nvSpPr>
        <xdr:cNvPr id="27" name="Rounded Rectangle 26"/>
        <xdr:cNvSpPr/>
      </xdr:nvSpPr>
      <xdr:spPr>
        <a:xfrm>
          <a:off x="48986" y="0"/>
          <a:ext cx="19137577" cy="65559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176349</xdr:colOff>
      <xdr:row>1</xdr:row>
      <xdr:rowOff>68580</xdr:rowOff>
    </xdr:from>
    <xdr:to>
      <xdr:col>3</xdr:col>
      <xdr:colOff>335280</xdr:colOff>
      <xdr:row>3</xdr:row>
      <xdr:rowOff>34272</xdr:rowOff>
    </xdr:to>
    <xdr:sp macro="" textlink="">
      <xdr:nvSpPr>
        <xdr:cNvPr id="28" name="TextBox 27"/>
        <xdr:cNvSpPr txBox="1"/>
      </xdr:nvSpPr>
      <xdr:spPr>
        <a:xfrm>
          <a:off x="1395549" y="251460"/>
          <a:ext cx="768531" cy="3314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300" b="1"/>
            <a:t>From</a:t>
          </a:r>
        </a:p>
      </xdr:txBody>
    </xdr:sp>
    <xdr:clientData/>
  </xdr:twoCellAnchor>
  <xdr:twoCellAnchor>
    <xdr:from>
      <xdr:col>3</xdr:col>
      <xdr:colOff>350521</xdr:colOff>
      <xdr:row>1</xdr:row>
      <xdr:rowOff>65315</xdr:rowOff>
    </xdr:from>
    <xdr:to>
      <xdr:col>5</xdr:col>
      <xdr:colOff>601980</xdr:colOff>
      <xdr:row>3</xdr:row>
      <xdr:rowOff>33747</xdr:rowOff>
    </xdr:to>
    <xdr:sp macro="" textlink="$F$6">
      <xdr:nvSpPr>
        <xdr:cNvPr id="29" name="TextBox 28"/>
        <xdr:cNvSpPr txBox="1"/>
      </xdr:nvSpPr>
      <xdr:spPr>
        <a:xfrm>
          <a:off x="2179321" y="248195"/>
          <a:ext cx="1295399" cy="334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0C0D98A-3DF8-4C95-87D9-B0647384271B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 January 2025</a:t>
          </a:fld>
          <a:endParaRPr lang="en-US" sz="1200" b="1"/>
        </a:p>
      </xdr:txBody>
    </xdr:sp>
    <xdr:clientData/>
  </xdr:twoCellAnchor>
  <xdr:twoCellAnchor>
    <xdr:from>
      <xdr:col>5</xdr:col>
      <xdr:colOff>693420</xdr:colOff>
      <xdr:row>1</xdr:row>
      <xdr:rowOff>68580</xdr:rowOff>
    </xdr:from>
    <xdr:to>
      <xdr:col>5</xdr:col>
      <xdr:colOff>1280160</xdr:colOff>
      <xdr:row>3</xdr:row>
      <xdr:rowOff>22860</xdr:rowOff>
    </xdr:to>
    <xdr:sp macro="" textlink="">
      <xdr:nvSpPr>
        <xdr:cNvPr id="30" name="TextBox 29"/>
        <xdr:cNvSpPr txBox="1"/>
      </xdr:nvSpPr>
      <xdr:spPr>
        <a:xfrm>
          <a:off x="3566160" y="251460"/>
          <a:ext cx="586740" cy="32004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5</xdr:col>
      <xdr:colOff>1264921</xdr:colOff>
      <xdr:row>1</xdr:row>
      <xdr:rowOff>68580</xdr:rowOff>
    </xdr:from>
    <xdr:to>
      <xdr:col>7</xdr:col>
      <xdr:colOff>739141</xdr:colOff>
      <xdr:row>3</xdr:row>
      <xdr:rowOff>31816</xdr:rowOff>
    </xdr:to>
    <xdr:sp macro="" textlink="$I$6">
      <xdr:nvSpPr>
        <xdr:cNvPr id="31" name="TextBox 30"/>
        <xdr:cNvSpPr txBox="1"/>
      </xdr:nvSpPr>
      <xdr:spPr>
        <a:xfrm>
          <a:off x="4137661" y="251460"/>
          <a:ext cx="1493520" cy="3289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 January 2025</a:t>
          </a:fld>
          <a:endParaRPr lang="en-US" sz="1400" b="1" i="0"/>
        </a:p>
      </xdr:txBody>
    </xdr:sp>
    <xdr:clientData/>
  </xdr:twoCellAnchor>
  <xdr:twoCellAnchor>
    <xdr:from>
      <xdr:col>7</xdr:col>
      <xdr:colOff>1051560</xdr:colOff>
      <xdr:row>0</xdr:row>
      <xdr:rowOff>160020</xdr:rowOff>
    </xdr:from>
    <xdr:to>
      <xdr:col>17</xdr:col>
      <xdr:colOff>129540</xdr:colOff>
      <xdr:row>3</xdr:row>
      <xdr:rowOff>22860</xdr:rowOff>
    </xdr:to>
    <xdr:sp macro="" textlink="">
      <xdr:nvSpPr>
        <xdr:cNvPr id="11" name="Rounded Rectangle 10"/>
        <xdr:cNvSpPr/>
      </xdr:nvSpPr>
      <xdr:spPr>
        <a:xfrm>
          <a:off x="5943600" y="160020"/>
          <a:ext cx="4328160" cy="4114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Dashboard</a:t>
          </a:r>
          <a:r>
            <a:rPr lang="en-IN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For The Month Of</a:t>
          </a:r>
          <a:endParaRPr lang="en-IN" sz="14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124610</xdr:colOff>
      <xdr:row>1</xdr:row>
      <xdr:rowOff>6275</xdr:rowOff>
    </xdr:from>
    <xdr:to>
      <xdr:col>16</xdr:col>
      <xdr:colOff>260426</xdr:colOff>
      <xdr:row>2</xdr:row>
      <xdr:rowOff>147469</xdr:rowOff>
    </xdr:to>
    <xdr:sp macro="" textlink="$G$6">
      <xdr:nvSpPr>
        <xdr:cNvPr id="15" name="Rounded Rectangle 14"/>
        <xdr:cNvSpPr/>
      </xdr:nvSpPr>
      <xdr:spPr>
        <a:xfrm>
          <a:off x="9044492" y="185569"/>
          <a:ext cx="1355016" cy="320488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97E3A1-6643-4412-8C1E-3CAEEA8149AD}" type="TxLink">
            <a:rPr lang="en-US" sz="14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  <a:ea typeface="Calibri"/>
              <a:cs typeface="Calibri"/>
            </a:rPr>
            <a:pPr algn="l"/>
            <a:t>January</a:t>
          </a:fld>
          <a:endParaRPr lang="en-IN" sz="1400" b="1" i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220980</xdr:colOff>
      <xdr:row>33</xdr:row>
      <xdr:rowOff>87084</xdr:rowOff>
    </xdr:to>
    <xdr:sp macro="" textlink="">
      <xdr:nvSpPr>
        <xdr:cNvPr id="2" name="Rounded Rectangle 1"/>
        <xdr:cNvSpPr/>
      </xdr:nvSpPr>
      <xdr:spPr>
        <a:xfrm>
          <a:off x="0" y="0"/>
          <a:ext cx="1440180" cy="6152604"/>
        </a:xfrm>
        <a:prstGeom prst="round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358140</xdr:colOff>
      <xdr:row>7</xdr:row>
      <xdr:rowOff>65314</xdr:rowOff>
    </xdr:from>
    <xdr:to>
      <xdr:col>2</xdr:col>
      <xdr:colOff>426720</xdr:colOff>
      <xdr:row>9</xdr:row>
      <xdr:rowOff>68580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358140" y="1353094"/>
          <a:ext cx="1287780" cy="3842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February</a:t>
          </a:r>
        </a:p>
      </xdr:txBody>
    </xdr:sp>
    <xdr:clientData/>
  </xdr:twoCellAnchor>
  <xdr:twoCellAnchor>
    <xdr:from>
      <xdr:col>0</xdr:col>
      <xdr:colOff>373380</xdr:colOff>
      <xdr:row>9</xdr:row>
      <xdr:rowOff>144780</xdr:rowOff>
    </xdr:from>
    <xdr:to>
      <xdr:col>2</xdr:col>
      <xdr:colOff>441960</xdr:colOff>
      <xdr:row>11</xdr:row>
      <xdr:rowOff>97971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373380" y="1813560"/>
          <a:ext cx="1287780" cy="3189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March</a:t>
          </a:r>
        </a:p>
      </xdr:txBody>
    </xdr:sp>
    <xdr:clientData/>
  </xdr:twoCellAnchor>
  <xdr:twoCellAnchor>
    <xdr:from>
      <xdr:col>0</xdr:col>
      <xdr:colOff>381000</xdr:colOff>
      <xdr:row>11</xdr:row>
      <xdr:rowOff>152399</xdr:rowOff>
    </xdr:from>
    <xdr:to>
      <xdr:col>2</xdr:col>
      <xdr:colOff>449580</xdr:colOff>
      <xdr:row>13</xdr:row>
      <xdr:rowOff>141514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381000" y="2186939"/>
          <a:ext cx="1287780" cy="3548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April</a:t>
          </a:r>
        </a:p>
      </xdr:txBody>
    </xdr:sp>
    <xdr:clientData/>
  </xdr:twoCellAnchor>
  <xdr:twoCellAnchor>
    <xdr:from>
      <xdr:col>0</xdr:col>
      <xdr:colOff>373380</xdr:colOff>
      <xdr:row>14</xdr:row>
      <xdr:rowOff>0</xdr:rowOff>
    </xdr:from>
    <xdr:to>
      <xdr:col>2</xdr:col>
      <xdr:colOff>441960</xdr:colOff>
      <xdr:row>16</xdr:row>
      <xdr:rowOff>10885</xdr:rowOff>
    </xdr:to>
    <xdr:sp macro="" textlink="">
      <xdr:nvSpPr>
        <xdr:cNvPr id="6" name="Rounded Rectangle 5">
          <a:hlinkClick xmlns:r="http://schemas.openxmlformats.org/officeDocument/2006/relationships" r:id="rId4"/>
        </xdr:cNvPr>
        <xdr:cNvSpPr/>
      </xdr:nvSpPr>
      <xdr:spPr>
        <a:xfrm>
          <a:off x="373380" y="2583180"/>
          <a:ext cx="1287780" cy="37664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May</a:t>
          </a:r>
        </a:p>
      </xdr:txBody>
    </xdr:sp>
    <xdr:clientData/>
  </xdr:twoCellAnchor>
  <xdr:twoCellAnchor>
    <xdr:from>
      <xdr:col>0</xdr:col>
      <xdr:colOff>381000</xdr:colOff>
      <xdr:row>16</xdr:row>
      <xdr:rowOff>46808</xdr:rowOff>
    </xdr:from>
    <xdr:to>
      <xdr:col>2</xdr:col>
      <xdr:colOff>449580</xdr:colOff>
      <xdr:row>18</xdr:row>
      <xdr:rowOff>65313</xdr:rowOff>
    </xdr:to>
    <xdr:sp macro="" textlink="">
      <xdr:nvSpPr>
        <xdr:cNvPr id="7" name="Rounded Rectangle 6">
          <a:hlinkClick xmlns:r="http://schemas.openxmlformats.org/officeDocument/2006/relationships" r:id="rId5"/>
        </xdr:cNvPr>
        <xdr:cNvSpPr/>
      </xdr:nvSpPr>
      <xdr:spPr>
        <a:xfrm>
          <a:off x="381000" y="2995748"/>
          <a:ext cx="1287780" cy="38426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June</a:t>
          </a:r>
        </a:p>
      </xdr:txBody>
    </xdr:sp>
    <xdr:clientData/>
  </xdr:twoCellAnchor>
  <xdr:twoCellAnchor>
    <xdr:from>
      <xdr:col>0</xdr:col>
      <xdr:colOff>391886</xdr:colOff>
      <xdr:row>18</xdr:row>
      <xdr:rowOff>119742</xdr:rowOff>
    </xdr:from>
    <xdr:to>
      <xdr:col>2</xdr:col>
      <xdr:colOff>460466</xdr:colOff>
      <xdr:row>20</xdr:row>
      <xdr:rowOff>119743</xdr:rowOff>
    </xdr:to>
    <xdr:sp macro="" textlink="">
      <xdr:nvSpPr>
        <xdr:cNvPr id="8" name="Rounded Rectangle 7">
          <a:hlinkClick xmlns:r="http://schemas.openxmlformats.org/officeDocument/2006/relationships" r:id="rId6"/>
        </xdr:cNvPr>
        <xdr:cNvSpPr/>
      </xdr:nvSpPr>
      <xdr:spPr>
        <a:xfrm>
          <a:off x="391886" y="3434442"/>
          <a:ext cx="1287780" cy="36576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July</a:t>
          </a:r>
        </a:p>
      </xdr:txBody>
    </xdr:sp>
    <xdr:clientData/>
  </xdr:twoCellAnchor>
  <xdr:twoCellAnchor>
    <xdr:from>
      <xdr:col>0</xdr:col>
      <xdr:colOff>365760</xdr:colOff>
      <xdr:row>21</xdr:row>
      <xdr:rowOff>1</xdr:rowOff>
    </xdr:from>
    <xdr:to>
      <xdr:col>2</xdr:col>
      <xdr:colOff>434340</xdr:colOff>
      <xdr:row>23</xdr:row>
      <xdr:rowOff>10887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365760" y="3863341"/>
          <a:ext cx="1287780" cy="37664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August</a:t>
          </a:r>
        </a:p>
      </xdr:txBody>
    </xdr:sp>
    <xdr:clientData/>
  </xdr:twoCellAnchor>
  <xdr:twoCellAnchor>
    <xdr:from>
      <xdr:col>0</xdr:col>
      <xdr:colOff>312420</xdr:colOff>
      <xdr:row>30</xdr:row>
      <xdr:rowOff>105592</xdr:rowOff>
    </xdr:from>
    <xdr:to>
      <xdr:col>2</xdr:col>
      <xdr:colOff>381000</xdr:colOff>
      <xdr:row>32</xdr:row>
      <xdr:rowOff>130628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312420" y="5614852"/>
          <a:ext cx="1287780" cy="39841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December</a:t>
          </a:r>
        </a:p>
      </xdr:txBody>
    </xdr:sp>
    <xdr:clientData/>
  </xdr:twoCellAnchor>
  <xdr:twoCellAnchor>
    <xdr:from>
      <xdr:col>0</xdr:col>
      <xdr:colOff>403860</xdr:colOff>
      <xdr:row>4</xdr:row>
      <xdr:rowOff>165463</xdr:rowOff>
    </xdr:from>
    <xdr:to>
      <xdr:col>2</xdr:col>
      <xdr:colOff>472440</xdr:colOff>
      <xdr:row>7</xdr:row>
      <xdr:rowOff>1089</xdr:rowOff>
    </xdr:to>
    <xdr:sp macro="" textlink="">
      <xdr:nvSpPr>
        <xdr:cNvPr id="11" name="Rounded Rectangle 10">
          <a:hlinkClick xmlns:r="http://schemas.openxmlformats.org/officeDocument/2006/relationships" r:id="rId9"/>
        </xdr:cNvPr>
        <xdr:cNvSpPr/>
      </xdr:nvSpPr>
      <xdr:spPr>
        <a:xfrm>
          <a:off x="403860" y="896983"/>
          <a:ext cx="1287780" cy="39188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January</a:t>
          </a:r>
        </a:p>
      </xdr:txBody>
    </xdr:sp>
    <xdr:clientData/>
  </xdr:twoCellAnchor>
  <xdr:twoCellAnchor>
    <xdr:from>
      <xdr:col>0</xdr:col>
      <xdr:colOff>362495</xdr:colOff>
      <xdr:row>23</xdr:row>
      <xdr:rowOff>87086</xdr:rowOff>
    </xdr:from>
    <xdr:to>
      <xdr:col>2</xdr:col>
      <xdr:colOff>431075</xdr:colOff>
      <xdr:row>25</xdr:row>
      <xdr:rowOff>87085</xdr:rowOff>
    </xdr:to>
    <xdr:sp macro="" textlink="">
      <xdr:nvSpPr>
        <xdr:cNvPr id="12" name="Rounded Rectangle 11">
          <a:hlinkClick xmlns:r="http://schemas.openxmlformats.org/officeDocument/2006/relationships" r:id="rId10"/>
        </xdr:cNvPr>
        <xdr:cNvSpPr/>
      </xdr:nvSpPr>
      <xdr:spPr>
        <a:xfrm>
          <a:off x="362495" y="4316186"/>
          <a:ext cx="1287780" cy="36575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September</a:t>
          </a:r>
        </a:p>
      </xdr:txBody>
    </xdr:sp>
    <xdr:clientData/>
  </xdr:twoCellAnchor>
  <xdr:twoCellAnchor>
    <xdr:from>
      <xdr:col>1</xdr:col>
      <xdr:colOff>415835</xdr:colOff>
      <xdr:row>25</xdr:row>
      <xdr:rowOff>143692</xdr:rowOff>
    </xdr:from>
    <xdr:to>
      <xdr:col>3</xdr:col>
      <xdr:colOff>484415</xdr:colOff>
      <xdr:row>27</xdr:row>
      <xdr:rowOff>143690</xdr:rowOff>
    </xdr:to>
    <xdr:sp macro="" textlink="">
      <xdr:nvSpPr>
        <xdr:cNvPr id="13" name="Rounded Rectangle 12">
          <a:hlinkClick xmlns:r="http://schemas.openxmlformats.org/officeDocument/2006/relationships" r:id="rId11"/>
        </xdr:cNvPr>
        <xdr:cNvSpPr/>
      </xdr:nvSpPr>
      <xdr:spPr>
        <a:xfrm>
          <a:off x="1025435" y="4738552"/>
          <a:ext cx="1287780" cy="365758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tx1"/>
              </a:solidFill>
            </a:rPr>
            <a:t>October</a:t>
          </a:r>
        </a:p>
      </xdr:txBody>
    </xdr:sp>
    <xdr:clientData/>
  </xdr:twoCellAnchor>
  <xdr:twoCellAnchor>
    <xdr:from>
      <xdr:col>0</xdr:col>
      <xdr:colOff>317864</xdr:colOff>
      <xdr:row>28</xdr:row>
      <xdr:rowOff>43542</xdr:rowOff>
    </xdr:from>
    <xdr:to>
      <xdr:col>2</xdr:col>
      <xdr:colOff>386444</xdr:colOff>
      <xdr:row>30</xdr:row>
      <xdr:rowOff>21769</xdr:rowOff>
    </xdr:to>
    <xdr:sp macro="" textlink="">
      <xdr:nvSpPr>
        <xdr:cNvPr id="14" name="Rounded Rectangle 13">
          <a:hlinkClick xmlns:r="http://schemas.openxmlformats.org/officeDocument/2006/relationships" r:id="rId12"/>
        </xdr:cNvPr>
        <xdr:cNvSpPr/>
      </xdr:nvSpPr>
      <xdr:spPr>
        <a:xfrm>
          <a:off x="317864" y="5187042"/>
          <a:ext cx="1287780" cy="343987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November</a:t>
          </a:r>
        </a:p>
      </xdr:txBody>
    </xdr:sp>
    <xdr:clientData/>
  </xdr:twoCellAnchor>
  <xdr:twoCellAnchor>
    <xdr:from>
      <xdr:col>41</xdr:col>
      <xdr:colOff>243840</xdr:colOff>
      <xdr:row>0</xdr:row>
      <xdr:rowOff>0</xdr:rowOff>
    </xdr:from>
    <xdr:to>
      <xdr:col>57</xdr:col>
      <xdr:colOff>469075</xdr:colOff>
      <xdr:row>4</xdr:row>
      <xdr:rowOff>15240</xdr:rowOff>
    </xdr:to>
    <xdr:sp macro="" textlink="">
      <xdr:nvSpPr>
        <xdr:cNvPr id="15" name="Rounded Rectangle 14"/>
        <xdr:cNvSpPr/>
      </xdr:nvSpPr>
      <xdr:spPr>
        <a:xfrm>
          <a:off x="20246340" y="0"/>
          <a:ext cx="15663355" cy="74676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>
              <a:solidFill>
                <a:schemeClr val="bg1"/>
              </a:solidFill>
            </a:rPr>
            <a:t>Monthly Report</a:t>
          </a:r>
        </a:p>
      </xdr:txBody>
    </xdr:sp>
    <xdr:clientData/>
  </xdr:twoCellAnchor>
  <xdr:twoCellAnchor>
    <xdr:from>
      <xdr:col>4</xdr:col>
      <xdr:colOff>206829</xdr:colOff>
      <xdr:row>1</xdr:row>
      <xdr:rowOff>68580</xdr:rowOff>
    </xdr:from>
    <xdr:to>
      <xdr:col>5</xdr:col>
      <xdr:colOff>1273628</xdr:colOff>
      <xdr:row>3</xdr:row>
      <xdr:rowOff>97972</xdr:rowOff>
    </xdr:to>
    <xdr:sp macro="" textlink="">
      <xdr:nvSpPr>
        <xdr:cNvPr id="16" name="TextBox 15"/>
        <xdr:cNvSpPr txBox="1"/>
      </xdr:nvSpPr>
      <xdr:spPr>
        <a:xfrm>
          <a:off x="2645229" y="251460"/>
          <a:ext cx="1501139" cy="3951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From</a:t>
          </a:r>
        </a:p>
      </xdr:txBody>
    </xdr:sp>
    <xdr:clientData/>
  </xdr:twoCellAnchor>
  <xdr:twoCellAnchor>
    <xdr:from>
      <xdr:col>5</xdr:col>
      <xdr:colOff>1219201</xdr:colOff>
      <xdr:row>1</xdr:row>
      <xdr:rowOff>65315</xdr:rowOff>
    </xdr:from>
    <xdr:to>
      <xdr:col>7</xdr:col>
      <xdr:colOff>696687</xdr:colOff>
      <xdr:row>3</xdr:row>
      <xdr:rowOff>97973</xdr:rowOff>
    </xdr:to>
    <xdr:sp macro="" textlink="">
      <xdr:nvSpPr>
        <xdr:cNvPr id="17" name="TextBox 16"/>
        <xdr:cNvSpPr txBox="1"/>
      </xdr:nvSpPr>
      <xdr:spPr>
        <a:xfrm>
          <a:off x="4091941" y="248195"/>
          <a:ext cx="1603466" cy="398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/>
            <a:t>01 </a:t>
          </a:r>
          <a:r>
            <a:rPr lang="en-US" sz="1400" b="1" i="0"/>
            <a:t>February</a:t>
          </a:r>
          <a:r>
            <a:rPr lang="en-US" sz="1400" b="1"/>
            <a:t> </a:t>
          </a:r>
          <a:r>
            <a:rPr lang="en-US" sz="1300" b="1"/>
            <a:t>2025</a:t>
          </a:r>
        </a:p>
      </xdr:txBody>
    </xdr:sp>
    <xdr:clientData/>
  </xdr:twoCellAnchor>
  <xdr:twoCellAnchor>
    <xdr:from>
      <xdr:col>7</xdr:col>
      <xdr:colOff>805544</xdr:colOff>
      <xdr:row>1</xdr:row>
      <xdr:rowOff>54429</xdr:rowOff>
    </xdr:from>
    <xdr:to>
      <xdr:col>8</xdr:col>
      <xdr:colOff>859972</xdr:colOff>
      <xdr:row>3</xdr:row>
      <xdr:rowOff>87086</xdr:rowOff>
    </xdr:to>
    <xdr:sp macro="" textlink="">
      <xdr:nvSpPr>
        <xdr:cNvPr id="18" name="TextBox 17"/>
        <xdr:cNvSpPr txBox="1"/>
      </xdr:nvSpPr>
      <xdr:spPr>
        <a:xfrm>
          <a:off x="5804264" y="237309"/>
          <a:ext cx="1570808" cy="3984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8</xdr:col>
      <xdr:colOff>815341</xdr:colOff>
      <xdr:row>1</xdr:row>
      <xdr:rowOff>53340</xdr:rowOff>
    </xdr:from>
    <xdr:to>
      <xdr:col>12</xdr:col>
      <xdr:colOff>32659</xdr:colOff>
      <xdr:row>3</xdr:row>
      <xdr:rowOff>97972</xdr:rowOff>
    </xdr:to>
    <xdr:sp macro="" textlink="$I$6">
      <xdr:nvSpPr>
        <xdr:cNvPr id="19" name="TextBox 18"/>
        <xdr:cNvSpPr txBox="1"/>
      </xdr:nvSpPr>
      <xdr:spPr>
        <a:xfrm>
          <a:off x="7330441" y="236220"/>
          <a:ext cx="1625238" cy="410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 October 2025</a:t>
          </a:fld>
          <a:endParaRPr lang="en-US" sz="1400" b="1" i="0"/>
        </a:p>
      </xdr:txBody>
    </xdr:sp>
    <xdr:clientData/>
  </xdr:twoCellAnchor>
  <xdr:twoCellAnchor>
    <xdr:from>
      <xdr:col>0</xdr:col>
      <xdr:colOff>48986</xdr:colOff>
      <xdr:row>0</xdr:row>
      <xdr:rowOff>0</xdr:rowOff>
    </xdr:from>
    <xdr:to>
      <xdr:col>39</xdr:col>
      <xdr:colOff>281343</xdr:colOff>
      <xdr:row>3</xdr:row>
      <xdr:rowOff>106959</xdr:rowOff>
    </xdr:to>
    <xdr:sp macro="" textlink="">
      <xdr:nvSpPr>
        <xdr:cNvPr id="20" name="Rounded Rectangle 19"/>
        <xdr:cNvSpPr/>
      </xdr:nvSpPr>
      <xdr:spPr>
        <a:xfrm>
          <a:off x="48986" y="0"/>
          <a:ext cx="19289977" cy="65559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176349</xdr:colOff>
      <xdr:row>1</xdr:row>
      <xdr:rowOff>68580</xdr:rowOff>
    </xdr:from>
    <xdr:to>
      <xdr:col>3</xdr:col>
      <xdr:colOff>335280</xdr:colOff>
      <xdr:row>3</xdr:row>
      <xdr:rowOff>34272</xdr:rowOff>
    </xdr:to>
    <xdr:sp macro="" textlink="">
      <xdr:nvSpPr>
        <xdr:cNvPr id="21" name="TextBox 20"/>
        <xdr:cNvSpPr txBox="1"/>
      </xdr:nvSpPr>
      <xdr:spPr>
        <a:xfrm>
          <a:off x="1395549" y="251460"/>
          <a:ext cx="768531" cy="3314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300" b="1"/>
            <a:t>From</a:t>
          </a:r>
        </a:p>
      </xdr:txBody>
    </xdr:sp>
    <xdr:clientData/>
  </xdr:twoCellAnchor>
  <xdr:twoCellAnchor>
    <xdr:from>
      <xdr:col>3</xdr:col>
      <xdr:colOff>350521</xdr:colOff>
      <xdr:row>1</xdr:row>
      <xdr:rowOff>65315</xdr:rowOff>
    </xdr:from>
    <xdr:to>
      <xdr:col>5</xdr:col>
      <xdr:colOff>601980</xdr:colOff>
      <xdr:row>3</xdr:row>
      <xdr:rowOff>33747</xdr:rowOff>
    </xdr:to>
    <xdr:sp macro="" textlink="$F$6">
      <xdr:nvSpPr>
        <xdr:cNvPr id="22" name="TextBox 21"/>
        <xdr:cNvSpPr txBox="1"/>
      </xdr:nvSpPr>
      <xdr:spPr>
        <a:xfrm>
          <a:off x="2179321" y="248195"/>
          <a:ext cx="1295399" cy="334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0C0D98A-3DF8-4C95-87D9-B0647384271B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 October 2025</a:t>
          </a:fld>
          <a:endParaRPr lang="en-US" sz="1200" b="1"/>
        </a:p>
      </xdr:txBody>
    </xdr:sp>
    <xdr:clientData/>
  </xdr:twoCellAnchor>
  <xdr:twoCellAnchor>
    <xdr:from>
      <xdr:col>5</xdr:col>
      <xdr:colOff>693420</xdr:colOff>
      <xdr:row>1</xdr:row>
      <xdr:rowOff>68580</xdr:rowOff>
    </xdr:from>
    <xdr:to>
      <xdr:col>5</xdr:col>
      <xdr:colOff>1280160</xdr:colOff>
      <xdr:row>3</xdr:row>
      <xdr:rowOff>22860</xdr:rowOff>
    </xdr:to>
    <xdr:sp macro="" textlink="">
      <xdr:nvSpPr>
        <xdr:cNvPr id="23" name="TextBox 22"/>
        <xdr:cNvSpPr txBox="1"/>
      </xdr:nvSpPr>
      <xdr:spPr>
        <a:xfrm>
          <a:off x="3566160" y="251460"/>
          <a:ext cx="586740" cy="32004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5</xdr:col>
      <xdr:colOff>1264921</xdr:colOff>
      <xdr:row>1</xdr:row>
      <xdr:rowOff>68580</xdr:rowOff>
    </xdr:from>
    <xdr:to>
      <xdr:col>7</xdr:col>
      <xdr:colOff>739141</xdr:colOff>
      <xdr:row>3</xdr:row>
      <xdr:rowOff>31816</xdr:rowOff>
    </xdr:to>
    <xdr:sp macro="" textlink="$I$6">
      <xdr:nvSpPr>
        <xdr:cNvPr id="24" name="TextBox 23"/>
        <xdr:cNvSpPr txBox="1"/>
      </xdr:nvSpPr>
      <xdr:spPr>
        <a:xfrm>
          <a:off x="4137661" y="251460"/>
          <a:ext cx="1600200" cy="3289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 October 2025</a:t>
          </a:fld>
          <a:endParaRPr lang="en-US" sz="1400" b="1" i="0"/>
        </a:p>
      </xdr:txBody>
    </xdr:sp>
    <xdr:clientData/>
  </xdr:twoCellAnchor>
  <xdr:twoCellAnchor>
    <xdr:from>
      <xdr:col>7</xdr:col>
      <xdr:colOff>1051560</xdr:colOff>
      <xdr:row>0</xdr:row>
      <xdr:rowOff>160020</xdr:rowOff>
    </xdr:from>
    <xdr:to>
      <xdr:col>17</xdr:col>
      <xdr:colOff>129540</xdr:colOff>
      <xdr:row>3</xdr:row>
      <xdr:rowOff>22860</xdr:rowOff>
    </xdr:to>
    <xdr:sp macro="" textlink="">
      <xdr:nvSpPr>
        <xdr:cNvPr id="25" name="Rounded Rectangle 24"/>
        <xdr:cNvSpPr/>
      </xdr:nvSpPr>
      <xdr:spPr>
        <a:xfrm>
          <a:off x="6050280" y="160020"/>
          <a:ext cx="4503420" cy="4114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Dashboard</a:t>
          </a:r>
          <a:r>
            <a:rPr lang="en-IN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For The Month Of</a:t>
          </a:r>
          <a:endParaRPr lang="en-IN" sz="14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259080</xdr:colOff>
      <xdr:row>0</xdr:row>
      <xdr:rowOff>167640</xdr:rowOff>
    </xdr:from>
    <xdr:to>
      <xdr:col>17</xdr:col>
      <xdr:colOff>99060</xdr:colOff>
      <xdr:row>2</xdr:row>
      <xdr:rowOff>129540</xdr:rowOff>
    </xdr:to>
    <xdr:sp macro="" textlink="$G$6">
      <xdr:nvSpPr>
        <xdr:cNvPr id="26" name="Rounded Rectangle 25"/>
        <xdr:cNvSpPr/>
      </xdr:nvSpPr>
      <xdr:spPr>
        <a:xfrm>
          <a:off x="9182100" y="167640"/>
          <a:ext cx="1341120" cy="3276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97E3A1-6643-4412-8C1E-3CAEEA8149AD}" type="TxLink">
            <a:rPr lang="en-US" sz="14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  <a:ea typeface="Calibri"/>
              <a:cs typeface="Calibri"/>
            </a:rPr>
            <a:pPr algn="l"/>
            <a:t>October</a:t>
          </a:fld>
          <a:endParaRPr lang="en-IN" sz="1400" b="1" i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220980</xdr:colOff>
      <xdr:row>33</xdr:row>
      <xdr:rowOff>87084</xdr:rowOff>
    </xdr:to>
    <xdr:sp macro="" textlink="">
      <xdr:nvSpPr>
        <xdr:cNvPr id="2" name="Rounded Rectangle 1"/>
        <xdr:cNvSpPr/>
      </xdr:nvSpPr>
      <xdr:spPr>
        <a:xfrm>
          <a:off x="0" y="0"/>
          <a:ext cx="1440180" cy="6152604"/>
        </a:xfrm>
        <a:prstGeom prst="round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358140</xdr:colOff>
      <xdr:row>7</xdr:row>
      <xdr:rowOff>65314</xdr:rowOff>
    </xdr:from>
    <xdr:to>
      <xdr:col>2</xdr:col>
      <xdr:colOff>426720</xdr:colOff>
      <xdr:row>9</xdr:row>
      <xdr:rowOff>68580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358140" y="1353094"/>
          <a:ext cx="1287780" cy="3842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February</a:t>
          </a:r>
        </a:p>
      </xdr:txBody>
    </xdr:sp>
    <xdr:clientData/>
  </xdr:twoCellAnchor>
  <xdr:twoCellAnchor>
    <xdr:from>
      <xdr:col>0</xdr:col>
      <xdr:colOff>373380</xdr:colOff>
      <xdr:row>9</xdr:row>
      <xdr:rowOff>144780</xdr:rowOff>
    </xdr:from>
    <xdr:to>
      <xdr:col>2</xdr:col>
      <xdr:colOff>441960</xdr:colOff>
      <xdr:row>11</xdr:row>
      <xdr:rowOff>97971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373380" y="1813560"/>
          <a:ext cx="1287780" cy="3189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March</a:t>
          </a:r>
        </a:p>
      </xdr:txBody>
    </xdr:sp>
    <xdr:clientData/>
  </xdr:twoCellAnchor>
  <xdr:twoCellAnchor>
    <xdr:from>
      <xdr:col>0</xdr:col>
      <xdr:colOff>381000</xdr:colOff>
      <xdr:row>11</xdr:row>
      <xdr:rowOff>152399</xdr:rowOff>
    </xdr:from>
    <xdr:to>
      <xdr:col>2</xdr:col>
      <xdr:colOff>449580</xdr:colOff>
      <xdr:row>13</xdr:row>
      <xdr:rowOff>141514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381000" y="2186939"/>
          <a:ext cx="1287780" cy="3548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April</a:t>
          </a:r>
        </a:p>
      </xdr:txBody>
    </xdr:sp>
    <xdr:clientData/>
  </xdr:twoCellAnchor>
  <xdr:twoCellAnchor>
    <xdr:from>
      <xdr:col>0</xdr:col>
      <xdr:colOff>373380</xdr:colOff>
      <xdr:row>14</xdr:row>
      <xdr:rowOff>0</xdr:rowOff>
    </xdr:from>
    <xdr:to>
      <xdr:col>2</xdr:col>
      <xdr:colOff>441960</xdr:colOff>
      <xdr:row>16</xdr:row>
      <xdr:rowOff>10885</xdr:rowOff>
    </xdr:to>
    <xdr:sp macro="" textlink="">
      <xdr:nvSpPr>
        <xdr:cNvPr id="6" name="Rounded Rectangle 5">
          <a:hlinkClick xmlns:r="http://schemas.openxmlformats.org/officeDocument/2006/relationships" r:id="rId4"/>
        </xdr:cNvPr>
        <xdr:cNvSpPr/>
      </xdr:nvSpPr>
      <xdr:spPr>
        <a:xfrm>
          <a:off x="373380" y="2583180"/>
          <a:ext cx="1287780" cy="37664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May</a:t>
          </a:r>
        </a:p>
      </xdr:txBody>
    </xdr:sp>
    <xdr:clientData/>
  </xdr:twoCellAnchor>
  <xdr:twoCellAnchor>
    <xdr:from>
      <xdr:col>0</xdr:col>
      <xdr:colOff>381000</xdr:colOff>
      <xdr:row>16</xdr:row>
      <xdr:rowOff>46808</xdr:rowOff>
    </xdr:from>
    <xdr:to>
      <xdr:col>2</xdr:col>
      <xdr:colOff>449580</xdr:colOff>
      <xdr:row>18</xdr:row>
      <xdr:rowOff>65313</xdr:rowOff>
    </xdr:to>
    <xdr:sp macro="" textlink="">
      <xdr:nvSpPr>
        <xdr:cNvPr id="7" name="Rounded Rectangle 6">
          <a:hlinkClick xmlns:r="http://schemas.openxmlformats.org/officeDocument/2006/relationships" r:id="rId5"/>
        </xdr:cNvPr>
        <xdr:cNvSpPr/>
      </xdr:nvSpPr>
      <xdr:spPr>
        <a:xfrm>
          <a:off x="381000" y="2995748"/>
          <a:ext cx="1287780" cy="38426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June</a:t>
          </a:r>
        </a:p>
      </xdr:txBody>
    </xdr:sp>
    <xdr:clientData/>
  </xdr:twoCellAnchor>
  <xdr:twoCellAnchor>
    <xdr:from>
      <xdr:col>0</xdr:col>
      <xdr:colOff>391886</xdr:colOff>
      <xdr:row>18</xdr:row>
      <xdr:rowOff>119742</xdr:rowOff>
    </xdr:from>
    <xdr:to>
      <xdr:col>2</xdr:col>
      <xdr:colOff>460466</xdr:colOff>
      <xdr:row>20</xdr:row>
      <xdr:rowOff>119743</xdr:rowOff>
    </xdr:to>
    <xdr:sp macro="" textlink="">
      <xdr:nvSpPr>
        <xdr:cNvPr id="8" name="Rounded Rectangle 7">
          <a:hlinkClick xmlns:r="http://schemas.openxmlformats.org/officeDocument/2006/relationships" r:id="rId6"/>
        </xdr:cNvPr>
        <xdr:cNvSpPr/>
      </xdr:nvSpPr>
      <xdr:spPr>
        <a:xfrm>
          <a:off x="391886" y="3434442"/>
          <a:ext cx="1287780" cy="36576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July</a:t>
          </a:r>
        </a:p>
      </xdr:txBody>
    </xdr:sp>
    <xdr:clientData/>
  </xdr:twoCellAnchor>
  <xdr:twoCellAnchor>
    <xdr:from>
      <xdr:col>0</xdr:col>
      <xdr:colOff>365760</xdr:colOff>
      <xdr:row>21</xdr:row>
      <xdr:rowOff>1</xdr:rowOff>
    </xdr:from>
    <xdr:to>
      <xdr:col>2</xdr:col>
      <xdr:colOff>434340</xdr:colOff>
      <xdr:row>23</xdr:row>
      <xdr:rowOff>10887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365760" y="3863341"/>
          <a:ext cx="1287780" cy="37664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August</a:t>
          </a:r>
        </a:p>
      </xdr:txBody>
    </xdr:sp>
    <xdr:clientData/>
  </xdr:twoCellAnchor>
  <xdr:twoCellAnchor>
    <xdr:from>
      <xdr:col>0</xdr:col>
      <xdr:colOff>312420</xdr:colOff>
      <xdr:row>30</xdr:row>
      <xdr:rowOff>105592</xdr:rowOff>
    </xdr:from>
    <xdr:to>
      <xdr:col>2</xdr:col>
      <xdr:colOff>381000</xdr:colOff>
      <xdr:row>32</xdr:row>
      <xdr:rowOff>130628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312420" y="5614852"/>
          <a:ext cx="1287780" cy="39841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December</a:t>
          </a:r>
        </a:p>
      </xdr:txBody>
    </xdr:sp>
    <xdr:clientData/>
  </xdr:twoCellAnchor>
  <xdr:twoCellAnchor>
    <xdr:from>
      <xdr:col>0</xdr:col>
      <xdr:colOff>381000</xdr:colOff>
      <xdr:row>4</xdr:row>
      <xdr:rowOff>173083</xdr:rowOff>
    </xdr:from>
    <xdr:to>
      <xdr:col>2</xdr:col>
      <xdr:colOff>449580</xdr:colOff>
      <xdr:row>7</xdr:row>
      <xdr:rowOff>8709</xdr:rowOff>
    </xdr:to>
    <xdr:sp macro="" textlink="">
      <xdr:nvSpPr>
        <xdr:cNvPr id="11" name="Rounded Rectangle 10">
          <a:hlinkClick xmlns:r="http://schemas.openxmlformats.org/officeDocument/2006/relationships" r:id="rId9"/>
        </xdr:cNvPr>
        <xdr:cNvSpPr/>
      </xdr:nvSpPr>
      <xdr:spPr>
        <a:xfrm>
          <a:off x="381000" y="904603"/>
          <a:ext cx="1287780" cy="39188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January</a:t>
          </a:r>
        </a:p>
      </xdr:txBody>
    </xdr:sp>
    <xdr:clientData/>
  </xdr:twoCellAnchor>
  <xdr:twoCellAnchor>
    <xdr:from>
      <xdr:col>0</xdr:col>
      <xdr:colOff>362495</xdr:colOff>
      <xdr:row>23</xdr:row>
      <xdr:rowOff>87086</xdr:rowOff>
    </xdr:from>
    <xdr:to>
      <xdr:col>2</xdr:col>
      <xdr:colOff>431075</xdr:colOff>
      <xdr:row>25</xdr:row>
      <xdr:rowOff>87085</xdr:rowOff>
    </xdr:to>
    <xdr:sp macro="" textlink="">
      <xdr:nvSpPr>
        <xdr:cNvPr id="12" name="Rounded Rectangle 11">
          <a:hlinkClick xmlns:r="http://schemas.openxmlformats.org/officeDocument/2006/relationships" r:id="rId10"/>
        </xdr:cNvPr>
        <xdr:cNvSpPr/>
      </xdr:nvSpPr>
      <xdr:spPr>
        <a:xfrm>
          <a:off x="362495" y="4316186"/>
          <a:ext cx="1287780" cy="36575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September</a:t>
          </a:r>
        </a:p>
      </xdr:txBody>
    </xdr:sp>
    <xdr:clientData/>
  </xdr:twoCellAnchor>
  <xdr:twoCellAnchor>
    <xdr:from>
      <xdr:col>0</xdr:col>
      <xdr:colOff>354875</xdr:colOff>
      <xdr:row>25</xdr:row>
      <xdr:rowOff>174172</xdr:rowOff>
    </xdr:from>
    <xdr:to>
      <xdr:col>2</xdr:col>
      <xdr:colOff>423455</xdr:colOff>
      <xdr:row>27</xdr:row>
      <xdr:rowOff>174170</xdr:rowOff>
    </xdr:to>
    <xdr:sp macro="" textlink="">
      <xdr:nvSpPr>
        <xdr:cNvPr id="13" name="Rounded Rectangle 12">
          <a:hlinkClick xmlns:r="http://schemas.openxmlformats.org/officeDocument/2006/relationships" r:id="rId11"/>
        </xdr:cNvPr>
        <xdr:cNvSpPr/>
      </xdr:nvSpPr>
      <xdr:spPr>
        <a:xfrm>
          <a:off x="354875" y="4769032"/>
          <a:ext cx="1287780" cy="36575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October</a:t>
          </a:r>
        </a:p>
      </xdr:txBody>
    </xdr:sp>
    <xdr:clientData/>
  </xdr:twoCellAnchor>
  <xdr:twoCellAnchor>
    <xdr:from>
      <xdr:col>1</xdr:col>
      <xdr:colOff>409304</xdr:colOff>
      <xdr:row>28</xdr:row>
      <xdr:rowOff>74022</xdr:rowOff>
    </xdr:from>
    <xdr:to>
      <xdr:col>3</xdr:col>
      <xdr:colOff>477884</xdr:colOff>
      <xdr:row>30</xdr:row>
      <xdr:rowOff>52249</xdr:rowOff>
    </xdr:to>
    <xdr:sp macro="" textlink="">
      <xdr:nvSpPr>
        <xdr:cNvPr id="14" name="Rounded Rectangle 13">
          <a:hlinkClick xmlns:r="http://schemas.openxmlformats.org/officeDocument/2006/relationships" r:id="rId12"/>
        </xdr:cNvPr>
        <xdr:cNvSpPr/>
      </xdr:nvSpPr>
      <xdr:spPr>
        <a:xfrm>
          <a:off x="1018904" y="5217522"/>
          <a:ext cx="1287780" cy="343987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tx1"/>
              </a:solidFill>
            </a:rPr>
            <a:t>November</a:t>
          </a:r>
        </a:p>
      </xdr:txBody>
    </xdr:sp>
    <xdr:clientData/>
  </xdr:twoCellAnchor>
  <xdr:twoCellAnchor>
    <xdr:from>
      <xdr:col>41</xdr:col>
      <xdr:colOff>243840</xdr:colOff>
      <xdr:row>0</xdr:row>
      <xdr:rowOff>0</xdr:rowOff>
    </xdr:from>
    <xdr:to>
      <xdr:col>58</xdr:col>
      <xdr:colOff>469075</xdr:colOff>
      <xdr:row>4</xdr:row>
      <xdr:rowOff>15240</xdr:rowOff>
    </xdr:to>
    <xdr:sp macro="" textlink="">
      <xdr:nvSpPr>
        <xdr:cNvPr id="15" name="Rounded Rectangle 14"/>
        <xdr:cNvSpPr/>
      </xdr:nvSpPr>
      <xdr:spPr>
        <a:xfrm>
          <a:off x="20246340" y="0"/>
          <a:ext cx="15663355" cy="74676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>
              <a:solidFill>
                <a:schemeClr val="bg1"/>
              </a:solidFill>
            </a:rPr>
            <a:t>Monthly Report</a:t>
          </a:r>
        </a:p>
      </xdr:txBody>
    </xdr:sp>
    <xdr:clientData/>
  </xdr:twoCellAnchor>
  <xdr:twoCellAnchor>
    <xdr:from>
      <xdr:col>4</xdr:col>
      <xdr:colOff>206829</xdr:colOff>
      <xdr:row>1</xdr:row>
      <xdr:rowOff>68580</xdr:rowOff>
    </xdr:from>
    <xdr:to>
      <xdr:col>5</xdr:col>
      <xdr:colOff>1273628</xdr:colOff>
      <xdr:row>3</xdr:row>
      <xdr:rowOff>97972</xdr:rowOff>
    </xdr:to>
    <xdr:sp macro="" textlink="">
      <xdr:nvSpPr>
        <xdr:cNvPr id="16" name="TextBox 15"/>
        <xdr:cNvSpPr txBox="1"/>
      </xdr:nvSpPr>
      <xdr:spPr>
        <a:xfrm>
          <a:off x="2645229" y="251460"/>
          <a:ext cx="1501139" cy="3951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From</a:t>
          </a:r>
        </a:p>
      </xdr:txBody>
    </xdr:sp>
    <xdr:clientData/>
  </xdr:twoCellAnchor>
  <xdr:twoCellAnchor>
    <xdr:from>
      <xdr:col>5</xdr:col>
      <xdr:colOff>1219201</xdr:colOff>
      <xdr:row>1</xdr:row>
      <xdr:rowOff>65315</xdr:rowOff>
    </xdr:from>
    <xdr:to>
      <xdr:col>7</xdr:col>
      <xdr:colOff>696687</xdr:colOff>
      <xdr:row>3</xdr:row>
      <xdr:rowOff>97973</xdr:rowOff>
    </xdr:to>
    <xdr:sp macro="" textlink="">
      <xdr:nvSpPr>
        <xdr:cNvPr id="17" name="TextBox 16"/>
        <xdr:cNvSpPr txBox="1"/>
      </xdr:nvSpPr>
      <xdr:spPr>
        <a:xfrm>
          <a:off x="4091941" y="248195"/>
          <a:ext cx="1603466" cy="398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/>
            <a:t>01 </a:t>
          </a:r>
          <a:r>
            <a:rPr lang="en-US" sz="1400" b="1" i="0"/>
            <a:t>February</a:t>
          </a:r>
          <a:r>
            <a:rPr lang="en-US" sz="1400" b="1"/>
            <a:t> </a:t>
          </a:r>
          <a:r>
            <a:rPr lang="en-US" sz="1300" b="1"/>
            <a:t>2025</a:t>
          </a:r>
        </a:p>
      </xdr:txBody>
    </xdr:sp>
    <xdr:clientData/>
  </xdr:twoCellAnchor>
  <xdr:twoCellAnchor>
    <xdr:from>
      <xdr:col>7</xdr:col>
      <xdr:colOff>805544</xdr:colOff>
      <xdr:row>1</xdr:row>
      <xdr:rowOff>54429</xdr:rowOff>
    </xdr:from>
    <xdr:to>
      <xdr:col>8</xdr:col>
      <xdr:colOff>859972</xdr:colOff>
      <xdr:row>3</xdr:row>
      <xdr:rowOff>87086</xdr:rowOff>
    </xdr:to>
    <xdr:sp macro="" textlink="">
      <xdr:nvSpPr>
        <xdr:cNvPr id="18" name="TextBox 17"/>
        <xdr:cNvSpPr txBox="1"/>
      </xdr:nvSpPr>
      <xdr:spPr>
        <a:xfrm>
          <a:off x="5804264" y="237309"/>
          <a:ext cx="1570808" cy="3984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8</xdr:col>
      <xdr:colOff>815341</xdr:colOff>
      <xdr:row>1</xdr:row>
      <xdr:rowOff>53340</xdr:rowOff>
    </xdr:from>
    <xdr:to>
      <xdr:col>12</xdr:col>
      <xdr:colOff>32659</xdr:colOff>
      <xdr:row>3</xdr:row>
      <xdr:rowOff>97972</xdr:rowOff>
    </xdr:to>
    <xdr:sp macro="" textlink="$I$6">
      <xdr:nvSpPr>
        <xdr:cNvPr id="19" name="TextBox 18"/>
        <xdr:cNvSpPr txBox="1"/>
      </xdr:nvSpPr>
      <xdr:spPr>
        <a:xfrm>
          <a:off x="7330441" y="236220"/>
          <a:ext cx="1625238" cy="410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30 November 2025</a:t>
          </a:fld>
          <a:endParaRPr lang="en-US" sz="1400" b="1" i="0"/>
        </a:p>
      </xdr:txBody>
    </xdr:sp>
    <xdr:clientData/>
  </xdr:twoCellAnchor>
  <xdr:twoCellAnchor>
    <xdr:from>
      <xdr:col>0</xdr:col>
      <xdr:colOff>48986</xdr:colOff>
      <xdr:row>0</xdr:row>
      <xdr:rowOff>0</xdr:rowOff>
    </xdr:from>
    <xdr:to>
      <xdr:col>39</xdr:col>
      <xdr:colOff>281343</xdr:colOff>
      <xdr:row>3</xdr:row>
      <xdr:rowOff>106959</xdr:rowOff>
    </xdr:to>
    <xdr:sp macro="" textlink="">
      <xdr:nvSpPr>
        <xdr:cNvPr id="20" name="Rounded Rectangle 19"/>
        <xdr:cNvSpPr/>
      </xdr:nvSpPr>
      <xdr:spPr>
        <a:xfrm>
          <a:off x="48986" y="0"/>
          <a:ext cx="19289977" cy="65559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176349</xdr:colOff>
      <xdr:row>1</xdr:row>
      <xdr:rowOff>68580</xdr:rowOff>
    </xdr:from>
    <xdr:to>
      <xdr:col>3</xdr:col>
      <xdr:colOff>335280</xdr:colOff>
      <xdr:row>3</xdr:row>
      <xdr:rowOff>34272</xdr:rowOff>
    </xdr:to>
    <xdr:sp macro="" textlink="">
      <xdr:nvSpPr>
        <xdr:cNvPr id="21" name="TextBox 20"/>
        <xdr:cNvSpPr txBox="1"/>
      </xdr:nvSpPr>
      <xdr:spPr>
        <a:xfrm>
          <a:off x="1395549" y="251460"/>
          <a:ext cx="768531" cy="3314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300" b="1"/>
            <a:t>From</a:t>
          </a:r>
        </a:p>
      </xdr:txBody>
    </xdr:sp>
    <xdr:clientData/>
  </xdr:twoCellAnchor>
  <xdr:twoCellAnchor>
    <xdr:from>
      <xdr:col>3</xdr:col>
      <xdr:colOff>350521</xdr:colOff>
      <xdr:row>1</xdr:row>
      <xdr:rowOff>65315</xdr:rowOff>
    </xdr:from>
    <xdr:to>
      <xdr:col>5</xdr:col>
      <xdr:colOff>601980</xdr:colOff>
      <xdr:row>3</xdr:row>
      <xdr:rowOff>33747</xdr:rowOff>
    </xdr:to>
    <xdr:sp macro="" textlink="$F$6">
      <xdr:nvSpPr>
        <xdr:cNvPr id="22" name="TextBox 21"/>
        <xdr:cNvSpPr txBox="1"/>
      </xdr:nvSpPr>
      <xdr:spPr>
        <a:xfrm>
          <a:off x="2179321" y="248195"/>
          <a:ext cx="1295399" cy="334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0C0D98A-3DF8-4C95-87D9-B0647384271B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 November 2025</a:t>
          </a:fld>
          <a:endParaRPr lang="en-US" sz="1200" b="1"/>
        </a:p>
      </xdr:txBody>
    </xdr:sp>
    <xdr:clientData/>
  </xdr:twoCellAnchor>
  <xdr:twoCellAnchor>
    <xdr:from>
      <xdr:col>5</xdr:col>
      <xdr:colOff>693420</xdr:colOff>
      <xdr:row>1</xdr:row>
      <xdr:rowOff>68580</xdr:rowOff>
    </xdr:from>
    <xdr:to>
      <xdr:col>5</xdr:col>
      <xdr:colOff>1280160</xdr:colOff>
      <xdr:row>3</xdr:row>
      <xdr:rowOff>22860</xdr:rowOff>
    </xdr:to>
    <xdr:sp macro="" textlink="">
      <xdr:nvSpPr>
        <xdr:cNvPr id="23" name="TextBox 22"/>
        <xdr:cNvSpPr txBox="1"/>
      </xdr:nvSpPr>
      <xdr:spPr>
        <a:xfrm>
          <a:off x="3566160" y="251460"/>
          <a:ext cx="586740" cy="32004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5</xdr:col>
      <xdr:colOff>1264921</xdr:colOff>
      <xdr:row>1</xdr:row>
      <xdr:rowOff>68580</xdr:rowOff>
    </xdr:from>
    <xdr:to>
      <xdr:col>7</xdr:col>
      <xdr:colOff>739141</xdr:colOff>
      <xdr:row>3</xdr:row>
      <xdr:rowOff>31816</xdr:rowOff>
    </xdr:to>
    <xdr:sp macro="" textlink="$I$6">
      <xdr:nvSpPr>
        <xdr:cNvPr id="24" name="TextBox 23"/>
        <xdr:cNvSpPr txBox="1"/>
      </xdr:nvSpPr>
      <xdr:spPr>
        <a:xfrm>
          <a:off x="4137661" y="251460"/>
          <a:ext cx="1600200" cy="3289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30 November 2025</a:t>
          </a:fld>
          <a:endParaRPr lang="en-US" sz="1400" b="1" i="0"/>
        </a:p>
      </xdr:txBody>
    </xdr:sp>
    <xdr:clientData/>
  </xdr:twoCellAnchor>
  <xdr:twoCellAnchor>
    <xdr:from>
      <xdr:col>7</xdr:col>
      <xdr:colOff>1051560</xdr:colOff>
      <xdr:row>0</xdr:row>
      <xdr:rowOff>160020</xdr:rowOff>
    </xdr:from>
    <xdr:to>
      <xdr:col>17</xdr:col>
      <xdr:colOff>129540</xdr:colOff>
      <xdr:row>3</xdr:row>
      <xdr:rowOff>22860</xdr:rowOff>
    </xdr:to>
    <xdr:sp macro="" textlink="">
      <xdr:nvSpPr>
        <xdr:cNvPr id="25" name="Rounded Rectangle 24"/>
        <xdr:cNvSpPr/>
      </xdr:nvSpPr>
      <xdr:spPr>
        <a:xfrm>
          <a:off x="6050280" y="160020"/>
          <a:ext cx="4503420" cy="4114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Dashboard</a:t>
          </a:r>
          <a:r>
            <a:rPr lang="en-IN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For The Month Of</a:t>
          </a:r>
          <a:endParaRPr lang="en-IN" sz="14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259080</xdr:colOff>
      <xdr:row>0</xdr:row>
      <xdr:rowOff>167640</xdr:rowOff>
    </xdr:from>
    <xdr:to>
      <xdr:col>17</xdr:col>
      <xdr:colOff>99060</xdr:colOff>
      <xdr:row>2</xdr:row>
      <xdr:rowOff>129540</xdr:rowOff>
    </xdr:to>
    <xdr:sp macro="" textlink="$G$6">
      <xdr:nvSpPr>
        <xdr:cNvPr id="26" name="Rounded Rectangle 25"/>
        <xdr:cNvSpPr/>
      </xdr:nvSpPr>
      <xdr:spPr>
        <a:xfrm>
          <a:off x="9182100" y="167640"/>
          <a:ext cx="1341120" cy="3276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97E3A1-6643-4412-8C1E-3CAEEA8149AD}" type="TxLink">
            <a:rPr lang="en-US" sz="14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  <a:ea typeface="Calibri"/>
              <a:cs typeface="Calibri"/>
            </a:rPr>
            <a:pPr algn="l"/>
            <a:t>November</a:t>
          </a:fld>
          <a:endParaRPr lang="en-IN" sz="1400" b="1" i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220980</xdr:colOff>
      <xdr:row>33</xdr:row>
      <xdr:rowOff>87084</xdr:rowOff>
    </xdr:to>
    <xdr:sp macro="" textlink="">
      <xdr:nvSpPr>
        <xdr:cNvPr id="2" name="Rounded Rectangle 1"/>
        <xdr:cNvSpPr/>
      </xdr:nvSpPr>
      <xdr:spPr>
        <a:xfrm>
          <a:off x="0" y="0"/>
          <a:ext cx="1440180" cy="6152604"/>
        </a:xfrm>
        <a:prstGeom prst="round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358140</xdr:colOff>
      <xdr:row>7</xdr:row>
      <xdr:rowOff>65314</xdr:rowOff>
    </xdr:from>
    <xdr:to>
      <xdr:col>2</xdr:col>
      <xdr:colOff>426720</xdr:colOff>
      <xdr:row>9</xdr:row>
      <xdr:rowOff>68580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358140" y="1353094"/>
          <a:ext cx="1287780" cy="3842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February</a:t>
          </a:r>
        </a:p>
      </xdr:txBody>
    </xdr:sp>
    <xdr:clientData/>
  </xdr:twoCellAnchor>
  <xdr:twoCellAnchor>
    <xdr:from>
      <xdr:col>0</xdr:col>
      <xdr:colOff>373380</xdr:colOff>
      <xdr:row>9</xdr:row>
      <xdr:rowOff>144780</xdr:rowOff>
    </xdr:from>
    <xdr:to>
      <xdr:col>2</xdr:col>
      <xdr:colOff>441960</xdr:colOff>
      <xdr:row>11</xdr:row>
      <xdr:rowOff>97971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373380" y="1813560"/>
          <a:ext cx="1287780" cy="3189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March</a:t>
          </a:r>
        </a:p>
      </xdr:txBody>
    </xdr:sp>
    <xdr:clientData/>
  </xdr:twoCellAnchor>
  <xdr:twoCellAnchor>
    <xdr:from>
      <xdr:col>0</xdr:col>
      <xdr:colOff>381000</xdr:colOff>
      <xdr:row>11</xdr:row>
      <xdr:rowOff>152399</xdr:rowOff>
    </xdr:from>
    <xdr:to>
      <xdr:col>2</xdr:col>
      <xdr:colOff>449580</xdr:colOff>
      <xdr:row>13</xdr:row>
      <xdr:rowOff>141514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381000" y="2186939"/>
          <a:ext cx="1287780" cy="3548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April</a:t>
          </a:r>
        </a:p>
      </xdr:txBody>
    </xdr:sp>
    <xdr:clientData/>
  </xdr:twoCellAnchor>
  <xdr:twoCellAnchor>
    <xdr:from>
      <xdr:col>0</xdr:col>
      <xdr:colOff>373380</xdr:colOff>
      <xdr:row>14</xdr:row>
      <xdr:rowOff>0</xdr:rowOff>
    </xdr:from>
    <xdr:to>
      <xdr:col>2</xdr:col>
      <xdr:colOff>441960</xdr:colOff>
      <xdr:row>16</xdr:row>
      <xdr:rowOff>10885</xdr:rowOff>
    </xdr:to>
    <xdr:sp macro="" textlink="">
      <xdr:nvSpPr>
        <xdr:cNvPr id="6" name="Rounded Rectangle 5">
          <a:hlinkClick xmlns:r="http://schemas.openxmlformats.org/officeDocument/2006/relationships" r:id="rId4"/>
        </xdr:cNvPr>
        <xdr:cNvSpPr/>
      </xdr:nvSpPr>
      <xdr:spPr>
        <a:xfrm>
          <a:off x="373380" y="2583180"/>
          <a:ext cx="1287780" cy="37664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May</a:t>
          </a:r>
        </a:p>
      </xdr:txBody>
    </xdr:sp>
    <xdr:clientData/>
  </xdr:twoCellAnchor>
  <xdr:twoCellAnchor>
    <xdr:from>
      <xdr:col>0</xdr:col>
      <xdr:colOff>381000</xdr:colOff>
      <xdr:row>16</xdr:row>
      <xdr:rowOff>46808</xdr:rowOff>
    </xdr:from>
    <xdr:to>
      <xdr:col>2</xdr:col>
      <xdr:colOff>449580</xdr:colOff>
      <xdr:row>18</xdr:row>
      <xdr:rowOff>65313</xdr:rowOff>
    </xdr:to>
    <xdr:sp macro="" textlink="">
      <xdr:nvSpPr>
        <xdr:cNvPr id="7" name="Rounded Rectangle 6">
          <a:hlinkClick xmlns:r="http://schemas.openxmlformats.org/officeDocument/2006/relationships" r:id="rId5"/>
        </xdr:cNvPr>
        <xdr:cNvSpPr/>
      </xdr:nvSpPr>
      <xdr:spPr>
        <a:xfrm>
          <a:off x="381000" y="2995748"/>
          <a:ext cx="1287780" cy="38426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June</a:t>
          </a:r>
        </a:p>
      </xdr:txBody>
    </xdr:sp>
    <xdr:clientData/>
  </xdr:twoCellAnchor>
  <xdr:twoCellAnchor>
    <xdr:from>
      <xdr:col>0</xdr:col>
      <xdr:colOff>391886</xdr:colOff>
      <xdr:row>18</xdr:row>
      <xdr:rowOff>119742</xdr:rowOff>
    </xdr:from>
    <xdr:to>
      <xdr:col>2</xdr:col>
      <xdr:colOff>460466</xdr:colOff>
      <xdr:row>20</xdr:row>
      <xdr:rowOff>119743</xdr:rowOff>
    </xdr:to>
    <xdr:sp macro="" textlink="">
      <xdr:nvSpPr>
        <xdr:cNvPr id="8" name="Rounded Rectangle 7">
          <a:hlinkClick xmlns:r="http://schemas.openxmlformats.org/officeDocument/2006/relationships" r:id="rId6"/>
        </xdr:cNvPr>
        <xdr:cNvSpPr/>
      </xdr:nvSpPr>
      <xdr:spPr>
        <a:xfrm>
          <a:off x="391886" y="3434442"/>
          <a:ext cx="1287780" cy="36576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July</a:t>
          </a:r>
        </a:p>
      </xdr:txBody>
    </xdr:sp>
    <xdr:clientData/>
  </xdr:twoCellAnchor>
  <xdr:twoCellAnchor>
    <xdr:from>
      <xdr:col>0</xdr:col>
      <xdr:colOff>365760</xdr:colOff>
      <xdr:row>21</xdr:row>
      <xdr:rowOff>1</xdr:rowOff>
    </xdr:from>
    <xdr:to>
      <xdr:col>2</xdr:col>
      <xdr:colOff>434340</xdr:colOff>
      <xdr:row>23</xdr:row>
      <xdr:rowOff>10887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365760" y="3863341"/>
          <a:ext cx="1287780" cy="37664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August</a:t>
          </a:r>
        </a:p>
      </xdr:txBody>
    </xdr:sp>
    <xdr:clientData/>
  </xdr:twoCellAnchor>
  <xdr:twoCellAnchor>
    <xdr:from>
      <xdr:col>1</xdr:col>
      <xdr:colOff>228600</xdr:colOff>
      <xdr:row>30</xdr:row>
      <xdr:rowOff>90352</xdr:rowOff>
    </xdr:from>
    <xdr:to>
      <xdr:col>3</xdr:col>
      <xdr:colOff>297180</xdr:colOff>
      <xdr:row>32</xdr:row>
      <xdr:rowOff>115388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838200" y="5599612"/>
          <a:ext cx="1287780" cy="398416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tx1"/>
              </a:solidFill>
            </a:rPr>
            <a:t>December</a:t>
          </a:r>
        </a:p>
      </xdr:txBody>
    </xdr:sp>
    <xdr:clientData/>
  </xdr:twoCellAnchor>
  <xdr:twoCellAnchor>
    <xdr:from>
      <xdr:col>0</xdr:col>
      <xdr:colOff>419100</xdr:colOff>
      <xdr:row>4</xdr:row>
      <xdr:rowOff>150223</xdr:rowOff>
    </xdr:from>
    <xdr:to>
      <xdr:col>2</xdr:col>
      <xdr:colOff>487680</xdr:colOff>
      <xdr:row>6</xdr:row>
      <xdr:rowOff>176349</xdr:rowOff>
    </xdr:to>
    <xdr:sp macro="" textlink="">
      <xdr:nvSpPr>
        <xdr:cNvPr id="11" name="Rounded Rectangle 10">
          <a:hlinkClick xmlns:r="http://schemas.openxmlformats.org/officeDocument/2006/relationships" r:id="rId9"/>
        </xdr:cNvPr>
        <xdr:cNvSpPr/>
      </xdr:nvSpPr>
      <xdr:spPr>
        <a:xfrm>
          <a:off x="419100" y="881743"/>
          <a:ext cx="1287780" cy="39188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January</a:t>
          </a:r>
        </a:p>
      </xdr:txBody>
    </xdr:sp>
    <xdr:clientData/>
  </xdr:twoCellAnchor>
  <xdr:twoCellAnchor>
    <xdr:from>
      <xdr:col>0</xdr:col>
      <xdr:colOff>362495</xdr:colOff>
      <xdr:row>23</xdr:row>
      <xdr:rowOff>87086</xdr:rowOff>
    </xdr:from>
    <xdr:to>
      <xdr:col>2</xdr:col>
      <xdr:colOff>431075</xdr:colOff>
      <xdr:row>25</xdr:row>
      <xdr:rowOff>87085</xdr:rowOff>
    </xdr:to>
    <xdr:sp macro="" textlink="">
      <xdr:nvSpPr>
        <xdr:cNvPr id="12" name="Rounded Rectangle 11">
          <a:hlinkClick xmlns:r="http://schemas.openxmlformats.org/officeDocument/2006/relationships" r:id="rId10"/>
        </xdr:cNvPr>
        <xdr:cNvSpPr/>
      </xdr:nvSpPr>
      <xdr:spPr>
        <a:xfrm>
          <a:off x="362495" y="4316186"/>
          <a:ext cx="1287780" cy="36575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September</a:t>
          </a:r>
        </a:p>
      </xdr:txBody>
    </xdr:sp>
    <xdr:clientData/>
  </xdr:twoCellAnchor>
  <xdr:twoCellAnchor>
    <xdr:from>
      <xdr:col>0</xdr:col>
      <xdr:colOff>354875</xdr:colOff>
      <xdr:row>25</xdr:row>
      <xdr:rowOff>174172</xdr:rowOff>
    </xdr:from>
    <xdr:to>
      <xdr:col>2</xdr:col>
      <xdr:colOff>423455</xdr:colOff>
      <xdr:row>27</xdr:row>
      <xdr:rowOff>174170</xdr:rowOff>
    </xdr:to>
    <xdr:sp macro="" textlink="">
      <xdr:nvSpPr>
        <xdr:cNvPr id="13" name="Rounded Rectangle 12">
          <a:hlinkClick xmlns:r="http://schemas.openxmlformats.org/officeDocument/2006/relationships" r:id="rId11"/>
        </xdr:cNvPr>
        <xdr:cNvSpPr/>
      </xdr:nvSpPr>
      <xdr:spPr>
        <a:xfrm>
          <a:off x="354875" y="4769032"/>
          <a:ext cx="1287780" cy="36575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October</a:t>
          </a:r>
        </a:p>
      </xdr:txBody>
    </xdr:sp>
    <xdr:clientData/>
  </xdr:twoCellAnchor>
  <xdr:twoCellAnchor>
    <xdr:from>
      <xdr:col>0</xdr:col>
      <xdr:colOff>317864</xdr:colOff>
      <xdr:row>28</xdr:row>
      <xdr:rowOff>43542</xdr:rowOff>
    </xdr:from>
    <xdr:to>
      <xdr:col>2</xdr:col>
      <xdr:colOff>386444</xdr:colOff>
      <xdr:row>30</xdr:row>
      <xdr:rowOff>21769</xdr:rowOff>
    </xdr:to>
    <xdr:sp macro="" textlink="">
      <xdr:nvSpPr>
        <xdr:cNvPr id="14" name="Rounded Rectangle 13">
          <a:hlinkClick xmlns:r="http://schemas.openxmlformats.org/officeDocument/2006/relationships" r:id="rId12"/>
        </xdr:cNvPr>
        <xdr:cNvSpPr/>
      </xdr:nvSpPr>
      <xdr:spPr>
        <a:xfrm>
          <a:off x="317864" y="5187042"/>
          <a:ext cx="1287780" cy="343987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November</a:t>
          </a:r>
        </a:p>
      </xdr:txBody>
    </xdr:sp>
    <xdr:clientData/>
  </xdr:twoCellAnchor>
  <xdr:twoCellAnchor>
    <xdr:from>
      <xdr:col>41</xdr:col>
      <xdr:colOff>243840</xdr:colOff>
      <xdr:row>0</xdr:row>
      <xdr:rowOff>0</xdr:rowOff>
    </xdr:from>
    <xdr:to>
      <xdr:col>58</xdr:col>
      <xdr:colOff>469075</xdr:colOff>
      <xdr:row>4</xdr:row>
      <xdr:rowOff>15240</xdr:rowOff>
    </xdr:to>
    <xdr:sp macro="" textlink="">
      <xdr:nvSpPr>
        <xdr:cNvPr id="15" name="Rounded Rectangle 14"/>
        <xdr:cNvSpPr/>
      </xdr:nvSpPr>
      <xdr:spPr>
        <a:xfrm>
          <a:off x="20246340" y="0"/>
          <a:ext cx="15663355" cy="74676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>
              <a:solidFill>
                <a:schemeClr val="bg1"/>
              </a:solidFill>
            </a:rPr>
            <a:t>Monthly Report</a:t>
          </a:r>
        </a:p>
      </xdr:txBody>
    </xdr:sp>
    <xdr:clientData/>
  </xdr:twoCellAnchor>
  <xdr:twoCellAnchor>
    <xdr:from>
      <xdr:col>4</xdr:col>
      <xdr:colOff>206829</xdr:colOff>
      <xdr:row>1</xdr:row>
      <xdr:rowOff>68580</xdr:rowOff>
    </xdr:from>
    <xdr:to>
      <xdr:col>5</xdr:col>
      <xdr:colOff>1273628</xdr:colOff>
      <xdr:row>3</xdr:row>
      <xdr:rowOff>97972</xdr:rowOff>
    </xdr:to>
    <xdr:sp macro="" textlink="">
      <xdr:nvSpPr>
        <xdr:cNvPr id="16" name="TextBox 15"/>
        <xdr:cNvSpPr txBox="1"/>
      </xdr:nvSpPr>
      <xdr:spPr>
        <a:xfrm>
          <a:off x="2645229" y="251460"/>
          <a:ext cx="1501139" cy="3951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From</a:t>
          </a:r>
        </a:p>
      </xdr:txBody>
    </xdr:sp>
    <xdr:clientData/>
  </xdr:twoCellAnchor>
  <xdr:twoCellAnchor>
    <xdr:from>
      <xdr:col>5</xdr:col>
      <xdr:colOff>1219201</xdr:colOff>
      <xdr:row>1</xdr:row>
      <xdr:rowOff>65315</xdr:rowOff>
    </xdr:from>
    <xdr:to>
      <xdr:col>7</xdr:col>
      <xdr:colOff>696687</xdr:colOff>
      <xdr:row>3</xdr:row>
      <xdr:rowOff>97973</xdr:rowOff>
    </xdr:to>
    <xdr:sp macro="" textlink="">
      <xdr:nvSpPr>
        <xdr:cNvPr id="17" name="TextBox 16"/>
        <xdr:cNvSpPr txBox="1"/>
      </xdr:nvSpPr>
      <xdr:spPr>
        <a:xfrm>
          <a:off x="4091941" y="248195"/>
          <a:ext cx="1603466" cy="398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/>
            <a:t>01 </a:t>
          </a:r>
          <a:r>
            <a:rPr lang="en-US" sz="1400" b="1" i="0"/>
            <a:t>February</a:t>
          </a:r>
          <a:r>
            <a:rPr lang="en-US" sz="1400" b="1"/>
            <a:t> </a:t>
          </a:r>
          <a:r>
            <a:rPr lang="en-US" sz="1300" b="1"/>
            <a:t>2025</a:t>
          </a:r>
        </a:p>
      </xdr:txBody>
    </xdr:sp>
    <xdr:clientData/>
  </xdr:twoCellAnchor>
  <xdr:twoCellAnchor>
    <xdr:from>
      <xdr:col>7</xdr:col>
      <xdr:colOff>805544</xdr:colOff>
      <xdr:row>1</xdr:row>
      <xdr:rowOff>54429</xdr:rowOff>
    </xdr:from>
    <xdr:to>
      <xdr:col>8</xdr:col>
      <xdr:colOff>859972</xdr:colOff>
      <xdr:row>3</xdr:row>
      <xdr:rowOff>87086</xdr:rowOff>
    </xdr:to>
    <xdr:sp macro="" textlink="">
      <xdr:nvSpPr>
        <xdr:cNvPr id="18" name="TextBox 17"/>
        <xdr:cNvSpPr txBox="1"/>
      </xdr:nvSpPr>
      <xdr:spPr>
        <a:xfrm>
          <a:off x="5804264" y="237309"/>
          <a:ext cx="1570808" cy="3984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8</xdr:col>
      <xdr:colOff>815341</xdr:colOff>
      <xdr:row>1</xdr:row>
      <xdr:rowOff>53340</xdr:rowOff>
    </xdr:from>
    <xdr:to>
      <xdr:col>12</xdr:col>
      <xdr:colOff>32659</xdr:colOff>
      <xdr:row>3</xdr:row>
      <xdr:rowOff>97972</xdr:rowOff>
    </xdr:to>
    <xdr:sp macro="" textlink="$I$6">
      <xdr:nvSpPr>
        <xdr:cNvPr id="19" name="TextBox 18"/>
        <xdr:cNvSpPr txBox="1"/>
      </xdr:nvSpPr>
      <xdr:spPr>
        <a:xfrm>
          <a:off x="7330441" y="236220"/>
          <a:ext cx="1625238" cy="410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 December 2025</a:t>
          </a:fld>
          <a:endParaRPr lang="en-US" sz="1400" b="1" i="0"/>
        </a:p>
      </xdr:txBody>
    </xdr:sp>
    <xdr:clientData/>
  </xdr:twoCellAnchor>
  <xdr:twoCellAnchor>
    <xdr:from>
      <xdr:col>0</xdr:col>
      <xdr:colOff>48986</xdr:colOff>
      <xdr:row>0</xdr:row>
      <xdr:rowOff>0</xdr:rowOff>
    </xdr:from>
    <xdr:to>
      <xdr:col>39</xdr:col>
      <xdr:colOff>281343</xdr:colOff>
      <xdr:row>3</xdr:row>
      <xdr:rowOff>106959</xdr:rowOff>
    </xdr:to>
    <xdr:sp macro="" textlink="">
      <xdr:nvSpPr>
        <xdr:cNvPr id="20" name="Rounded Rectangle 19"/>
        <xdr:cNvSpPr/>
      </xdr:nvSpPr>
      <xdr:spPr>
        <a:xfrm>
          <a:off x="48986" y="0"/>
          <a:ext cx="19289977" cy="65559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176349</xdr:colOff>
      <xdr:row>1</xdr:row>
      <xdr:rowOff>68580</xdr:rowOff>
    </xdr:from>
    <xdr:to>
      <xdr:col>3</xdr:col>
      <xdr:colOff>335280</xdr:colOff>
      <xdr:row>3</xdr:row>
      <xdr:rowOff>34272</xdr:rowOff>
    </xdr:to>
    <xdr:sp macro="" textlink="">
      <xdr:nvSpPr>
        <xdr:cNvPr id="21" name="TextBox 20"/>
        <xdr:cNvSpPr txBox="1"/>
      </xdr:nvSpPr>
      <xdr:spPr>
        <a:xfrm>
          <a:off x="1395549" y="251460"/>
          <a:ext cx="768531" cy="3314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300" b="1"/>
            <a:t>From</a:t>
          </a:r>
        </a:p>
      </xdr:txBody>
    </xdr:sp>
    <xdr:clientData/>
  </xdr:twoCellAnchor>
  <xdr:twoCellAnchor>
    <xdr:from>
      <xdr:col>3</xdr:col>
      <xdr:colOff>350521</xdr:colOff>
      <xdr:row>1</xdr:row>
      <xdr:rowOff>65315</xdr:rowOff>
    </xdr:from>
    <xdr:to>
      <xdr:col>5</xdr:col>
      <xdr:colOff>601980</xdr:colOff>
      <xdr:row>3</xdr:row>
      <xdr:rowOff>33747</xdr:rowOff>
    </xdr:to>
    <xdr:sp macro="" textlink="$F$6">
      <xdr:nvSpPr>
        <xdr:cNvPr id="22" name="TextBox 21"/>
        <xdr:cNvSpPr txBox="1"/>
      </xdr:nvSpPr>
      <xdr:spPr>
        <a:xfrm>
          <a:off x="2179321" y="248195"/>
          <a:ext cx="1295399" cy="334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0C0D98A-3DF8-4C95-87D9-B0647384271B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 December 2025</a:t>
          </a:fld>
          <a:endParaRPr lang="en-US" sz="1200" b="1"/>
        </a:p>
      </xdr:txBody>
    </xdr:sp>
    <xdr:clientData/>
  </xdr:twoCellAnchor>
  <xdr:twoCellAnchor>
    <xdr:from>
      <xdr:col>5</xdr:col>
      <xdr:colOff>693420</xdr:colOff>
      <xdr:row>1</xdr:row>
      <xdr:rowOff>68580</xdr:rowOff>
    </xdr:from>
    <xdr:to>
      <xdr:col>5</xdr:col>
      <xdr:colOff>1280160</xdr:colOff>
      <xdr:row>3</xdr:row>
      <xdr:rowOff>22860</xdr:rowOff>
    </xdr:to>
    <xdr:sp macro="" textlink="">
      <xdr:nvSpPr>
        <xdr:cNvPr id="23" name="TextBox 22"/>
        <xdr:cNvSpPr txBox="1"/>
      </xdr:nvSpPr>
      <xdr:spPr>
        <a:xfrm>
          <a:off x="3566160" y="251460"/>
          <a:ext cx="586740" cy="32004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5</xdr:col>
      <xdr:colOff>1264921</xdr:colOff>
      <xdr:row>1</xdr:row>
      <xdr:rowOff>68580</xdr:rowOff>
    </xdr:from>
    <xdr:to>
      <xdr:col>7</xdr:col>
      <xdr:colOff>739141</xdr:colOff>
      <xdr:row>3</xdr:row>
      <xdr:rowOff>31816</xdr:rowOff>
    </xdr:to>
    <xdr:sp macro="" textlink="$I$6">
      <xdr:nvSpPr>
        <xdr:cNvPr id="24" name="TextBox 23"/>
        <xdr:cNvSpPr txBox="1"/>
      </xdr:nvSpPr>
      <xdr:spPr>
        <a:xfrm>
          <a:off x="4137661" y="251460"/>
          <a:ext cx="1600200" cy="3289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 December 2025</a:t>
          </a:fld>
          <a:endParaRPr lang="en-US" sz="1400" b="1" i="0"/>
        </a:p>
      </xdr:txBody>
    </xdr:sp>
    <xdr:clientData/>
  </xdr:twoCellAnchor>
  <xdr:twoCellAnchor>
    <xdr:from>
      <xdr:col>7</xdr:col>
      <xdr:colOff>1051560</xdr:colOff>
      <xdr:row>0</xdr:row>
      <xdr:rowOff>160020</xdr:rowOff>
    </xdr:from>
    <xdr:to>
      <xdr:col>17</xdr:col>
      <xdr:colOff>129540</xdr:colOff>
      <xdr:row>3</xdr:row>
      <xdr:rowOff>22860</xdr:rowOff>
    </xdr:to>
    <xdr:sp macro="" textlink="">
      <xdr:nvSpPr>
        <xdr:cNvPr id="25" name="Rounded Rectangle 24"/>
        <xdr:cNvSpPr/>
      </xdr:nvSpPr>
      <xdr:spPr>
        <a:xfrm>
          <a:off x="6050280" y="160020"/>
          <a:ext cx="4503420" cy="4114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Dashboard</a:t>
          </a:r>
          <a:r>
            <a:rPr lang="en-IN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For The Month Of</a:t>
          </a:r>
          <a:endParaRPr lang="en-IN" sz="14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259080</xdr:colOff>
      <xdr:row>0</xdr:row>
      <xdr:rowOff>167640</xdr:rowOff>
    </xdr:from>
    <xdr:to>
      <xdr:col>17</xdr:col>
      <xdr:colOff>99060</xdr:colOff>
      <xdr:row>2</xdr:row>
      <xdr:rowOff>129540</xdr:rowOff>
    </xdr:to>
    <xdr:sp macro="" textlink="$G$6">
      <xdr:nvSpPr>
        <xdr:cNvPr id="26" name="Rounded Rectangle 25"/>
        <xdr:cNvSpPr/>
      </xdr:nvSpPr>
      <xdr:spPr>
        <a:xfrm>
          <a:off x="9182100" y="167640"/>
          <a:ext cx="1341120" cy="3276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97E3A1-6643-4412-8C1E-3CAEEA8149AD}" type="TxLink">
            <a:rPr lang="en-US" sz="14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  <a:ea typeface="Calibri"/>
              <a:cs typeface="Calibri"/>
            </a:rPr>
            <a:pPr algn="l"/>
            <a:t>December</a:t>
          </a:fld>
          <a:endParaRPr lang="en-IN" sz="1400" b="1" i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220980</xdr:colOff>
      <xdr:row>33</xdr:row>
      <xdr:rowOff>87084</xdr:rowOff>
    </xdr:to>
    <xdr:sp macro="" textlink="">
      <xdr:nvSpPr>
        <xdr:cNvPr id="2" name="Rounded Rectangle 1"/>
        <xdr:cNvSpPr/>
      </xdr:nvSpPr>
      <xdr:spPr>
        <a:xfrm>
          <a:off x="0" y="0"/>
          <a:ext cx="1440180" cy="6152604"/>
        </a:xfrm>
        <a:prstGeom prst="round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350520</xdr:colOff>
      <xdr:row>7</xdr:row>
      <xdr:rowOff>57694</xdr:rowOff>
    </xdr:from>
    <xdr:to>
      <xdr:col>3</xdr:col>
      <xdr:colOff>419100</xdr:colOff>
      <xdr:row>9</xdr:row>
      <xdr:rowOff>60960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960120" y="1345474"/>
          <a:ext cx="1287780" cy="384266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tx1"/>
              </a:solidFill>
            </a:rPr>
            <a:t>February</a:t>
          </a:r>
        </a:p>
      </xdr:txBody>
    </xdr:sp>
    <xdr:clientData/>
  </xdr:twoCellAnchor>
  <xdr:twoCellAnchor>
    <xdr:from>
      <xdr:col>0</xdr:col>
      <xdr:colOff>373380</xdr:colOff>
      <xdr:row>9</xdr:row>
      <xdr:rowOff>144780</xdr:rowOff>
    </xdr:from>
    <xdr:to>
      <xdr:col>2</xdr:col>
      <xdr:colOff>441960</xdr:colOff>
      <xdr:row>11</xdr:row>
      <xdr:rowOff>97971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373380" y="1813560"/>
          <a:ext cx="1287780" cy="3189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March</a:t>
          </a:r>
        </a:p>
      </xdr:txBody>
    </xdr:sp>
    <xdr:clientData/>
  </xdr:twoCellAnchor>
  <xdr:twoCellAnchor>
    <xdr:from>
      <xdr:col>0</xdr:col>
      <xdr:colOff>381000</xdr:colOff>
      <xdr:row>11</xdr:row>
      <xdr:rowOff>152399</xdr:rowOff>
    </xdr:from>
    <xdr:to>
      <xdr:col>2</xdr:col>
      <xdr:colOff>449580</xdr:colOff>
      <xdr:row>13</xdr:row>
      <xdr:rowOff>141514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381000" y="2186939"/>
          <a:ext cx="1287780" cy="3548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April</a:t>
          </a:r>
        </a:p>
      </xdr:txBody>
    </xdr:sp>
    <xdr:clientData/>
  </xdr:twoCellAnchor>
  <xdr:twoCellAnchor>
    <xdr:from>
      <xdr:col>0</xdr:col>
      <xdr:colOff>373380</xdr:colOff>
      <xdr:row>14</xdr:row>
      <xdr:rowOff>0</xdr:rowOff>
    </xdr:from>
    <xdr:to>
      <xdr:col>2</xdr:col>
      <xdr:colOff>441960</xdr:colOff>
      <xdr:row>16</xdr:row>
      <xdr:rowOff>10885</xdr:rowOff>
    </xdr:to>
    <xdr:sp macro="" textlink="">
      <xdr:nvSpPr>
        <xdr:cNvPr id="6" name="Rounded Rectangle 5">
          <a:hlinkClick xmlns:r="http://schemas.openxmlformats.org/officeDocument/2006/relationships" r:id="rId4"/>
        </xdr:cNvPr>
        <xdr:cNvSpPr/>
      </xdr:nvSpPr>
      <xdr:spPr>
        <a:xfrm>
          <a:off x="373380" y="2583180"/>
          <a:ext cx="1287780" cy="37664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May</a:t>
          </a:r>
        </a:p>
      </xdr:txBody>
    </xdr:sp>
    <xdr:clientData/>
  </xdr:twoCellAnchor>
  <xdr:twoCellAnchor>
    <xdr:from>
      <xdr:col>0</xdr:col>
      <xdr:colOff>381000</xdr:colOff>
      <xdr:row>16</xdr:row>
      <xdr:rowOff>46808</xdr:rowOff>
    </xdr:from>
    <xdr:to>
      <xdr:col>2</xdr:col>
      <xdr:colOff>449580</xdr:colOff>
      <xdr:row>18</xdr:row>
      <xdr:rowOff>65313</xdr:rowOff>
    </xdr:to>
    <xdr:sp macro="" textlink="">
      <xdr:nvSpPr>
        <xdr:cNvPr id="7" name="Rounded Rectangle 6">
          <a:hlinkClick xmlns:r="http://schemas.openxmlformats.org/officeDocument/2006/relationships" r:id="rId5"/>
        </xdr:cNvPr>
        <xdr:cNvSpPr/>
      </xdr:nvSpPr>
      <xdr:spPr>
        <a:xfrm>
          <a:off x="381000" y="2995748"/>
          <a:ext cx="1287780" cy="38426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June</a:t>
          </a:r>
        </a:p>
      </xdr:txBody>
    </xdr:sp>
    <xdr:clientData/>
  </xdr:twoCellAnchor>
  <xdr:twoCellAnchor>
    <xdr:from>
      <xdr:col>0</xdr:col>
      <xdr:colOff>391886</xdr:colOff>
      <xdr:row>18</xdr:row>
      <xdr:rowOff>119742</xdr:rowOff>
    </xdr:from>
    <xdr:to>
      <xdr:col>2</xdr:col>
      <xdr:colOff>460466</xdr:colOff>
      <xdr:row>20</xdr:row>
      <xdr:rowOff>119743</xdr:rowOff>
    </xdr:to>
    <xdr:sp macro="" textlink="">
      <xdr:nvSpPr>
        <xdr:cNvPr id="8" name="Rounded Rectangle 7">
          <a:hlinkClick xmlns:r="http://schemas.openxmlformats.org/officeDocument/2006/relationships" r:id="rId6"/>
        </xdr:cNvPr>
        <xdr:cNvSpPr/>
      </xdr:nvSpPr>
      <xdr:spPr>
        <a:xfrm>
          <a:off x="391886" y="3434442"/>
          <a:ext cx="1287780" cy="36576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July</a:t>
          </a:r>
        </a:p>
      </xdr:txBody>
    </xdr:sp>
    <xdr:clientData/>
  </xdr:twoCellAnchor>
  <xdr:twoCellAnchor>
    <xdr:from>
      <xdr:col>0</xdr:col>
      <xdr:colOff>365760</xdr:colOff>
      <xdr:row>21</xdr:row>
      <xdr:rowOff>1</xdr:rowOff>
    </xdr:from>
    <xdr:to>
      <xdr:col>2</xdr:col>
      <xdr:colOff>434340</xdr:colOff>
      <xdr:row>23</xdr:row>
      <xdr:rowOff>10887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365760" y="3863341"/>
          <a:ext cx="1287780" cy="37664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August</a:t>
          </a:r>
        </a:p>
      </xdr:txBody>
    </xdr:sp>
    <xdr:clientData/>
  </xdr:twoCellAnchor>
  <xdr:twoCellAnchor>
    <xdr:from>
      <xdr:col>0</xdr:col>
      <xdr:colOff>312420</xdr:colOff>
      <xdr:row>30</xdr:row>
      <xdr:rowOff>105592</xdr:rowOff>
    </xdr:from>
    <xdr:to>
      <xdr:col>2</xdr:col>
      <xdr:colOff>381000</xdr:colOff>
      <xdr:row>32</xdr:row>
      <xdr:rowOff>130628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312420" y="5614852"/>
          <a:ext cx="1287780" cy="39841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December</a:t>
          </a:r>
        </a:p>
      </xdr:txBody>
    </xdr:sp>
    <xdr:clientData/>
  </xdr:twoCellAnchor>
  <xdr:twoCellAnchor>
    <xdr:from>
      <xdr:col>0</xdr:col>
      <xdr:colOff>388620</xdr:colOff>
      <xdr:row>4</xdr:row>
      <xdr:rowOff>127363</xdr:rowOff>
    </xdr:from>
    <xdr:to>
      <xdr:col>2</xdr:col>
      <xdr:colOff>457200</xdr:colOff>
      <xdr:row>6</xdr:row>
      <xdr:rowOff>153489</xdr:rowOff>
    </xdr:to>
    <xdr:sp macro="" textlink="">
      <xdr:nvSpPr>
        <xdr:cNvPr id="11" name="Rounded Rectangle 10">
          <a:hlinkClick xmlns:r="http://schemas.openxmlformats.org/officeDocument/2006/relationships" r:id="rId9"/>
        </xdr:cNvPr>
        <xdr:cNvSpPr/>
      </xdr:nvSpPr>
      <xdr:spPr>
        <a:xfrm>
          <a:off x="388620" y="858883"/>
          <a:ext cx="1287780" cy="39188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January</a:t>
          </a:r>
        </a:p>
      </xdr:txBody>
    </xdr:sp>
    <xdr:clientData/>
  </xdr:twoCellAnchor>
  <xdr:twoCellAnchor>
    <xdr:from>
      <xdr:col>0</xdr:col>
      <xdr:colOff>362495</xdr:colOff>
      <xdr:row>23</xdr:row>
      <xdr:rowOff>87086</xdr:rowOff>
    </xdr:from>
    <xdr:to>
      <xdr:col>2</xdr:col>
      <xdr:colOff>431075</xdr:colOff>
      <xdr:row>25</xdr:row>
      <xdr:rowOff>87085</xdr:rowOff>
    </xdr:to>
    <xdr:sp macro="" textlink="">
      <xdr:nvSpPr>
        <xdr:cNvPr id="12" name="Rounded Rectangle 11">
          <a:hlinkClick xmlns:r="http://schemas.openxmlformats.org/officeDocument/2006/relationships" r:id="rId10"/>
        </xdr:cNvPr>
        <xdr:cNvSpPr/>
      </xdr:nvSpPr>
      <xdr:spPr>
        <a:xfrm>
          <a:off x="362495" y="4316186"/>
          <a:ext cx="1287780" cy="36575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September</a:t>
          </a:r>
        </a:p>
      </xdr:txBody>
    </xdr:sp>
    <xdr:clientData/>
  </xdr:twoCellAnchor>
  <xdr:twoCellAnchor>
    <xdr:from>
      <xdr:col>0</xdr:col>
      <xdr:colOff>354875</xdr:colOff>
      <xdr:row>25</xdr:row>
      <xdr:rowOff>174172</xdr:rowOff>
    </xdr:from>
    <xdr:to>
      <xdr:col>2</xdr:col>
      <xdr:colOff>423455</xdr:colOff>
      <xdr:row>27</xdr:row>
      <xdr:rowOff>174170</xdr:rowOff>
    </xdr:to>
    <xdr:sp macro="" textlink="">
      <xdr:nvSpPr>
        <xdr:cNvPr id="13" name="Rounded Rectangle 12">
          <a:hlinkClick xmlns:r="http://schemas.openxmlformats.org/officeDocument/2006/relationships" r:id="rId11"/>
        </xdr:cNvPr>
        <xdr:cNvSpPr/>
      </xdr:nvSpPr>
      <xdr:spPr>
        <a:xfrm>
          <a:off x="354875" y="4769032"/>
          <a:ext cx="1287780" cy="36575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October</a:t>
          </a:r>
        </a:p>
      </xdr:txBody>
    </xdr:sp>
    <xdr:clientData/>
  </xdr:twoCellAnchor>
  <xdr:twoCellAnchor>
    <xdr:from>
      <xdr:col>0</xdr:col>
      <xdr:colOff>317864</xdr:colOff>
      <xdr:row>28</xdr:row>
      <xdr:rowOff>43542</xdr:rowOff>
    </xdr:from>
    <xdr:to>
      <xdr:col>2</xdr:col>
      <xdr:colOff>386444</xdr:colOff>
      <xdr:row>30</xdr:row>
      <xdr:rowOff>21769</xdr:rowOff>
    </xdr:to>
    <xdr:sp macro="" textlink="">
      <xdr:nvSpPr>
        <xdr:cNvPr id="14" name="Rounded Rectangle 13">
          <a:hlinkClick xmlns:r="http://schemas.openxmlformats.org/officeDocument/2006/relationships" r:id="rId12"/>
        </xdr:cNvPr>
        <xdr:cNvSpPr/>
      </xdr:nvSpPr>
      <xdr:spPr>
        <a:xfrm>
          <a:off x="317864" y="5187042"/>
          <a:ext cx="1287780" cy="343987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November</a:t>
          </a:r>
        </a:p>
      </xdr:txBody>
    </xdr:sp>
    <xdr:clientData/>
  </xdr:twoCellAnchor>
  <xdr:twoCellAnchor>
    <xdr:from>
      <xdr:col>41</xdr:col>
      <xdr:colOff>243840</xdr:colOff>
      <xdr:row>0</xdr:row>
      <xdr:rowOff>0</xdr:rowOff>
    </xdr:from>
    <xdr:to>
      <xdr:col>58</xdr:col>
      <xdr:colOff>469075</xdr:colOff>
      <xdr:row>4</xdr:row>
      <xdr:rowOff>15240</xdr:rowOff>
    </xdr:to>
    <xdr:sp macro="" textlink="">
      <xdr:nvSpPr>
        <xdr:cNvPr id="15" name="Rounded Rectangle 14"/>
        <xdr:cNvSpPr/>
      </xdr:nvSpPr>
      <xdr:spPr>
        <a:xfrm>
          <a:off x="20246340" y="0"/>
          <a:ext cx="15663355" cy="74676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>
              <a:solidFill>
                <a:schemeClr val="bg1"/>
              </a:solidFill>
            </a:rPr>
            <a:t>Monthly Report</a:t>
          </a:r>
        </a:p>
      </xdr:txBody>
    </xdr:sp>
    <xdr:clientData/>
  </xdr:twoCellAnchor>
  <xdr:twoCellAnchor>
    <xdr:from>
      <xdr:col>4</xdr:col>
      <xdr:colOff>206829</xdr:colOff>
      <xdr:row>1</xdr:row>
      <xdr:rowOff>68580</xdr:rowOff>
    </xdr:from>
    <xdr:to>
      <xdr:col>5</xdr:col>
      <xdr:colOff>1273628</xdr:colOff>
      <xdr:row>3</xdr:row>
      <xdr:rowOff>97972</xdr:rowOff>
    </xdr:to>
    <xdr:sp macro="" textlink="">
      <xdr:nvSpPr>
        <xdr:cNvPr id="16" name="TextBox 15"/>
        <xdr:cNvSpPr txBox="1"/>
      </xdr:nvSpPr>
      <xdr:spPr>
        <a:xfrm>
          <a:off x="2645229" y="251460"/>
          <a:ext cx="1501139" cy="3951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From</a:t>
          </a:r>
        </a:p>
      </xdr:txBody>
    </xdr:sp>
    <xdr:clientData/>
  </xdr:twoCellAnchor>
  <xdr:twoCellAnchor>
    <xdr:from>
      <xdr:col>5</xdr:col>
      <xdr:colOff>1219201</xdr:colOff>
      <xdr:row>1</xdr:row>
      <xdr:rowOff>65315</xdr:rowOff>
    </xdr:from>
    <xdr:to>
      <xdr:col>7</xdr:col>
      <xdr:colOff>696687</xdr:colOff>
      <xdr:row>3</xdr:row>
      <xdr:rowOff>97973</xdr:rowOff>
    </xdr:to>
    <xdr:sp macro="" textlink="">
      <xdr:nvSpPr>
        <xdr:cNvPr id="17" name="TextBox 16"/>
        <xdr:cNvSpPr txBox="1"/>
      </xdr:nvSpPr>
      <xdr:spPr>
        <a:xfrm>
          <a:off x="4091941" y="248195"/>
          <a:ext cx="1603466" cy="398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/>
            <a:t>01 </a:t>
          </a:r>
          <a:r>
            <a:rPr lang="en-US" sz="1400" b="1" i="0"/>
            <a:t>February</a:t>
          </a:r>
          <a:r>
            <a:rPr lang="en-US" sz="1400" b="1"/>
            <a:t> </a:t>
          </a:r>
          <a:r>
            <a:rPr lang="en-US" sz="1300" b="1"/>
            <a:t>2025</a:t>
          </a:r>
        </a:p>
      </xdr:txBody>
    </xdr:sp>
    <xdr:clientData/>
  </xdr:twoCellAnchor>
  <xdr:twoCellAnchor>
    <xdr:from>
      <xdr:col>7</xdr:col>
      <xdr:colOff>805544</xdr:colOff>
      <xdr:row>1</xdr:row>
      <xdr:rowOff>54429</xdr:rowOff>
    </xdr:from>
    <xdr:to>
      <xdr:col>8</xdr:col>
      <xdr:colOff>859972</xdr:colOff>
      <xdr:row>3</xdr:row>
      <xdr:rowOff>87086</xdr:rowOff>
    </xdr:to>
    <xdr:sp macro="" textlink="">
      <xdr:nvSpPr>
        <xdr:cNvPr id="18" name="TextBox 17"/>
        <xdr:cNvSpPr txBox="1"/>
      </xdr:nvSpPr>
      <xdr:spPr>
        <a:xfrm>
          <a:off x="5804264" y="237309"/>
          <a:ext cx="1570808" cy="3984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8</xdr:col>
      <xdr:colOff>815341</xdr:colOff>
      <xdr:row>1</xdr:row>
      <xdr:rowOff>53340</xdr:rowOff>
    </xdr:from>
    <xdr:to>
      <xdr:col>12</xdr:col>
      <xdr:colOff>32659</xdr:colOff>
      <xdr:row>3</xdr:row>
      <xdr:rowOff>97972</xdr:rowOff>
    </xdr:to>
    <xdr:sp macro="" textlink="$I$6">
      <xdr:nvSpPr>
        <xdr:cNvPr id="19" name="TextBox 18"/>
        <xdr:cNvSpPr txBox="1"/>
      </xdr:nvSpPr>
      <xdr:spPr>
        <a:xfrm>
          <a:off x="7330441" y="236220"/>
          <a:ext cx="1625238" cy="410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28 February 2025</a:t>
          </a:fld>
          <a:endParaRPr lang="en-US" sz="1400" b="1" i="0"/>
        </a:p>
      </xdr:txBody>
    </xdr:sp>
    <xdr:clientData/>
  </xdr:twoCellAnchor>
  <xdr:twoCellAnchor>
    <xdr:from>
      <xdr:col>0</xdr:col>
      <xdr:colOff>48986</xdr:colOff>
      <xdr:row>0</xdr:row>
      <xdr:rowOff>0</xdr:rowOff>
    </xdr:from>
    <xdr:to>
      <xdr:col>39</xdr:col>
      <xdr:colOff>281343</xdr:colOff>
      <xdr:row>3</xdr:row>
      <xdr:rowOff>106959</xdr:rowOff>
    </xdr:to>
    <xdr:sp macro="" textlink="">
      <xdr:nvSpPr>
        <xdr:cNvPr id="20" name="Rounded Rectangle 19"/>
        <xdr:cNvSpPr/>
      </xdr:nvSpPr>
      <xdr:spPr>
        <a:xfrm>
          <a:off x="48986" y="0"/>
          <a:ext cx="19289977" cy="65559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176349</xdr:colOff>
      <xdr:row>1</xdr:row>
      <xdr:rowOff>68580</xdr:rowOff>
    </xdr:from>
    <xdr:to>
      <xdr:col>3</xdr:col>
      <xdr:colOff>335280</xdr:colOff>
      <xdr:row>3</xdr:row>
      <xdr:rowOff>34272</xdr:rowOff>
    </xdr:to>
    <xdr:sp macro="" textlink="">
      <xdr:nvSpPr>
        <xdr:cNvPr id="21" name="TextBox 20"/>
        <xdr:cNvSpPr txBox="1"/>
      </xdr:nvSpPr>
      <xdr:spPr>
        <a:xfrm>
          <a:off x="1395549" y="251460"/>
          <a:ext cx="768531" cy="3314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300" b="1"/>
            <a:t>From</a:t>
          </a:r>
        </a:p>
      </xdr:txBody>
    </xdr:sp>
    <xdr:clientData/>
  </xdr:twoCellAnchor>
  <xdr:twoCellAnchor>
    <xdr:from>
      <xdr:col>3</xdr:col>
      <xdr:colOff>350521</xdr:colOff>
      <xdr:row>1</xdr:row>
      <xdr:rowOff>65315</xdr:rowOff>
    </xdr:from>
    <xdr:to>
      <xdr:col>5</xdr:col>
      <xdr:colOff>601980</xdr:colOff>
      <xdr:row>3</xdr:row>
      <xdr:rowOff>33747</xdr:rowOff>
    </xdr:to>
    <xdr:sp macro="" textlink="$F$6">
      <xdr:nvSpPr>
        <xdr:cNvPr id="22" name="TextBox 21"/>
        <xdr:cNvSpPr txBox="1"/>
      </xdr:nvSpPr>
      <xdr:spPr>
        <a:xfrm>
          <a:off x="2179321" y="248195"/>
          <a:ext cx="1295399" cy="334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0C0D98A-3DF8-4C95-87D9-B0647384271B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 February 2025</a:t>
          </a:fld>
          <a:endParaRPr lang="en-US" sz="1200" b="1"/>
        </a:p>
      </xdr:txBody>
    </xdr:sp>
    <xdr:clientData/>
  </xdr:twoCellAnchor>
  <xdr:twoCellAnchor>
    <xdr:from>
      <xdr:col>5</xdr:col>
      <xdr:colOff>693420</xdr:colOff>
      <xdr:row>1</xdr:row>
      <xdr:rowOff>68580</xdr:rowOff>
    </xdr:from>
    <xdr:to>
      <xdr:col>5</xdr:col>
      <xdr:colOff>1280160</xdr:colOff>
      <xdr:row>3</xdr:row>
      <xdr:rowOff>22860</xdr:rowOff>
    </xdr:to>
    <xdr:sp macro="" textlink="">
      <xdr:nvSpPr>
        <xdr:cNvPr id="23" name="TextBox 22"/>
        <xdr:cNvSpPr txBox="1"/>
      </xdr:nvSpPr>
      <xdr:spPr>
        <a:xfrm>
          <a:off x="3566160" y="251460"/>
          <a:ext cx="586740" cy="32004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5</xdr:col>
      <xdr:colOff>1264921</xdr:colOff>
      <xdr:row>1</xdr:row>
      <xdr:rowOff>68580</xdr:rowOff>
    </xdr:from>
    <xdr:to>
      <xdr:col>7</xdr:col>
      <xdr:colOff>739141</xdr:colOff>
      <xdr:row>3</xdr:row>
      <xdr:rowOff>31816</xdr:rowOff>
    </xdr:to>
    <xdr:sp macro="" textlink="$I$6">
      <xdr:nvSpPr>
        <xdr:cNvPr id="24" name="TextBox 23"/>
        <xdr:cNvSpPr txBox="1"/>
      </xdr:nvSpPr>
      <xdr:spPr>
        <a:xfrm>
          <a:off x="4137661" y="251460"/>
          <a:ext cx="1600200" cy="3289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28 February 2025</a:t>
          </a:fld>
          <a:endParaRPr lang="en-US" sz="1400" b="1" i="0"/>
        </a:p>
      </xdr:txBody>
    </xdr:sp>
    <xdr:clientData/>
  </xdr:twoCellAnchor>
  <xdr:twoCellAnchor>
    <xdr:from>
      <xdr:col>7</xdr:col>
      <xdr:colOff>1051560</xdr:colOff>
      <xdr:row>0</xdr:row>
      <xdr:rowOff>160020</xdr:rowOff>
    </xdr:from>
    <xdr:to>
      <xdr:col>17</xdr:col>
      <xdr:colOff>129540</xdr:colOff>
      <xdr:row>3</xdr:row>
      <xdr:rowOff>22860</xdr:rowOff>
    </xdr:to>
    <xdr:sp macro="" textlink="">
      <xdr:nvSpPr>
        <xdr:cNvPr id="25" name="Rounded Rectangle 24"/>
        <xdr:cNvSpPr/>
      </xdr:nvSpPr>
      <xdr:spPr>
        <a:xfrm>
          <a:off x="6050280" y="160020"/>
          <a:ext cx="4503420" cy="4114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Dashboard</a:t>
          </a:r>
          <a:r>
            <a:rPr lang="en-IN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For The Month Of</a:t>
          </a:r>
          <a:endParaRPr lang="en-IN" sz="14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259080</xdr:colOff>
      <xdr:row>0</xdr:row>
      <xdr:rowOff>167640</xdr:rowOff>
    </xdr:from>
    <xdr:to>
      <xdr:col>17</xdr:col>
      <xdr:colOff>99060</xdr:colOff>
      <xdr:row>2</xdr:row>
      <xdr:rowOff>129540</xdr:rowOff>
    </xdr:to>
    <xdr:sp macro="" textlink="$G$6">
      <xdr:nvSpPr>
        <xdr:cNvPr id="26" name="Rounded Rectangle 25"/>
        <xdr:cNvSpPr/>
      </xdr:nvSpPr>
      <xdr:spPr>
        <a:xfrm>
          <a:off x="9182100" y="167640"/>
          <a:ext cx="1341120" cy="3276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97E3A1-6643-4412-8C1E-3CAEEA8149AD}" type="TxLink">
            <a:rPr lang="en-US" sz="14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  <a:ea typeface="Calibri"/>
              <a:cs typeface="Calibri"/>
            </a:rPr>
            <a:pPr algn="l"/>
            <a:t>February</a:t>
          </a:fld>
          <a:endParaRPr lang="en-IN" sz="1400" b="1" i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220980</xdr:colOff>
      <xdr:row>33</xdr:row>
      <xdr:rowOff>87084</xdr:rowOff>
    </xdr:to>
    <xdr:sp macro="" textlink="">
      <xdr:nvSpPr>
        <xdr:cNvPr id="2" name="Rounded Rectangle 1"/>
        <xdr:cNvSpPr/>
      </xdr:nvSpPr>
      <xdr:spPr>
        <a:xfrm>
          <a:off x="0" y="0"/>
          <a:ext cx="1440180" cy="6152604"/>
        </a:xfrm>
        <a:prstGeom prst="round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358140</xdr:colOff>
      <xdr:row>7</xdr:row>
      <xdr:rowOff>65314</xdr:rowOff>
    </xdr:from>
    <xdr:to>
      <xdr:col>2</xdr:col>
      <xdr:colOff>426720</xdr:colOff>
      <xdr:row>9</xdr:row>
      <xdr:rowOff>68580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358140" y="1353094"/>
          <a:ext cx="1287780" cy="3842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February</a:t>
          </a:r>
        </a:p>
      </xdr:txBody>
    </xdr:sp>
    <xdr:clientData/>
  </xdr:twoCellAnchor>
  <xdr:twoCellAnchor>
    <xdr:from>
      <xdr:col>1</xdr:col>
      <xdr:colOff>434340</xdr:colOff>
      <xdr:row>9</xdr:row>
      <xdr:rowOff>129540</xdr:rowOff>
    </xdr:from>
    <xdr:to>
      <xdr:col>3</xdr:col>
      <xdr:colOff>502920</xdr:colOff>
      <xdr:row>11</xdr:row>
      <xdr:rowOff>82731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1043940" y="1798320"/>
          <a:ext cx="1287780" cy="334191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tx1"/>
              </a:solidFill>
            </a:rPr>
            <a:t>March</a:t>
          </a:r>
        </a:p>
      </xdr:txBody>
    </xdr:sp>
    <xdr:clientData/>
  </xdr:twoCellAnchor>
  <xdr:twoCellAnchor>
    <xdr:from>
      <xdr:col>0</xdr:col>
      <xdr:colOff>381000</xdr:colOff>
      <xdr:row>11</xdr:row>
      <xdr:rowOff>152399</xdr:rowOff>
    </xdr:from>
    <xdr:to>
      <xdr:col>2</xdr:col>
      <xdr:colOff>449580</xdr:colOff>
      <xdr:row>13</xdr:row>
      <xdr:rowOff>141514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381000" y="2186939"/>
          <a:ext cx="1287780" cy="3548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April</a:t>
          </a:r>
        </a:p>
      </xdr:txBody>
    </xdr:sp>
    <xdr:clientData/>
  </xdr:twoCellAnchor>
  <xdr:twoCellAnchor>
    <xdr:from>
      <xdr:col>0</xdr:col>
      <xdr:colOff>373380</xdr:colOff>
      <xdr:row>14</xdr:row>
      <xdr:rowOff>0</xdr:rowOff>
    </xdr:from>
    <xdr:to>
      <xdr:col>2</xdr:col>
      <xdr:colOff>441960</xdr:colOff>
      <xdr:row>16</xdr:row>
      <xdr:rowOff>10885</xdr:rowOff>
    </xdr:to>
    <xdr:sp macro="" textlink="">
      <xdr:nvSpPr>
        <xdr:cNvPr id="6" name="Rounded Rectangle 5">
          <a:hlinkClick xmlns:r="http://schemas.openxmlformats.org/officeDocument/2006/relationships" r:id="rId4"/>
        </xdr:cNvPr>
        <xdr:cNvSpPr/>
      </xdr:nvSpPr>
      <xdr:spPr>
        <a:xfrm>
          <a:off x="373380" y="2583180"/>
          <a:ext cx="1287780" cy="37664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May</a:t>
          </a:r>
        </a:p>
      </xdr:txBody>
    </xdr:sp>
    <xdr:clientData/>
  </xdr:twoCellAnchor>
  <xdr:twoCellAnchor>
    <xdr:from>
      <xdr:col>0</xdr:col>
      <xdr:colOff>381000</xdr:colOff>
      <xdr:row>16</xdr:row>
      <xdr:rowOff>46808</xdr:rowOff>
    </xdr:from>
    <xdr:to>
      <xdr:col>2</xdr:col>
      <xdr:colOff>449580</xdr:colOff>
      <xdr:row>18</xdr:row>
      <xdr:rowOff>65313</xdr:rowOff>
    </xdr:to>
    <xdr:sp macro="" textlink="">
      <xdr:nvSpPr>
        <xdr:cNvPr id="7" name="Rounded Rectangle 6">
          <a:hlinkClick xmlns:r="http://schemas.openxmlformats.org/officeDocument/2006/relationships" r:id="rId5"/>
        </xdr:cNvPr>
        <xdr:cNvSpPr/>
      </xdr:nvSpPr>
      <xdr:spPr>
        <a:xfrm>
          <a:off x="381000" y="2995748"/>
          <a:ext cx="1287780" cy="38426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June</a:t>
          </a:r>
        </a:p>
      </xdr:txBody>
    </xdr:sp>
    <xdr:clientData/>
  </xdr:twoCellAnchor>
  <xdr:twoCellAnchor>
    <xdr:from>
      <xdr:col>0</xdr:col>
      <xdr:colOff>391886</xdr:colOff>
      <xdr:row>18</xdr:row>
      <xdr:rowOff>119742</xdr:rowOff>
    </xdr:from>
    <xdr:to>
      <xdr:col>2</xdr:col>
      <xdr:colOff>460466</xdr:colOff>
      <xdr:row>20</xdr:row>
      <xdr:rowOff>119743</xdr:rowOff>
    </xdr:to>
    <xdr:sp macro="" textlink="">
      <xdr:nvSpPr>
        <xdr:cNvPr id="8" name="Rounded Rectangle 7">
          <a:hlinkClick xmlns:r="http://schemas.openxmlformats.org/officeDocument/2006/relationships" r:id="rId6"/>
        </xdr:cNvPr>
        <xdr:cNvSpPr/>
      </xdr:nvSpPr>
      <xdr:spPr>
        <a:xfrm>
          <a:off x="391886" y="3434442"/>
          <a:ext cx="1287780" cy="36576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July</a:t>
          </a:r>
        </a:p>
      </xdr:txBody>
    </xdr:sp>
    <xdr:clientData/>
  </xdr:twoCellAnchor>
  <xdr:twoCellAnchor>
    <xdr:from>
      <xdr:col>0</xdr:col>
      <xdr:colOff>365760</xdr:colOff>
      <xdr:row>21</xdr:row>
      <xdr:rowOff>1</xdr:rowOff>
    </xdr:from>
    <xdr:to>
      <xdr:col>2</xdr:col>
      <xdr:colOff>434340</xdr:colOff>
      <xdr:row>23</xdr:row>
      <xdr:rowOff>10887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365760" y="3863341"/>
          <a:ext cx="1287780" cy="37664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August</a:t>
          </a:r>
        </a:p>
      </xdr:txBody>
    </xdr:sp>
    <xdr:clientData/>
  </xdr:twoCellAnchor>
  <xdr:twoCellAnchor>
    <xdr:from>
      <xdr:col>0</xdr:col>
      <xdr:colOff>312420</xdr:colOff>
      <xdr:row>30</xdr:row>
      <xdr:rowOff>105592</xdr:rowOff>
    </xdr:from>
    <xdr:to>
      <xdr:col>2</xdr:col>
      <xdr:colOff>381000</xdr:colOff>
      <xdr:row>32</xdr:row>
      <xdr:rowOff>130628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312420" y="5614852"/>
          <a:ext cx="1287780" cy="39841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December</a:t>
          </a:r>
        </a:p>
      </xdr:txBody>
    </xdr:sp>
    <xdr:clientData/>
  </xdr:twoCellAnchor>
  <xdr:twoCellAnchor>
    <xdr:from>
      <xdr:col>0</xdr:col>
      <xdr:colOff>362495</xdr:colOff>
      <xdr:row>23</xdr:row>
      <xdr:rowOff>87086</xdr:rowOff>
    </xdr:from>
    <xdr:to>
      <xdr:col>2</xdr:col>
      <xdr:colOff>431075</xdr:colOff>
      <xdr:row>25</xdr:row>
      <xdr:rowOff>87085</xdr:rowOff>
    </xdr:to>
    <xdr:sp macro="" textlink="">
      <xdr:nvSpPr>
        <xdr:cNvPr id="12" name="Rounded Rectangle 11">
          <a:hlinkClick xmlns:r="http://schemas.openxmlformats.org/officeDocument/2006/relationships" r:id="rId9"/>
        </xdr:cNvPr>
        <xdr:cNvSpPr/>
      </xdr:nvSpPr>
      <xdr:spPr>
        <a:xfrm>
          <a:off x="362495" y="4316186"/>
          <a:ext cx="1287780" cy="36575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September</a:t>
          </a:r>
        </a:p>
      </xdr:txBody>
    </xdr:sp>
    <xdr:clientData/>
  </xdr:twoCellAnchor>
  <xdr:twoCellAnchor>
    <xdr:from>
      <xdr:col>0</xdr:col>
      <xdr:colOff>354875</xdr:colOff>
      <xdr:row>25</xdr:row>
      <xdr:rowOff>174172</xdr:rowOff>
    </xdr:from>
    <xdr:to>
      <xdr:col>2</xdr:col>
      <xdr:colOff>423455</xdr:colOff>
      <xdr:row>27</xdr:row>
      <xdr:rowOff>174170</xdr:rowOff>
    </xdr:to>
    <xdr:sp macro="" textlink="">
      <xdr:nvSpPr>
        <xdr:cNvPr id="13" name="Rounded Rectangle 12">
          <a:hlinkClick xmlns:r="http://schemas.openxmlformats.org/officeDocument/2006/relationships" r:id="rId10"/>
        </xdr:cNvPr>
        <xdr:cNvSpPr/>
      </xdr:nvSpPr>
      <xdr:spPr>
        <a:xfrm>
          <a:off x="354875" y="4769032"/>
          <a:ext cx="1287780" cy="36575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October</a:t>
          </a:r>
        </a:p>
      </xdr:txBody>
    </xdr:sp>
    <xdr:clientData/>
  </xdr:twoCellAnchor>
  <xdr:twoCellAnchor>
    <xdr:from>
      <xdr:col>0</xdr:col>
      <xdr:colOff>317864</xdr:colOff>
      <xdr:row>28</xdr:row>
      <xdr:rowOff>43542</xdr:rowOff>
    </xdr:from>
    <xdr:to>
      <xdr:col>2</xdr:col>
      <xdr:colOff>386444</xdr:colOff>
      <xdr:row>30</xdr:row>
      <xdr:rowOff>21769</xdr:rowOff>
    </xdr:to>
    <xdr:sp macro="" textlink="">
      <xdr:nvSpPr>
        <xdr:cNvPr id="14" name="Rounded Rectangle 13">
          <a:hlinkClick xmlns:r="http://schemas.openxmlformats.org/officeDocument/2006/relationships" r:id="rId11"/>
        </xdr:cNvPr>
        <xdr:cNvSpPr/>
      </xdr:nvSpPr>
      <xdr:spPr>
        <a:xfrm>
          <a:off x="317864" y="5187042"/>
          <a:ext cx="1287780" cy="343987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November</a:t>
          </a:r>
        </a:p>
      </xdr:txBody>
    </xdr:sp>
    <xdr:clientData/>
  </xdr:twoCellAnchor>
  <xdr:twoCellAnchor>
    <xdr:from>
      <xdr:col>41</xdr:col>
      <xdr:colOff>243840</xdr:colOff>
      <xdr:row>0</xdr:row>
      <xdr:rowOff>0</xdr:rowOff>
    </xdr:from>
    <xdr:to>
      <xdr:col>57</xdr:col>
      <xdr:colOff>469075</xdr:colOff>
      <xdr:row>4</xdr:row>
      <xdr:rowOff>15240</xdr:rowOff>
    </xdr:to>
    <xdr:sp macro="" textlink="">
      <xdr:nvSpPr>
        <xdr:cNvPr id="15" name="Rounded Rectangle 14"/>
        <xdr:cNvSpPr/>
      </xdr:nvSpPr>
      <xdr:spPr>
        <a:xfrm>
          <a:off x="20246340" y="0"/>
          <a:ext cx="15663355" cy="74676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>
              <a:solidFill>
                <a:schemeClr val="bg1"/>
              </a:solidFill>
            </a:rPr>
            <a:t>Monthly Report</a:t>
          </a:r>
        </a:p>
      </xdr:txBody>
    </xdr:sp>
    <xdr:clientData/>
  </xdr:twoCellAnchor>
  <xdr:twoCellAnchor>
    <xdr:from>
      <xdr:col>4</xdr:col>
      <xdr:colOff>206829</xdr:colOff>
      <xdr:row>1</xdr:row>
      <xdr:rowOff>68580</xdr:rowOff>
    </xdr:from>
    <xdr:to>
      <xdr:col>5</xdr:col>
      <xdr:colOff>1273628</xdr:colOff>
      <xdr:row>3</xdr:row>
      <xdr:rowOff>97972</xdr:rowOff>
    </xdr:to>
    <xdr:sp macro="" textlink="">
      <xdr:nvSpPr>
        <xdr:cNvPr id="16" name="TextBox 15"/>
        <xdr:cNvSpPr txBox="1"/>
      </xdr:nvSpPr>
      <xdr:spPr>
        <a:xfrm>
          <a:off x="2645229" y="251460"/>
          <a:ext cx="1501139" cy="3951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From</a:t>
          </a:r>
        </a:p>
      </xdr:txBody>
    </xdr:sp>
    <xdr:clientData/>
  </xdr:twoCellAnchor>
  <xdr:twoCellAnchor>
    <xdr:from>
      <xdr:col>5</xdr:col>
      <xdr:colOff>1219201</xdr:colOff>
      <xdr:row>1</xdr:row>
      <xdr:rowOff>65315</xdr:rowOff>
    </xdr:from>
    <xdr:to>
      <xdr:col>7</xdr:col>
      <xdr:colOff>696687</xdr:colOff>
      <xdr:row>3</xdr:row>
      <xdr:rowOff>97973</xdr:rowOff>
    </xdr:to>
    <xdr:sp macro="" textlink="">
      <xdr:nvSpPr>
        <xdr:cNvPr id="17" name="TextBox 16"/>
        <xdr:cNvSpPr txBox="1"/>
      </xdr:nvSpPr>
      <xdr:spPr>
        <a:xfrm>
          <a:off x="4091941" y="248195"/>
          <a:ext cx="1603466" cy="398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/>
            <a:t>01 </a:t>
          </a:r>
          <a:r>
            <a:rPr lang="en-US" sz="1400" b="1" i="0"/>
            <a:t>February</a:t>
          </a:r>
          <a:r>
            <a:rPr lang="en-US" sz="1400" b="1"/>
            <a:t> </a:t>
          </a:r>
          <a:r>
            <a:rPr lang="en-US" sz="1300" b="1"/>
            <a:t>2025</a:t>
          </a:r>
        </a:p>
      </xdr:txBody>
    </xdr:sp>
    <xdr:clientData/>
  </xdr:twoCellAnchor>
  <xdr:twoCellAnchor>
    <xdr:from>
      <xdr:col>7</xdr:col>
      <xdr:colOff>805544</xdr:colOff>
      <xdr:row>1</xdr:row>
      <xdr:rowOff>54429</xdr:rowOff>
    </xdr:from>
    <xdr:to>
      <xdr:col>8</xdr:col>
      <xdr:colOff>859972</xdr:colOff>
      <xdr:row>3</xdr:row>
      <xdr:rowOff>87086</xdr:rowOff>
    </xdr:to>
    <xdr:sp macro="" textlink="">
      <xdr:nvSpPr>
        <xdr:cNvPr id="18" name="TextBox 17"/>
        <xdr:cNvSpPr txBox="1"/>
      </xdr:nvSpPr>
      <xdr:spPr>
        <a:xfrm>
          <a:off x="5804264" y="237309"/>
          <a:ext cx="1570808" cy="3984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8</xdr:col>
      <xdr:colOff>815341</xdr:colOff>
      <xdr:row>1</xdr:row>
      <xdr:rowOff>53340</xdr:rowOff>
    </xdr:from>
    <xdr:to>
      <xdr:col>12</xdr:col>
      <xdr:colOff>32659</xdr:colOff>
      <xdr:row>3</xdr:row>
      <xdr:rowOff>97972</xdr:rowOff>
    </xdr:to>
    <xdr:sp macro="" textlink="$I$6">
      <xdr:nvSpPr>
        <xdr:cNvPr id="19" name="TextBox 18"/>
        <xdr:cNvSpPr txBox="1"/>
      </xdr:nvSpPr>
      <xdr:spPr>
        <a:xfrm>
          <a:off x="7330441" y="236220"/>
          <a:ext cx="1625238" cy="410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 March 2025</a:t>
          </a:fld>
          <a:endParaRPr lang="en-US" sz="1400" b="1" i="0"/>
        </a:p>
      </xdr:txBody>
    </xdr:sp>
    <xdr:clientData/>
  </xdr:twoCellAnchor>
  <xdr:twoCellAnchor>
    <xdr:from>
      <xdr:col>0</xdr:col>
      <xdr:colOff>48986</xdr:colOff>
      <xdr:row>0</xdr:row>
      <xdr:rowOff>0</xdr:rowOff>
    </xdr:from>
    <xdr:to>
      <xdr:col>39</xdr:col>
      <xdr:colOff>281343</xdr:colOff>
      <xdr:row>3</xdr:row>
      <xdr:rowOff>106959</xdr:rowOff>
    </xdr:to>
    <xdr:sp macro="" textlink="">
      <xdr:nvSpPr>
        <xdr:cNvPr id="20" name="Rounded Rectangle 19"/>
        <xdr:cNvSpPr/>
      </xdr:nvSpPr>
      <xdr:spPr>
        <a:xfrm>
          <a:off x="48986" y="0"/>
          <a:ext cx="19289977" cy="65559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176349</xdr:colOff>
      <xdr:row>1</xdr:row>
      <xdr:rowOff>68580</xdr:rowOff>
    </xdr:from>
    <xdr:to>
      <xdr:col>3</xdr:col>
      <xdr:colOff>335280</xdr:colOff>
      <xdr:row>3</xdr:row>
      <xdr:rowOff>34272</xdr:rowOff>
    </xdr:to>
    <xdr:sp macro="" textlink="">
      <xdr:nvSpPr>
        <xdr:cNvPr id="21" name="TextBox 20"/>
        <xdr:cNvSpPr txBox="1"/>
      </xdr:nvSpPr>
      <xdr:spPr>
        <a:xfrm>
          <a:off x="1395549" y="251460"/>
          <a:ext cx="768531" cy="3314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300" b="1"/>
            <a:t>From</a:t>
          </a:r>
        </a:p>
      </xdr:txBody>
    </xdr:sp>
    <xdr:clientData/>
  </xdr:twoCellAnchor>
  <xdr:twoCellAnchor>
    <xdr:from>
      <xdr:col>3</xdr:col>
      <xdr:colOff>350521</xdr:colOff>
      <xdr:row>1</xdr:row>
      <xdr:rowOff>65315</xdr:rowOff>
    </xdr:from>
    <xdr:to>
      <xdr:col>5</xdr:col>
      <xdr:colOff>601980</xdr:colOff>
      <xdr:row>3</xdr:row>
      <xdr:rowOff>33747</xdr:rowOff>
    </xdr:to>
    <xdr:sp macro="" textlink="$F$6">
      <xdr:nvSpPr>
        <xdr:cNvPr id="22" name="TextBox 21"/>
        <xdr:cNvSpPr txBox="1"/>
      </xdr:nvSpPr>
      <xdr:spPr>
        <a:xfrm>
          <a:off x="2179321" y="248195"/>
          <a:ext cx="1295399" cy="334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0C0D98A-3DF8-4C95-87D9-B0647384271B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 March 2025</a:t>
          </a:fld>
          <a:endParaRPr lang="en-US" sz="1200" b="1"/>
        </a:p>
      </xdr:txBody>
    </xdr:sp>
    <xdr:clientData/>
  </xdr:twoCellAnchor>
  <xdr:twoCellAnchor>
    <xdr:from>
      <xdr:col>5</xdr:col>
      <xdr:colOff>693420</xdr:colOff>
      <xdr:row>1</xdr:row>
      <xdr:rowOff>68580</xdr:rowOff>
    </xdr:from>
    <xdr:to>
      <xdr:col>5</xdr:col>
      <xdr:colOff>1280160</xdr:colOff>
      <xdr:row>3</xdr:row>
      <xdr:rowOff>22860</xdr:rowOff>
    </xdr:to>
    <xdr:sp macro="" textlink="">
      <xdr:nvSpPr>
        <xdr:cNvPr id="23" name="TextBox 22"/>
        <xdr:cNvSpPr txBox="1"/>
      </xdr:nvSpPr>
      <xdr:spPr>
        <a:xfrm>
          <a:off x="3566160" y="251460"/>
          <a:ext cx="586740" cy="32004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5</xdr:col>
      <xdr:colOff>1264921</xdr:colOff>
      <xdr:row>1</xdr:row>
      <xdr:rowOff>68580</xdr:rowOff>
    </xdr:from>
    <xdr:to>
      <xdr:col>7</xdr:col>
      <xdr:colOff>739141</xdr:colOff>
      <xdr:row>3</xdr:row>
      <xdr:rowOff>31816</xdr:rowOff>
    </xdr:to>
    <xdr:sp macro="" textlink="$I$6">
      <xdr:nvSpPr>
        <xdr:cNvPr id="24" name="TextBox 23"/>
        <xdr:cNvSpPr txBox="1"/>
      </xdr:nvSpPr>
      <xdr:spPr>
        <a:xfrm>
          <a:off x="4137661" y="251460"/>
          <a:ext cx="1600200" cy="3289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 March 2025</a:t>
          </a:fld>
          <a:endParaRPr lang="en-US" sz="1400" b="1" i="0"/>
        </a:p>
      </xdr:txBody>
    </xdr:sp>
    <xdr:clientData/>
  </xdr:twoCellAnchor>
  <xdr:twoCellAnchor>
    <xdr:from>
      <xdr:col>7</xdr:col>
      <xdr:colOff>1051560</xdr:colOff>
      <xdr:row>0</xdr:row>
      <xdr:rowOff>160020</xdr:rowOff>
    </xdr:from>
    <xdr:to>
      <xdr:col>17</xdr:col>
      <xdr:colOff>129540</xdr:colOff>
      <xdr:row>3</xdr:row>
      <xdr:rowOff>22860</xdr:rowOff>
    </xdr:to>
    <xdr:sp macro="" textlink="">
      <xdr:nvSpPr>
        <xdr:cNvPr id="25" name="Rounded Rectangle 24"/>
        <xdr:cNvSpPr/>
      </xdr:nvSpPr>
      <xdr:spPr>
        <a:xfrm>
          <a:off x="6050280" y="160020"/>
          <a:ext cx="4503420" cy="4114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Dashboard</a:t>
          </a:r>
          <a:r>
            <a:rPr lang="en-IN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For The Month Of</a:t>
          </a:r>
          <a:endParaRPr lang="en-IN" sz="14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68580</xdr:colOff>
      <xdr:row>0</xdr:row>
      <xdr:rowOff>175260</xdr:rowOff>
    </xdr:from>
    <xdr:to>
      <xdr:col>16</xdr:col>
      <xdr:colOff>213360</xdr:colOff>
      <xdr:row>2</xdr:row>
      <xdr:rowOff>137160</xdr:rowOff>
    </xdr:to>
    <xdr:sp macro="" textlink="$G$6">
      <xdr:nvSpPr>
        <xdr:cNvPr id="26" name="Rounded Rectangle 25"/>
        <xdr:cNvSpPr/>
      </xdr:nvSpPr>
      <xdr:spPr>
        <a:xfrm>
          <a:off x="8991600" y="175260"/>
          <a:ext cx="1348740" cy="3276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97E3A1-6643-4412-8C1E-3CAEEA8149AD}" type="TxLink">
            <a:rPr lang="en-US" sz="14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  <a:ea typeface="Calibri"/>
              <a:cs typeface="Calibri"/>
            </a:rPr>
            <a:pPr algn="l"/>
            <a:t>March</a:t>
          </a:fld>
          <a:endParaRPr lang="en-IN" sz="1400" b="1" i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388620</xdr:colOff>
      <xdr:row>4</xdr:row>
      <xdr:rowOff>134983</xdr:rowOff>
    </xdr:from>
    <xdr:to>
      <xdr:col>2</xdr:col>
      <xdr:colOff>457200</xdr:colOff>
      <xdr:row>6</xdr:row>
      <xdr:rowOff>161109</xdr:rowOff>
    </xdr:to>
    <xdr:sp macro="" textlink="">
      <xdr:nvSpPr>
        <xdr:cNvPr id="27" name="Rounded Rectangle 26">
          <a:hlinkClick xmlns:r="http://schemas.openxmlformats.org/officeDocument/2006/relationships" r:id="rId12"/>
        </xdr:cNvPr>
        <xdr:cNvSpPr/>
      </xdr:nvSpPr>
      <xdr:spPr>
        <a:xfrm>
          <a:off x="388620" y="866503"/>
          <a:ext cx="1287780" cy="39188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January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220980</xdr:colOff>
      <xdr:row>33</xdr:row>
      <xdr:rowOff>87084</xdr:rowOff>
    </xdr:to>
    <xdr:sp macro="" textlink="">
      <xdr:nvSpPr>
        <xdr:cNvPr id="2" name="Rounded Rectangle 1"/>
        <xdr:cNvSpPr/>
      </xdr:nvSpPr>
      <xdr:spPr>
        <a:xfrm>
          <a:off x="0" y="0"/>
          <a:ext cx="1440180" cy="6152604"/>
        </a:xfrm>
        <a:prstGeom prst="round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358140</xdr:colOff>
      <xdr:row>7</xdr:row>
      <xdr:rowOff>65314</xdr:rowOff>
    </xdr:from>
    <xdr:to>
      <xdr:col>2</xdr:col>
      <xdr:colOff>426720</xdr:colOff>
      <xdr:row>9</xdr:row>
      <xdr:rowOff>68580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358140" y="1353094"/>
          <a:ext cx="1287780" cy="3842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February</a:t>
          </a:r>
        </a:p>
      </xdr:txBody>
    </xdr:sp>
    <xdr:clientData/>
  </xdr:twoCellAnchor>
  <xdr:twoCellAnchor>
    <xdr:from>
      <xdr:col>0</xdr:col>
      <xdr:colOff>373380</xdr:colOff>
      <xdr:row>9</xdr:row>
      <xdr:rowOff>144780</xdr:rowOff>
    </xdr:from>
    <xdr:to>
      <xdr:col>2</xdr:col>
      <xdr:colOff>441960</xdr:colOff>
      <xdr:row>11</xdr:row>
      <xdr:rowOff>97971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373380" y="1813560"/>
          <a:ext cx="1287780" cy="3189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March</a:t>
          </a:r>
        </a:p>
      </xdr:txBody>
    </xdr:sp>
    <xdr:clientData/>
  </xdr:twoCellAnchor>
  <xdr:twoCellAnchor>
    <xdr:from>
      <xdr:col>1</xdr:col>
      <xdr:colOff>350520</xdr:colOff>
      <xdr:row>11</xdr:row>
      <xdr:rowOff>152399</xdr:rowOff>
    </xdr:from>
    <xdr:to>
      <xdr:col>3</xdr:col>
      <xdr:colOff>419100</xdr:colOff>
      <xdr:row>13</xdr:row>
      <xdr:rowOff>141514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960120" y="2186939"/>
          <a:ext cx="1287780" cy="354875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tx1"/>
              </a:solidFill>
            </a:rPr>
            <a:t>April</a:t>
          </a:r>
        </a:p>
      </xdr:txBody>
    </xdr:sp>
    <xdr:clientData/>
  </xdr:twoCellAnchor>
  <xdr:twoCellAnchor>
    <xdr:from>
      <xdr:col>0</xdr:col>
      <xdr:colOff>373380</xdr:colOff>
      <xdr:row>14</xdr:row>
      <xdr:rowOff>0</xdr:rowOff>
    </xdr:from>
    <xdr:to>
      <xdr:col>2</xdr:col>
      <xdr:colOff>441960</xdr:colOff>
      <xdr:row>16</xdr:row>
      <xdr:rowOff>10885</xdr:rowOff>
    </xdr:to>
    <xdr:sp macro="" textlink="">
      <xdr:nvSpPr>
        <xdr:cNvPr id="6" name="Rounded Rectangle 5">
          <a:hlinkClick xmlns:r="http://schemas.openxmlformats.org/officeDocument/2006/relationships" r:id="rId4"/>
        </xdr:cNvPr>
        <xdr:cNvSpPr/>
      </xdr:nvSpPr>
      <xdr:spPr>
        <a:xfrm>
          <a:off x="373380" y="2583180"/>
          <a:ext cx="1287780" cy="37664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May</a:t>
          </a:r>
        </a:p>
      </xdr:txBody>
    </xdr:sp>
    <xdr:clientData/>
  </xdr:twoCellAnchor>
  <xdr:twoCellAnchor>
    <xdr:from>
      <xdr:col>0</xdr:col>
      <xdr:colOff>381000</xdr:colOff>
      <xdr:row>16</xdr:row>
      <xdr:rowOff>46808</xdr:rowOff>
    </xdr:from>
    <xdr:to>
      <xdr:col>2</xdr:col>
      <xdr:colOff>449580</xdr:colOff>
      <xdr:row>18</xdr:row>
      <xdr:rowOff>65313</xdr:rowOff>
    </xdr:to>
    <xdr:sp macro="" textlink="">
      <xdr:nvSpPr>
        <xdr:cNvPr id="7" name="Rounded Rectangle 6">
          <a:hlinkClick xmlns:r="http://schemas.openxmlformats.org/officeDocument/2006/relationships" r:id="rId5"/>
        </xdr:cNvPr>
        <xdr:cNvSpPr/>
      </xdr:nvSpPr>
      <xdr:spPr>
        <a:xfrm>
          <a:off x="381000" y="2995748"/>
          <a:ext cx="1287780" cy="38426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June</a:t>
          </a:r>
        </a:p>
      </xdr:txBody>
    </xdr:sp>
    <xdr:clientData/>
  </xdr:twoCellAnchor>
  <xdr:twoCellAnchor>
    <xdr:from>
      <xdr:col>0</xdr:col>
      <xdr:colOff>391886</xdr:colOff>
      <xdr:row>18</xdr:row>
      <xdr:rowOff>119742</xdr:rowOff>
    </xdr:from>
    <xdr:to>
      <xdr:col>2</xdr:col>
      <xdr:colOff>460466</xdr:colOff>
      <xdr:row>20</xdr:row>
      <xdr:rowOff>119743</xdr:rowOff>
    </xdr:to>
    <xdr:sp macro="" textlink="">
      <xdr:nvSpPr>
        <xdr:cNvPr id="8" name="Rounded Rectangle 7">
          <a:hlinkClick xmlns:r="http://schemas.openxmlformats.org/officeDocument/2006/relationships" r:id="rId6"/>
        </xdr:cNvPr>
        <xdr:cNvSpPr/>
      </xdr:nvSpPr>
      <xdr:spPr>
        <a:xfrm>
          <a:off x="391886" y="3434442"/>
          <a:ext cx="1287780" cy="36576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July</a:t>
          </a:r>
        </a:p>
      </xdr:txBody>
    </xdr:sp>
    <xdr:clientData/>
  </xdr:twoCellAnchor>
  <xdr:twoCellAnchor>
    <xdr:from>
      <xdr:col>0</xdr:col>
      <xdr:colOff>365760</xdr:colOff>
      <xdr:row>21</xdr:row>
      <xdr:rowOff>1</xdr:rowOff>
    </xdr:from>
    <xdr:to>
      <xdr:col>2</xdr:col>
      <xdr:colOff>434340</xdr:colOff>
      <xdr:row>23</xdr:row>
      <xdr:rowOff>10887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365760" y="3863341"/>
          <a:ext cx="1287780" cy="37664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August</a:t>
          </a:r>
        </a:p>
      </xdr:txBody>
    </xdr:sp>
    <xdr:clientData/>
  </xdr:twoCellAnchor>
  <xdr:twoCellAnchor>
    <xdr:from>
      <xdr:col>0</xdr:col>
      <xdr:colOff>312420</xdr:colOff>
      <xdr:row>30</xdr:row>
      <xdr:rowOff>105592</xdr:rowOff>
    </xdr:from>
    <xdr:to>
      <xdr:col>2</xdr:col>
      <xdr:colOff>381000</xdr:colOff>
      <xdr:row>32</xdr:row>
      <xdr:rowOff>130628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312420" y="5614852"/>
          <a:ext cx="1287780" cy="39841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December</a:t>
          </a:r>
        </a:p>
      </xdr:txBody>
    </xdr:sp>
    <xdr:clientData/>
  </xdr:twoCellAnchor>
  <xdr:twoCellAnchor>
    <xdr:from>
      <xdr:col>0</xdr:col>
      <xdr:colOff>396240</xdr:colOff>
      <xdr:row>4</xdr:row>
      <xdr:rowOff>157843</xdr:rowOff>
    </xdr:from>
    <xdr:to>
      <xdr:col>2</xdr:col>
      <xdr:colOff>464820</xdr:colOff>
      <xdr:row>6</xdr:row>
      <xdr:rowOff>183969</xdr:rowOff>
    </xdr:to>
    <xdr:sp macro="" textlink="">
      <xdr:nvSpPr>
        <xdr:cNvPr id="11" name="Rounded Rectangle 10">
          <a:hlinkClick xmlns:r="http://schemas.openxmlformats.org/officeDocument/2006/relationships" r:id="rId9"/>
        </xdr:cNvPr>
        <xdr:cNvSpPr/>
      </xdr:nvSpPr>
      <xdr:spPr>
        <a:xfrm>
          <a:off x="396240" y="889363"/>
          <a:ext cx="1287780" cy="39188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January</a:t>
          </a:r>
        </a:p>
      </xdr:txBody>
    </xdr:sp>
    <xdr:clientData/>
  </xdr:twoCellAnchor>
  <xdr:twoCellAnchor>
    <xdr:from>
      <xdr:col>0</xdr:col>
      <xdr:colOff>362495</xdr:colOff>
      <xdr:row>23</xdr:row>
      <xdr:rowOff>87086</xdr:rowOff>
    </xdr:from>
    <xdr:to>
      <xdr:col>2</xdr:col>
      <xdr:colOff>431075</xdr:colOff>
      <xdr:row>25</xdr:row>
      <xdr:rowOff>87085</xdr:rowOff>
    </xdr:to>
    <xdr:sp macro="" textlink="">
      <xdr:nvSpPr>
        <xdr:cNvPr id="12" name="Rounded Rectangle 11">
          <a:hlinkClick xmlns:r="http://schemas.openxmlformats.org/officeDocument/2006/relationships" r:id="rId10"/>
        </xdr:cNvPr>
        <xdr:cNvSpPr/>
      </xdr:nvSpPr>
      <xdr:spPr>
        <a:xfrm>
          <a:off x="362495" y="4316186"/>
          <a:ext cx="1287780" cy="36575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September</a:t>
          </a:r>
        </a:p>
      </xdr:txBody>
    </xdr:sp>
    <xdr:clientData/>
  </xdr:twoCellAnchor>
  <xdr:twoCellAnchor>
    <xdr:from>
      <xdr:col>0</xdr:col>
      <xdr:colOff>354875</xdr:colOff>
      <xdr:row>25</xdr:row>
      <xdr:rowOff>174172</xdr:rowOff>
    </xdr:from>
    <xdr:to>
      <xdr:col>2</xdr:col>
      <xdr:colOff>423455</xdr:colOff>
      <xdr:row>27</xdr:row>
      <xdr:rowOff>174170</xdr:rowOff>
    </xdr:to>
    <xdr:sp macro="" textlink="">
      <xdr:nvSpPr>
        <xdr:cNvPr id="13" name="Rounded Rectangle 12">
          <a:hlinkClick xmlns:r="http://schemas.openxmlformats.org/officeDocument/2006/relationships" r:id="rId11"/>
        </xdr:cNvPr>
        <xdr:cNvSpPr/>
      </xdr:nvSpPr>
      <xdr:spPr>
        <a:xfrm>
          <a:off x="354875" y="4769032"/>
          <a:ext cx="1287780" cy="36575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October</a:t>
          </a:r>
        </a:p>
      </xdr:txBody>
    </xdr:sp>
    <xdr:clientData/>
  </xdr:twoCellAnchor>
  <xdr:twoCellAnchor>
    <xdr:from>
      <xdr:col>0</xdr:col>
      <xdr:colOff>317864</xdr:colOff>
      <xdr:row>28</xdr:row>
      <xdr:rowOff>43542</xdr:rowOff>
    </xdr:from>
    <xdr:to>
      <xdr:col>2</xdr:col>
      <xdr:colOff>386444</xdr:colOff>
      <xdr:row>30</xdr:row>
      <xdr:rowOff>21769</xdr:rowOff>
    </xdr:to>
    <xdr:sp macro="" textlink="">
      <xdr:nvSpPr>
        <xdr:cNvPr id="14" name="Rounded Rectangle 13">
          <a:hlinkClick xmlns:r="http://schemas.openxmlformats.org/officeDocument/2006/relationships" r:id="rId12"/>
        </xdr:cNvPr>
        <xdr:cNvSpPr/>
      </xdr:nvSpPr>
      <xdr:spPr>
        <a:xfrm>
          <a:off x="317864" y="5187042"/>
          <a:ext cx="1287780" cy="343987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November</a:t>
          </a:r>
        </a:p>
      </xdr:txBody>
    </xdr:sp>
    <xdr:clientData/>
  </xdr:twoCellAnchor>
  <xdr:twoCellAnchor>
    <xdr:from>
      <xdr:col>41</xdr:col>
      <xdr:colOff>243840</xdr:colOff>
      <xdr:row>0</xdr:row>
      <xdr:rowOff>0</xdr:rowOff>
    </xdr:from>
    <xdr:to>
      <xdr:col>58</xdr:col>
      <xdr:colOff>469075</xdr:colOff>
      <xdr:row>4</xdr:row>
      <xdr:rowOff>15240</xdr:rowOff>
    </xdr:to>
    <xdr:sp macro="" textlink="">
      <xdr:nvSpPr>
        <xdr:cNvPr id="15" name="Rounded Rectangle 14"/>
        <xdr:cNvSpPr/>
      </xdr:nvSpPr>
      <xdr:spPr>
        <a:xfrm>
          <a:off x="20246340" y="0"/>
          <a:ext cx="15663355" cy="74676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>
              <a:solidFill>
                <a:schemeClr val="bg1"/>
              </a:solidFill>
            </a:rPr>
            <a:t>Monthly Report</a:t>
          </a:r>
        </a:p>
      </xdr:txBody>
    </xdr:sp>
    <xdr:clientData/>
  </xdr:twoCellAnchor>
  <xdr:twoCellAnchor>
    <xdr:from>
      <xdr:col>4</xdr:col>
      <xdr:colOff>206829</xdr:colOff>
      <xdr:row>1</xdr:row>
      <xdr:rowOff>68580</xdr:rowOff>
    </xdr:from>
    <xdr:to>
      <xdr:col>5</xdr:col>
      <xdr:colOff>1273628</xdr:colOff>
      <xdr:row>3</xdr:row>
      <xdr:rowOff>97972</xdr:rowOff>
    </xdr:to>
    <xdr:sp macro="" textlink="">
      <xdr:nvSpPr>
        <xdr:cNvPr id="16" name="TextBox 15"/>
        <xdr:cNvSpPr txBox="1"/>
      </xdr:nvSpPr>
      <xdr:spPr>
        <a:xfrm>
          <a:off x="2645229" y="251460"/>
          <a:ext cx="1501139" cy="3951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From</a:t>
          </a:r>
        </a:p>
      </xdr:txBody>
    </xdr:sp>
    <xdr:clientData/>
  </xdr:twoCellAnchor>
  <xdr:twoCellAnchor>
    <xdr:from>
      <xdr:col>5</xdr:col>
      <xdr:colOff>1219201</xdr:colOff>
      <xdr:row>1</xdr:row>
      <xdr:rowOff>65315</xdr:rowOff>
    </xdr:from>
    <xdr:to>
      <xdr:col>7</xdr:col>
      <xdr:colOff>696687</xdr:colOff>
      <xdr:row>3</xdr:row>
      <xdr:rowOff>97973</xdr:rowOff>
    </xdr:to>
    <xdr:sp macro="" textlink="">
      <xdr:nvSpPr>
        <xdr:cNvPr id="17" name="TextBox 16"/>
        <xdr:cNvSpPr txBox="1"/>
      </xdr:nvSpPr>
      <xdr:spPr>
        <a:xfrm>
          <a:off x="4091941" y="248195"/>
          <a:ext cx="1603466" cy="398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/>
            <a:t>01 </a:t>
          </a:r>
          <a:r>
            <a:rPr lang="en-US" sz="1400" b="1" i="0"/>
            <a:t>February</a:t>
          </a:r>
          <a:r>
            <a:rPr lang="en-US" sz="1400" b="1"/>
            <a:t> </a:t>
          </a:r>
          <a:r>
            <a:rPr lang="en-US" sz="1300" b="1"/>
            <a:t>2025</a:t>
          </a:r>
        </a:p>
      </xdr:txBody>
    </xdr:sp>
    <xdr:clientData/>
  </xdr:twoCellAnchor>
  <xdr:twoCellAnchor>
    <xdr:from>
      <xdr:col>7</xdr:col>
      <xdr:colOff>805544</xdr:colOff>
      <xdr:row>1</xdr:row>
      <xdr:rowOff>54429</xdr:rowOff>
    </xdr:from>
    <xdr:to>
      <xdr:col>8</xdr:col>
      <xdr:colOff>859972</xdr:colOff>
      <xdr:row>3</xdr:row>
      <xdr:rowOff>87086</xdr:rowOff>
    </xdr:to>
    <xdr:sp macro="" textlink="">
      <xdr:nvSpPr>
        <xdr:cNvPr id="18" name="TextBox 17"/>
        <xdr:cNvSpPr txBox="1"/>
      </xdr:nvSpPr>
      <xdr:spPr>
        <a:xfrm>
          <a:off x="5804264" y="237309"/>
          <a:ext cx="1570808" cy="3984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8</xdr:col>
      <xdr:colOff>815341</xdr:colOff>
      <xdr:row>1</xdr:row>
      <xdr:rowOff>53340</xdr:rowOff>
    </xdr:from>
    <xdr:to>
      <xdr:col>12</xdr:col>
      <xdr:colOff>32659</xdr:colOff>
      <xdr:row>3</xdr:row>
      <xdr:rowOff>97972</xdr:rowOff>
    </xdr:to>
    <xdr:sp macro="" textlink="$I$6">
      <xdr:nvSpPr>
        <xdr:cNvPr id="19" name="TextBox 18"/>
        <xdr:cNvSpPr txBox="1"/>
      </xdr:nvSpPr>
      <xdr:spPr>
        <a:xfrm>
          <a:off x="7330441" y="236220"/>
          <a:ext cx="1625238" cy="410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30 April 2025</a:t>
          </a:fld>
          <a:endParaRPr lang="en-US" sz="1400" b="1" i="0"/>
        </a:p>
      </xdr:txBody>
    </xdr:sp>
    <xdr:clientData/>
  </xdr:twoCellAnchor>
  <xdr:twoCellAnchor>
    <xdr:from>
      <xdr:col>0</xdr:col>
      <xdr:colOff>48986</xdr:colOff>
      <xdr:row>0</xdr:row>
      <xdr:rowOff>0</xdr:rowOff>
    </xdr:from>
    <xdr:to>
      <xdr:col>39</xdr:col>
      <xdr:colOff>281343</xdr:colOff>
      <xdr:row>3</xdr:row>
      <xdr:rowOff>106959</xdr:rowOff>
    </xdr:to>
    <xdr:sp macro="" textlink="">
      <xdr:nvSpPr>
        <xdr:cNvPr id="20" name="Rounded Rectangle 19"/>
        <xdr:cNvSpPr/>
      </xdr:nvSpPr>
      <xdr:spPr>
        <a:xfrm>
          <a:off x="48986" y="0"/>
          <a:ext cx="19289977" cy="65559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176349</xdr:colOff>
      <xdr:row>1</xdr:row>
      <xdr:rowOff>68580</xdr:rowOff>
    </xdr:from>
    <xdr:to>
      <xdr:col>3</xdr:col>
      <xdr:colOff>335280</xdr:colOff>
      <xdr:row>3</xdr:row>
      <xdr:rowOff>34272</xdr:rowOff>
    </xdr:to>
    <xdr:sp macro="" textlink="">
      <xdr:nvSpPr>
        <xdr:cNvPr id="21" name="TextBox 20"/>
        <xdr:cNvSpPr txBox="1"/>
      </xdr:nvSpPr>
      <xdr:spPr>
        <a:xfrm>
          <a:off x="1395549" y="251460"/>
          <a:ext cx="768531" cy="3314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300" b="1"/>
            <a:t>From</a:t>
          </a:r>
        </a:p>
      </xdr:txBody>
    </xdr:sp>
    <xdr:clientData/>
  </xdr:twoCellAnchor>
  <xdr:twoCellAnchor>
    <xdr:from>
      <xdr:col>3</xdr:col>
      <xdr:colOff>350521</xdr:colOff>
      <xdr:row>1</xdr:row>
      <xdr:rowOff>65315</xdr:rowOff>
    </xdr:from>
    <xdr:to>
      <xdr:col>5</xdr:col>
      <xdr:colOff>601980</xdr:colOff>
      <xdr:row>3</xdr:row>
      <xdr:rowOff>33747</xdr:rowOff>
    </xdr:to>
    <xdr:sp macro="" textlink="$F$6">
      <xdr:nvSpPr>
        <xdr:cNvPr id="22" name="TextBox 21"/>
        <xdr:cNvSpPr txBox="1"/>
      </xdr:nvSpPr>
      <xdr:spPr>
        <a:xfrm>
          <a:off x="2179321" y="248195"/>
          <a:ext cx="1295399" cy="334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0C0D98A-3DF8-4C95-87D9-B0647384271B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 April 2025</a:t>
          </a:fld>
          <a:endParaRPr lang="en-US" sz="1200" b="1"/>
        </a:p>
      </xdr:txBody>
    </xdr:sp>
    <xdr:clientData/>
  </xdr:twoCellAnchor>
  <xdr:twoCellAnchor>
    <xdr:from>
      <xdr:col>5</xdr:col>
      <xdr:colOff>693420</xdr:colOff>
      <xdr:row>1</xdr:row>
      <xdr:rowOff>68580</xdr:rowOff>
    </xdr:from>
    <xdr:to>
      <xdr:col>5</xdr:col>
      <xdr:colOff>1280160</xdr:colOff>
      <xdr:row>3</xdr:row>
      <xdr:rowOff>22860</xdr:rowOff>
    </xdr:to>
    <xdr:sp macro="" textlink="">
      <xdr:nvSpPr>
        <xdr:cNvPr id="23" name="TextBox 22"/>
        <xdr:cNvSpPr txBox="1"/>
      </xdr:nvSpPr>
      <xdr:spPr>
        <a:xfrm>
          <a:off x="3566160" y="251460"/>
          <a:ext cx="586740" cy="32004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5</xdr:col>
      <xdr:colOff>1264921</xdr:colOff>
      <xdr:row>1</xdr:row>
      <xdr:rowOff>68580</xdr:rowOff>
    </xdr:from>
    <xdr:to>
      <xdr:col>7</xdr:col>
      <xdr:colOff>739141</xdr:colOff>
      <xdr:row>3</xdr:row>
      <xdr:rowOff>31816</xdr:rowOff>
    </xdr:to>
    <xdr:sp macro="" textlink="$I$6">
      <xdr:nvSpPr>
        <xdr:cNvPr id="24" name="TextBox 23"/>
        <xdr:cNvSpPr txBox="1"/>
      </xdr:nvSpPr>
      <xdr:spPr>
        <a:xfrm>
          <a:off x="4137661" y="251460"/>
          <a:ext cx="1600200" cy="3289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30 April 2025</a:t>
          </a:fld>
          <a:endParaRPr lang="en-US" sz="1400" b="1" i="0"/>
        </a:p>
      </xdr:txBody>
    </xdr:sp>
    <xdr:clientData/>
  </xdr:twoCellAnchor>
  <xdr:twoCellAnchor>
    <xdr:from>
      <xdr:col>7</xdr:col>
      <xdr:colOff>1051560</xdr:colOff>
      <xdr:row>0</xdr:row>
      <xdr:rowOff>160020</xdr:rowOff>
    </xdr:from>
    <xdr:to>
      <xdr:col>17</xdr:col>
      <xdr:colOff>129540</xdr:colOff>
      <xdr:row>3</xdr:row>
      <xdr:rowOff>22860</xdr:rowOff>
    </xdr:to>
    <xdr:sp macro="" textlink="">
      <xdr:nvSpPr>
        <xdr:cNvPr id="25" name="Rounded Rectangle 24"/>
        <xdr:cNvSpPr/>
      </xdr:nvSpPr>
      <xdr:spPr>
        <a:xfrm>
          <a:off x="6050280" y="160020"/>
          <a:ext cx="4503420" cy="4114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Dashboard</a:t>
          </a:r>
          <a:r>
            <a:rPr lang="en-IN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For The Month Of</a:t>
          </a:r>
          <a:endParaRPr lang="en-IN" sz="14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259080</xdr:colOff>
      <xdr:row>0</xdr:row>
      <xdr:rowOff>167640</xdr:rowOff>
    </xdr:from>
    <xdr:to>
      <xdr:col>17</xdr:col>
      <xdr:colOff>99060</xdr:colOff>
      <xdr:row>2</xdr:row>
      <xdr:rowOff>129540</xdr:rowOff>
    </xdr:to>
    <xdr:sp macro="" textlink="$G$6">
      <xdr:nvSpPr>
        <xdr:cNvPr id="26" name="Rounded Rectangle 25"/>
        <xdr:cNvSpPr/>
      </xdr:nvSpPr>
      <xdr:spPr>
        <a:xfrm>
          <a:off x="9182100" y="167640"/>
          <a:ext cx="1341120" cy="3276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97E3A1-6643-4412-8C1E-3CAEEA8149AD}" type="TxLink">
            <a:rPr lang="en-US" sz="14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  <a:ea typeface="Calibri"/>
              <a:cs typeface="Calibri"/>
            </a:rPr>
            <a:pPr algn="l"/>
            <a:t>April</a:t>
          </a:fld>
          <a:endParaRPr lang="en-IN" sz="1400" b="1" i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220980</xdr:colOff>
      <xdr:row>33</xdr:row>
      <xdr:rowOff>87084</xdr:rowOff>
    </xdr:to>
    <xdr:sp macro="" textlink="">
      <xdr:nvSpPr>
        <xdr:cNvPr id="2" name="Rounded Rectangle 1"/>
        <xdr:cNvSpPr/>
      </xdr:nvSpPr>
      <xdr:spPr>
        <a:xfrm>
          <a:off x="0" y="0"/>
          <a:ext cx="1440180" cy="6152604"/>
        </a:xfrm>
        <a:prstGeom prst="round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358140</xdr:colOff>
      <xdr:row>7</xdr:row>
      <xdr:rowOff>65314</xdr:rowOff>
    </xdr:from>
    <xdr:to>
      <xdr:col>2</xdr:col>
      <xdr:colOff>426720</xdr:colOff>
      <xdr:row>9</xdr:row>
      <xdr:rowOff>68580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358140" y="1353094"/>
          <a:ext cx="1287780" cy="3842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February</a:t>
          </a:r>
        </a:p>
      </xdr:txBody>
    </xdr:sp>
    <xdr:clientData/>
  </xdr:twoCellAnchor>
  <xdr:twoCellAnchor>
    <xdr:from>
      <xdr:col>0</xdr:col>
      <xdr:colOff>373380</xdr:colOff>
      <xdr:row>9</xdr:row>
      <xdr:rowOff>144780</xdr:rowOff>
    </xdr:from>
    <xdr:to>
      <xdr:col>2</xdr:col>
      <xdr:colOff>441960</xdr:colOff>
      <xdr:row>11</xdr:row>
      <xdr:rowOff>97971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373380" y="1813560"/>
          <a:ext cx="1287780" cy="3189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March</a:t>
          </a:r>
        </a:p>
      </xdr:txBody>
    </xdr:sp>
    <xdr:clientData/>
  </xdr:twoCellAnchor>
  <xdr:twoCellAnchor>
    <xdr:from>
      <xdr:col>0</xdr:col>
      <xdr:colOff>381000</xdr:colOff>
      <xdr:row>11</xdr:row>
      <xdr:rowOff>152399</xdr:rowOff>
    </xdr:from>
    <xdr:to>
      <xdr:col>2</xdr:col>
      <xdr:colOff>449580</xdr:colOff>
      <xdr:row>13</xdr:row>
      <xdr:rowOff>141514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381000" y="2186939"/>
          <a:ext cx="1287780" cy="3548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April</a:t>
          </a:r>
        </a:p>
      </xdr:txBody>
    </xdr:sp>
    <xdr:clientData/>
  </xdr:twoCellAnchor>
  <xdr:twoCellAnchor>
    <xdr:from>
      <xdr:col>1</xdr:col>
      <xdr:colOff>457200</xdr:colOff>
      <xdr:row>14</xdr:row>
      <xdr:rowOff>0</xdr:rowOff>
    </xdr:from>
    <xdr:to>
      <xdr:col>3</xdr:col>
      <xdr:colOff>525780</xdr:colOff>
      <xdr:row>16</xdr:row>
      <xdr:rowOff>10885</xdr:rowOff>
    </xdr:to>
    <xdr:sp macro="" textlink="">
      <xdr:nvSpPr>
        <xdr:cNvPr id="6" name="Rounded Rectangle 5">
          <a:hlinkClick xmlns:r="http://schemas.openxmlformats.org/officeDocument/2006/relationships" r:id="rId4"/>
        </xdr:cNvPr>
        <xdr:cNvSpPr/>
      </xdr:nvSpPr>
      <xdr:spPr>
        <a:xfrm>
          <a:off x="1066800" y="2583180"/>
          <a:ext cx="1287780" cy="376645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tx1"/>
              </a:solidFill>
            </a:rPr>
            <a:t>May</a:t>
          </a:r>
        </a:p>
      </xdr:txBody>
    </xdr:sp>
    <xdr:clientData/>
  </xdr:twoCellAnchor>
  <xdr:twoCellAnchor>
    <xdr:from>
      <xdr:col>0</xdr:col>
      <xdr:colOff>381000</xdr:colOff>
      <xdr:row>16</xdr:row>
      <xdr:rowOff>46808</xdr:rowOff>
    </xdr:from>
    <xdr:to>
      <xdr:col>2</xdr:col>
      <xdr:colOff>449580</xdr:colOff>
      <xdr:row>18</xdr:row>
      <xdr:rowOff>65313</xdr:rowOff>
    </xdr:to>
    <xdr:sp macro="" textlink="">
      <xdr:nvSpPr>
        <xdr:cNvPr id="7" name="Rounded Rectangle 6">
          <a:hlinkClick xmlns:r="http://schemas.openxmlformats.org/officeDocument/2006/relationships" r:id="rId5"/>
        </xdr:cNvPr>
        <xdr:cNvSpPr/>
      </xdr:nvSpPr>
      <xdr:spPr>
        <a:xfrm>
          <a:off x="381000" y="2995748"/>
          <a:ext cx="1287780" cy="38426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June</a:t>
          </a:r>
        </a:p>
      </xdr:txBody>
    </xdr:sp>
    <xdr:clientData/>
  </xdr:twoCellAnchor>
  <xdr:twoCellAnchor>
    <xdr:from>
      <xdr:col>0</xdr:col>
      <xdr:colOff>391886</xdr:colOff>
      <xdr:row>18</xdr:row>
      <xdr:rowOff>119742</xdr:rowOff>
    </xdr:from>
    <xdr:to>
      <xdr:col>2</xdr:col>
      <xdr:colOff>460466</xdr:colOff>
      <xdr:row>20</xdr:row>
      <xdr:rowOff>119743</xdr:rowOff>
    </xdr:to>
    <xdr:sp macro="" textlink="">
      <xdr:nvSpPr>
        <xdr:cNvPr id="8" name="Rounded Rectangle 7">
          <a:hlinkClick xmlns:r="http://schemas.openxmlformats.org/officeDocument/2006/relationships" r:id="rId6"/>
        </xdr:cNvPr>
        <xdr:cNvSpPr/>
      </xdr:nvSpPr>
      <xdr:spPr>
        <a:xfrm>
          <a:off x="391886" y="3434442"/>
          <a:ext cx="1287780" cy="36576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July</a:t>
          </a:r>
        </a:p>
      </xdr:txBody>
    </xdr:sp>
    <xdr:clientData/>
  </xdr:twoCellAnchor>
  <xdr:twoCellAnchor>
    <xdr:from>
      <xdr:col>0</xdr:col>
      <xdr:colOff>365760</xdr:colOff>
      <xdr:row>21</xdr:row>
      <xdr:rowOff>1</xdr:rowOff>
    </xdr:from>
    <xdr:to>
      <xdr:col>2</xdr:col>
      <xdr:colOff>434340</xdr:colOff>
      <xdr:row>23</xdr:row>
      <xdr:rowOff>10887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365760" y="3863341"/>
          <a:ext cx="1287780" cy="37664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August</a:t>
          </a:r>
        </a:p>
      </xdr:txBody>
    </xdr:sp>
    <xdr:clientData/>
  </xdr:twoCellAnchor>
  <xdr:twoCellAnchor>
    <xdr:from>
      <xdr:col>0</xdr:col>
      <xdr:colOff>312420</xdr:colOff>
      <xdr:row>30</xdr:row>
      <xdr:rowOff>105592</xdr:rowOff>
    </xdr:from>
    <xdr:to>
      <xdr:col>2</xdr:col>
      <xdr:colOff>381000</xdr:colOff>
      <xdr:row>32</xdr:row>
      <xdr:rowOff>130628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312420" y="5614852"/>
          <a:ext cx="1287780" cy="39841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December</a:t>
          </a:r>
        </a:p>
      </xdr:txBody>
    </xdr:sp>
    <xdr:clientData/>
  </xdr:twoCellAnchor>
  <xdr:twoCellAnchor>
    <xdr:from>
      <xdr:col>0</xdr:col>
      <xdr:colOff>362495</xdr:colOff>
      <xdr:row>23</xdr:row>
      <xdr:rowOff>87086</xdr:rowOff>
    </xdr:from>
    <xdr:to>
      <xdr:col>2</xdr:col>
      <xdr:colOff>431075</xdr:colOff>
      <xdr:row>25</xdr:row>
      <xdr:rowOff>87085</xdr:rowOff>
    </xdr:to>
    <xdr:sp macro="" textlink="">
      <xdr:nvSpPr>
        <xdr:cNvPr id="12" name="Rounded Rectangle 11">
          <a:hlinkClick xmlns:r="http://schemas.openxmlformats.org/officeDocument/2006/relationships" r:id="rId9"/>
        </xdr:cNvPr>
        <xdr:cNvSpPr/>
      </xdr:nvSpPr>
      <xdr:spPr>
        <a:xfrm>
          <a:off x="362495" y="4316186"/>
          <a:ext cx="1287780" cy="36575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September</a:t>
          </a:r>
        </a:p>
      </xdr:txBody>
    </xdr:sp>
    <xdr:clientData/>
  </xdr:twoCellAnchor>
  <xdr:twoCellAnchor>
    <xdr:from>
      <xdr:col>0</xdr:col>
      <xdr:colOff>354875</xdr:colOff>
      <xdr:row>25</xdr:row>
      <xdr:rowOff>174172</xdr:rowOff>
    </xdr:from>
    <xdr:to>
      <xdr:col>2</xdr:col>
      <xdr:colOff>423455</xdr:colOff>
      <xdr:row>27</xdr:row>
      <xdr:rowOff>174170</xdr:rowOff>
    </xdr:to>
    <xdr:sp macro="" textlink="">
      <xdr:nvSpPr>
        <xdr:cNvPr id="13" name="Rounded Rectangle 12">
          <a:hlinkClick xmlns:r="http://schemas.openxmlformats.org/officeDocument/2006/relationships" r:id="rId10"/>
        </xdr:cNvPr>
        <xdr:cNvSpPr/>
      </xdr:nvSpPr>
      <xdr:spPr>
        <a:xfrm>
          <a:off x="354875" y="4769032"/>
          <a:ext cx="1287780" cy="36575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October</a:t>
          </a:r>
        </a:p>
      </xdr:txBody>
    </xdr:sp>
    <xdr:clientData/>
  </xdr:twoCellAnchor>
  <xdr:twoCellAnchor>
    <xdr:from>
      <xdr:col>0</xdr:col>
      <xdr:colOff>317864</xdr:colOff>
      <xdr:row>28</xdr:row>
      <xdr:rowOff>43542</xdr:rowOff>
    </xdr:from>
    <xdr:to>
      <xdr:col>2</xdr:col>
      <xdr:colOff>386444</xdr:colOff>
      <xdr:row>30</xdr:row>
      <xdr:rowOff>21769</xdr:rowOff>
    </xdr:to>
    <xdr:sp macro="" textlink="">
      <xdr:nvSpPr>
        <xdr:cNvPr id="14" name="Rounded Rectangle 13">
          <a:hlinkClick xmlns:r="http://schemas.openxmlformats.org/officeDocument/2006/relationships" r:id="rId11"/>
        </xdr:cNvPr>
        <xdr:cNvSpPr/>
      </xdr:nvSpPr>
      <xdr:spPr>
        <a:xfrm>
          <a:off x="317864" y="5187042"/>
          <a:ext cx="1287780" cy="343987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November</a:t>
          </a:r>
        </a:p>
      </xdr:txBody>
    </xdr:sp>
    <xdr:clientData/>
  </xdr:twoCellAnchor>
  <xdr:twoCellAnchor>
    <xdr:from>
      <xdr:col>41</xdr:col>
      <xdr:colOff>243840</xdr:colOff>
      <xdr:row>0</xdr:row>
      <xdr:rowOff>0</xdr:rowOff>
    </xdr:from>
    <xdr:to>
      <xdr:col>58</xdr:col>
      <xdr:colOff>469075</xdr:colOff>
      <xdr:row>4</xdr:row>
      <xdr:rowOff>15240</xdr:rowOff>
    </xdr:to>
    <xdr:sp macro="" textlink="">
      <xdr:nvSpPr>
        <xdr:cNvPr id="15" name="Rounded Rectangle 14"/>
        <xdr:cNvSpPr/>
      </xdr:nvSpPr>
      <xdr:spPr>
        <a:xfrm>
          <a:off x="20246340" y="0"/>
          <a:ext cx="15663355" cy="74676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>
              <a:solidFill>
                <a:schemeClr val="bg1"/>
              </a:solidFill>
            </a:rPr>
            <a:t>Monthly Report</a:t>
          </a:r>
        </a:p>
      </xdr:txBody>
    </xdr:sp>
    <xdr:clientData/>
  </xdr:twoCellAnchor>
  <xdr:twoCellAnchor>
    <xdr:from>
      <xdr:col>4</xdr:col>
      <xdr:colOff>206829</xdr:colOff>
      <xdr:row>1</xdr:row>
      <xdr:rowOff>68580</xdr:rowOff>
    </xdr:from>
    <xdr:to>
      <xdr:col>5</xdr:col>
      <xdr:colOff>1273628</xdr:colOff>
      <xdr:row>3</xdr:row>
      <xdr:rowOff>97972</xdr:rowOff>
    </xdr:to>
    <xdr:sp macro="" textlink="">
      <xdr:nvSpPr>
        <xdr:cNvPr id="16" name="TextBox 15"/>
        <xdr:cNvSpPr txBox="1"/>
      </xdr:nvSpPr>
      <xdr:spPr>
        <a:xfrm>
          <a:off x="2645229" y="251460"/>
          <a:ext cx="1501139" cy="3951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From</a:t>
          </a:r>
        </a:p>
      </xdr:txBody>
    </xdr:sp>
    <xdr:clientData/>
  </xdr:twoCellAnchor>
  <xdr:twoCellAnchor>
    <xdr:from>
      <xdr:col>5</xdr:col>
      <xdr:colOff>1219201</xdr:colOff>
      <xdr:row>1</xdr:row>
      <xdr:rowOff>65315</xdr:rowOff>
    </xdr:from>
    <xdr:to>
      <xdr:col>7</xdr:col>
      <xdr:colOff>696687</xdr:colOff>
      <xdr:row>3</xdr:row>
      <xdr:rowOff>97973</xdr:rowOff>
    </xdr:to>
    <xdr:sp macro="" textlink="">
      <xdr:nvSpPr>
        <xdr:cNvPr id="17" name="TextBox 16"/>
        <xdr:cNvSpPr txBox="1"/>
      </xdr:nvSpPr>
      <xdr:spPr>
        <a:xfrm>
          <a:off x="4091941" y="248195"/>
          <a:ext cx="1603466" cy="398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/>
            <a:t>01 </a:t>
          </a:r>
          <a:r>
            <a:rPr lang="en-US" sz="1400" b="1" i="0"/>
            <a:t>February</a:t>
          </a:r>
          <a:r>
            <a:rPr lang="en-US" sz="1400" b="1"/>
            <a:t> </a:t>
          </a:r>
          <a:r>
            <a:rPr lang="en-US" sz="1300" b="1"/>
            <a:t>2025</a:t>
          </a:r>
        </a:p>
      </xdr:txBody>
    </xdr:sp>
    <xdr:clientData/>
  </xdr:twoCellAnchor>
  <xdr:twoCellAnchor>
    <xdr:from>
      <xdr:col>7</xdr:col>
      <xdr:colOff>805544</xdr:colOff>
      <xdr:row>1</xdr:row>
      <xdr:rowOff>54429</xdr:rowOff>
    </xdr:from>
    <xdr:to>
      <xdr:col>8</xdr:col>
      <xdr:colOff>859972</xdr:colOff>
      <xdr:row>3</xdr:row>
      <xdr:rowOff>87086</xdr:rowOff>
    </xdr:to>
    <xdr:sp macro="" textlink="">
      <xdr:nvSpPr>
        <xdr:cNvPr id="18" name="TextBox 17"/>
        <xdr:cNvSpPr txBox="1"/>
      </xdr:nvSpPr>
      <xdr:spPr>
        <a:xfrm>
          <a:off x="5804264" y="237309"/>
          <a:ext cx="1570808" cy="3984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8</xdr:col>
      <xdr:colOff>815341</xdr:colOff>
      <xdr:row>1</xdr:row>
      <xdr:rowOff>53340</xdr:rowOff>
    </xdr:from>
    <xdr:to>
      <xdr:col>12</xdr:col>
      <xdr:colOff>32659</xdr:colOff>
      <xdr:row>3</xdr:row>
      <xdr:rowOff>97972</xdr:rowOff>
    </xdr:to>
    <xdr:sp macro="" textlink="$I$6">
      <xdr:nvSpPr>
        <xdr:cNvPr id="19" name="TextBox 18"/>
        <xdr:cNvSpPr txBox="1"/>
      </xdr:nvSpPr>
      <xdr:spPr>
        <a:xfrm>
          <a:off x="7330441" y="236220"/>
          <a:ext cx="1625238" cy="410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 May 2025</a:t>
          </a:fld>
          <a:endParaRPr lang="en-US" sz="1400" b="1" i="0"/>
        </a:p>
      </xdr:txBody>
    </xdr:sp>
    <xdr:clientData/>
  </xdr:twoCellAnchor>
  <xdr:twoCellAnchor>
    <xdr:from>
      <xdr:col>0</xdr:col>
      <xdr:colOff>48986</xdr:colOff>
      <xdr:row>0</xdr:row>
      <xdr:rowOff>0</xdr:rowOff>
    </xdr:from>
    <xdr:to>
      <xdr:col>39</xdr:col>
      <xdr:colOff>281343</xdr:colOff>
      <xdr:row>3</xdr:row>
      <xdr:rowOff>106959</xdr:rowOff>
    </xdr:to>
    <xdr:sp macro="" textlink="">
      <xdr:nvSpPr>
        <xdr:cNvPr id="20" name="Rounded Rectangle 19"/>
        <xdr:cNvSpPr/>
      </xdr:nvSpPr>
      <xdr:spPr>
        <a:xfrm>
          <a:off x="48986" y="0"/>
          <a:ext cx="19289977" cy="65559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176349</xdr:colOff>
      <xdr:row>1</xdr:row>
      <xdr:rowOff>68580</xdr:rowOff>
    </xdr:from>
    <xdr:to>
      <xdr:col>3</xdr:col>
      <xdr:colOff>335280</xdr:colOff>
      <xdr:row>3</xdr:row>
      <xdr:rowOff>34272</xdr:rowOff>
    </xdr:to>
    <xdr:sp macro="" textlink="">
      <xdr:nvSpPr>
        <xdr:cNvPr id="21" name="TextBox 20"/>
        <xdr:cNvSpPr txBox="1"/>
      </xdr:nvSpPr>
      <xdr:spPr>
        <a:xfrm>
          <a:off x="1395549" y="251460"/>
          <a:ext cx="768531" cy="3314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300" b="1"/>
            <a:t>From</a:t>
          </a:r>
        </a:p>
      </xdr:txBody>
    </xdr:sp>
    <xdr:clientData/>
  </xdr:twoCellAnchor>
  <xdr:twoCellAnchor>
    <xdr:from>
      <xdr:col>3</xdr:col>
      <xdr:colOff>350521</xdr:colOff>
      <xdr:row>1</xdr:row>
      <xdr:rowOff>65315</xdr:rowOff>
    </xdr:from>
    <xdr:to>
      <xdr:col>5</xdr:col>
      <xdr:colOff>601980</xdr:colOff>
      <xdr:row>3</xdr:row>
      <xdr:rowOff>33747</xdr:rowOff>
    </xdr:to>
    <xdr:sp macro="" textlink="$F$6">
      <xdr:nvSpPr>
        <xdr:cNvPr id="22" name="TextBox 21"/>
        <xdr:cNvSpPr txBox="1"/>
      </xdr:nvSpPr>
      <xdr:spPr>
        <a:xfrm>
          <a:off x="2179321" y="248195"/>
          <a:ext cx="1295399" cy="334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0C0D98A-3DF8-4C95-87D9-B0647384271B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 May 2025</a:t>
          </a:fld>
          <a:endParaRPr lang="en-US" sz="1200" b="1"/>
        </a:p>
      </xdr:txBody>
    </xdr:sp>
    <xdr:clientData/>
  </xdr:twoCellAnchor>
  <xdr:twoCellAnchor>
    <xdr:from>
      <xdr:col>5</xdr:col>
      <xdr:colOff>693420</xdr:colOff>
      <xdr:row>1</xdr:row>
      <xdr:rowOff>68580</xdr:rowOff>
    </xdr:from>
    <xdr:to>
      <xdr:col>5</xdr:col>
      <xdr:colOff>1280160</xdr:colOff>
      <xdr:row>3</xdr:row>
      <xdr:rowOff>22860</xdr:rowOff>
    </xdr:to>
    <xdr:sp macro="" textlink="">
      <xdr:nvSpPr>
        <xdr:cNvPr id="23" name="TextBox 22"/>
        <xdr:cNvSpPr txBox="1"/>
      </xdr:nvSpPr>
      <xdr:spPr>
        <a:xfrm>
          <a:off x="3566160" y="251460"/>
          <a:ext cx="586740" cy="32004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5</xdr:col>
      <xdr:colOff>1264921</xdr:colOff>
      <xdr:row>1</xdr:row>
      <xdr:rowOff>68580</xdr:rowOff>
    </xdr:from>
    <xdr:to>
      <xdr:col>7</xdr:col>
      <xdr:colOff>739141</xdr:colOff>
      <xdr:row>3</xdr:row>
      <xdr:rowOff>31816</xdr:rowOff>
    </xdr:to>
    <xdr:sp macro="" textlink="$I$6">
      <xdr:nvSpPr>
        <xdr:cNvPr id="24" name="TextBox 23"/>
        <xdr:cNvSpPr txBox="1"/>
      </xdr:nvSpPr>
      <xdr:spPr>
        <a:xfrm>
          <a:off x="4137661" y="251460"/>
          <a:ext cx="1600200" cy="3289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 May 2025</a:t>
          </a:fld>
          <a:endParaRPr lang="en-US" sz="1400" b="1" i="0"/>
        </a:p>
      </xdr:txBody>
    </xdr:sp>
    <xdr:clientData/>
  </xdr:twoCellAnchor>
  <xdr:twoCellAnchor>
    <xdr:from>
      <xdr:col>7</xdr:col>
      <xdr:colOff>1051560</xdr:colOff>
      <xdr:row>0</xdr:row>
      <xdr:rowOff>160020</xdr:rowOff>
    </xdr:from>
    <xdr:to>
      <xdr:col>17</xdr:col>
      <xdr:colOff>129540</xdr:colOff>
      <xdr:row>3</xdr:row>
      <xdr:rowOff>22860</xdr:rowOff>
    </xdr:to>
    <xdr:sp macro="" textlink="">
      <xdr:nvSpPr>
        <xdr:cNvPr id="25" name="Rounded Rectangle 24"/>
        <xdr:cNvSpPr/>
      </xdr:nvSpPr>
      <xdr:spPr>
        <a:xfrm>
          <a:off x="6050280" y="160020"/>
          <a:ext cx="4503420" cy="4114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Dashboard</a:t>
          </a:r>
          <a:r>
            <a:rPr lang="en-IN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For The Month Of</a:t>
          </a:r>
          <a:endParaRPr lang="en-IN" sz="14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259080</xdr:colOff>
      <xdr:row>0</xdr:row>
      <xdr:rowOff>167640</xdr:rowOff>
    </xdr:from>
    <xdr:to>
      <xdr:col>17</xdr:col>
      <xdr:colOff>99060</xdr:colOff>
      <xdr:row>2</xdr:row>
      <xdr:rowOff>129540</xdr:rowOff>
    </xdr:to>
    <xdr:sp macro="" textlink="$G$6">
      <xdr:nvSpPr>
        <xdr:cNvPr id="26" name="Rounded Rectangle 25"/>
        <xdr:cNvSpPr/>
      </xdr:nvSpPr>
      <xdr:spPr>
        <a:xfrm>
          <a:off x="9182100" y="167640"/>
          <a:ext cx="1341120" cy="3276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97E3A1-6643-4412-8C1E-3CAEEA8149AD}" type="TxLink">
            <a:rPr lang="en-US" sz="14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  <a:ea typeface="Calibri"/>
              <a:cs typeface="Calibri"/>
            </a:rPr>
            <a:pPr algn="l"/>
            <a:t>May</a:t>
          </a:fld>
          <a:endParaRPr lang="en-IN" sz="1400" b="1" i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403860</xdr:colOff>
      <xdr:row>4</xdr:row>
      <xdr:rowOff>134983</xdr:rowOff>
    </xdr:from>
    <xdr:to>
      <xdr:col>2</xdr:col>
      <xdr:colOff>472440</xdr:colOff>
      <xdr:row>6</xdr:row>
      <xdr:rowOff>161109</xdr:rowOff>
    </xdr:to>
    <xdr:sp macro="" textlink="">
      <xdr:nvSpPr>
        <xdr:cNvPr id="27" name="Rounded Rectangle 26">
          <a:hlinkClick xmlns:r="http://schemas.openxmlformats.org/officeDocument/2006/relationships" r:id="rId12"/>
        </xdr:cNvPr>
        <xdr:cNvSpPr/>
      </xdr:nvSpPr>
      <xdr:spPr>
        <a:xfrm>
          <a:off x="403860" y="866503"/>
          <a:ext cx="1287780" cy="39188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January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220980</xdr:colOff>
      <xdr:row>33</xdr:row>
      <xdr:rowOff>87084</xdr:rowOff>
    </xdr:to>
    <xdr:sp macro="" textlink="">
      <xdr:nvSpPr>
        <xdr:cNvPr id="2" name="Rounded Rectangle 1"/>
        <xdr:cNvSpPr/>
      </xdr:nvSpPr>
      <xdr:spPr>
        <a:xfrm>
          <a:off x="0" y="0"/>
          <a:ext cx="1440180" cy="6152604"/>
        </a:xfrm>
        <a:prstGeom prst="round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358140</xdr:colOff>
      <xdr:row>7</xdr:row>
      <xdr:rowOff>65314</xdr:rowOff>
    </xdr:from>
    <xdr:to>
      <xdr:col>2</xdr:col>
      <xdr:colOff>426720</xdr:colOff>
      <xdr:row>9</xdr:row>
      <xdr:rowOff>68580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358140" y="1353094"/>
          <a:ext cx="1287780" cy="3842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February</a:t>
          </a:r>
        </a:p>
      </xdr:txBody>
    </xdr:sp>
    <xdr:clientData/>
  </xdr:twoCellAnchor>
  <xdr:twoCellAnchor>
    <xdr:from>
      <xdr:col>0</xdr:col>
      <xdr:colOff>373380</xdr:colOff>
      <xdr:row>9</xdr:row>
      <xdr:rowOff>144780</xdr:rowOff>
    </xdr:from>
    <xdr:to>
      <xdr:col>2</xdr:col>
      <xdr:colOff>441960</xdr:colOff>
      <xdr:row>11</xdr:row>
      <xdr:rowOff>97971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373380" y="1813560"/>
          <a:ext cx="1287780" cy="3189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March</a:t>
          </a:r>
        </a:p>
      </xdr:txBody>
    </xdr:sp>
    <xdr:clientData/>
  </xdr:twoCellAnchor>
  <xdr:twoCellAnchor>
    <xdr:from>
      <xdr:col>0</xdr:col>
      <xdr:colOff>381000</xdr:colOff>
      <xdr:row>11</xdr:row>
      <xdr:rowOff>152399</xdr:rowOff>
    </xdr:from>
    <xdr:to>
      <xdr:col>2</xdr:col>
      <xdr:colOff>449580</xdr:colOff>
      <xdr:row>13</xdr:row>
      <xdr:rowOff>141514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381000" y="2186939"/>
          <a:ext cx="1287780" cy="3548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April</a:t>
          </a:r>
        </a:p>
      </xdr:txBody>
    </xdr:sp>
    <xdr:clientData/>
  </xdr:twoCellAnchor>
  <xdr:twoCellAnchor>
    <xdr:from>
      <xdr:col>0</xdr:col>
      <xdr:colOff>373380</xdr:colOff>
      <xdr:row>14</xdr:row>
      <xdr:rowOff>0</xdr:rowOff>
    </xdr:from>
    <xdr:to>
      <xdr:col>2</xdr:col>
      <xdr:colOff>441960</xdr:colOff>
      <xdr:row>16</xdr:row>
      <xdr:rowOff>10885</xdr:rowOff>
    </xdr:to>
    <xdr:sp macro="" textlink="">
      <xdr:nvSpPr>
        <xdr:cNvPr id="6" name="Rounded Rectangle 5">
          <a:hlinkClick xmlns:r="http://schemas.openxmlformats.org/officeDocument/2006/relationships" r:id="rId4"/>
        </xdr:cNvPr>
        <xdr:cNvSpPr/>
      </xdr:nvSpPr>
      <xdr:spPr>
        <a:xfrm>
          <a:off x="373380" y="2583180"/>
          <a:ext cx="1287780" cy="37664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May</a:t>
          </a:r>
        </a:p>
      </xdr:txBody>
    </xdr:sp>
    <xdr:clientData/>
  </xdr:twoCellAnchor>
  <xdr:twoCellAnchor>
    <xdr:from>
      <xdr:col>1</xdr:col>
      <xdr:colOff>502920</xdr:colOff>
      <xdr:row>16</xdr:row>
      <xdr:rowOff>69668</xdr:rowOff>
    </xdr:from>
    <xdr:to>
      <xdr:col>3</xdr:col>
      <xdr:colOff>571500</xdr:colOff>
      <xdr:row>18</xdr:row>
      <xdr:rowOff>88173</xdr:rowOff>
    </xdr:to>
    <xdr:sp macro="" textlink="">
      <xdr:nvSpPr>
        <xdr:cNvPr id="7" name="Rounded Rectangle 6">
          <a:hlinkClick xmlns:r="http://schemas.openxmlformats.org/officeDocument/2006/relationships" r:id="rId5"/>
        </xdr:cNvPr>
        <xdr:cNvSpPr/>
      </xdr:nvSpPr>
      <xdr:spPr>
        <a:xfrm>
          <a:off x="1112520" y="3018608"/>
          <a:ext cx="1287780" cy="384265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 b="1">
              <a:solidFill>
                <a:schemeClr val="tx1"/>
              </a:solidFill>
              <a:latin typeface="+mn-lt"/>
              <a:ea typeface="+mn-ea"/>
              <a:cs typeface="+mn-cs"/>
            </a:rPr>
            <a:t>June</a:t>
          </a:r>
        </a:p>
      </xdr:txBody>
    </xdr:sp>
    <xdr:clientData/>
  </xdr:twoCellAnchor>
  <xdr:twoCellAnchor>
    <xdr:from>
      <xdr:col>0</xdr:col>
      <xdr:colOff>391886</xdr:colOff>
      <xdr:row>18</xdr:row>
      <xdr:rowOff>119742</xdr:rowOff>
    </xdr:from>
    <xdr:to>
      <xdr:col>2</xdr:col>
      <xdr:colOff>460466</xdr:colOff>
      <xdr:row>20</xdr:row>
      <xdr:rowOff>119743</xdr:rowOff>
    </xdr:to>
    <xdr:sp macro="" textlink="">
      <xdr:nvSpPr>
        <xdr:cNvPr id="8" name="Rounded Rectangle 7">
          <a:hlinkClick xmlns:r="http://schemas.openxmlformats.org/officeDocument/2006/relationships" r:id="rId6"/>
        </xdr:cNvPr>
        <xdr:cNvSpPr/>
      </xdr:nvSpPr>
      <xdr:spPr>
        <a:xfrm>
          <a:off x="391886" y="3434442"/>
          <a:ext cx="1287780" cy="36576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July</a:t>
          </a:r>
        </a:p>
      </xdr:txBody>
    </xdr:sp>
    <xdr:clientData/>
  </xdr:twoCellAnchor>
  <xdr:twoCellAnchor>
    <xdr:from>
      <xdr:col>0</xdr:col>
      <xdr:colOff>365760</xdr:colOff>
      <xdr:row>21</xdr:row>
      <xdr:rowOff>1</xdr:rowOff>
    </xdr:from>
    <xdr:to>
      <xdr:col>2</xdr:col>
      <xdr:colOff>434340</xdr:colOff>
      <xdr:row>23</xdr:row>
      <xdr:rowOff>10887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365760" y="3863341"/>
          <a:ext cx="1287780" cy="37664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August</a:t>
          </a:r>
        </a:p>
      </xdr:txBody>
    </xdr:sp>
    <xdr:clientData/>
  </xdr:twoCellAnchor>
  <xdr:twoCellAnchor>
    <xdr:from>
      <xdr:col>0</xdr:col>
      <xdr:colOff>312420</xdr:colOff>
      <xdr:row>30</xdr:row>
      <xdr:rowOff>105592</xdr:rowOff>
    </xdr:from>
    <xdr:to>
      <xdr:col>2</xdr:col>
      <xdr:colOff>381000</xdr:colOff>
      <xdr:row>32</xdr:row>
      <xdr:rowOff>130628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312420" y="5614852"/>
          <a:ext cx="1287780" cy="39841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December</a:t>
          </a:r>
        </a:p>
      </xdr:txBody>
    </xdr:sp>
    <xdr:clientData/>
  </xdr:twoCellAnchor>
  <xdr:twoCellAnchor>
    <xdr:from>
      <xdr:col>0</xdr:col>
      <xdr:colOff>381000</xdr:colOff>
      <xdr:row>4</xdr:row>
      <xdr:rowOff>173083</xdr:rowOff>
    </xdr:from>
    <xdr:to>
      <xdr:col>2</xdr:col>
      <xdr:colOff>449580</xdr:colOff>
      <xdr:row>7</xdr:row>
      <xdr:rowOff>8709</xdr:rowOff>
    </xdr:to>
    <xdr:sp macro="" textlink="">
      <xdr:nvSpPr>
        <xdr:cNvPr id="11" name="Rounded Rectangle 10">
          <a:hlinkClick xmlns:r="http://schemas.openxmlformats.org/officeDocument/2006/relationships" r:id="rId9"/>
        </xdr:cNvPr>
        <xdr:cNvSpPr/>
      </xdr:nvSpPr>
      <xdr:spPr>
        <a:xfrm>
          <a:off x="381000" y="904603"/>
          <a:ext cx="1287780" cy="39188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January</a:t>
          </a:r>
        </a:p>
      </xdr:txBody>
    </xdr:sp>
    <xdr:clientData/>
  </xdr:twoCellAnchor>
  <xdr:twoCellAnchor>
    <xdr:from>
      <xdr:col>0</xdr:col>
      <xdr:colOff>362495</xdr:colOff>
      <xdr:row>23</xdr:row>
      <xdr:rowOff>87086</xdr:rowOff>
    </xdr:from>
    <xdr:to>
      <xdr:col>2</xdr:col>
      <xdr:colOff>431075</xdr:colOff>
      <xdr:row>25</xdr:row>
      <xdr:rowOff>87085</xdr:rowOff>
    </xdr:to>
    <xdr:sp macro="" textlink="">
      <xdr:nvSpPr>
        <xdr:cNvPr id="12" name="Rounded Rectangle 11">
          <a:hlinkClick xmlns:r="http://schemas.openxmlformats.org/officeDocument/2006/relationships" r:id="rId10"/>
        </xdr:cNvPr>
        <xdr:cNvSpPr/>
      </xdr:nvSpPr>
      <xdr:spPr>
        <a:xfrm>
          <a:off x="362495" y="4316186"/>
          <a:ext cx="1287780" cy="36575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September</a:t>
          </a:r>
        </a:p>
      </xdr:txBody>
    </xdr:sp>
    <xdr:clientData/>
  </xdr:twoCellAnchor>
  <xdr:twoCellAnchor>
    <xdr:from>
      <xdr:col>0</xdr:col>
      <xdr:colOff>354875</xdr:colOff>
      <xdr:row>25</xdr:row>
      <xdr:rowOff>174172</xdr:rowOff>
    </xdr:from>
    <xdr:to>
      <xdr:col>2</xdr:col>
      <xdr:colOff>423455</xdr:colOff>
      <xdr:row>27</xdr:row>
      <xdr:rowOff>174170</xdr:rowOff>
    </xdr:to>
    <xdr:sp macro="" textlink="">
      <xdr:nvSpPr>
        <xdr:cNvPr id="13" name="Rounded Rectangle 12">
          <a:hlinkClick xmlns:r="http://schemas.openxmlformats.org/officeDocument/2006/relationships" r:id="rId11"/>
        </xdr:cNvPr>
        <xdr:cNvSpPr/>
      </xdr:nvSpPr>
      <xdr:spPr>
        <a:xfrm>
          <a:off x="354875" y="4769032"/>
          <a:ext cx="1287780" cy="36575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October</a:t>
          </a:r>
        </a:p>
      </xdr:txBody>
    </xdr:sp>
    <xdr:clientData/>
  </xdr:twoCellAnchor>
  <xdr:twoCellAnchor>
    <xdr:from>
      <xdr:col>0</xdr:col>
      <xdr:colOff>317864</xdr:colOff>
      <xdr:row>28</xdr:row>
      <xdr:rowOff>43542</xdr:rowOff>
    </xdr:from>
    <xdr:to>
      <xdr:col>2</xdr:col>
      <xdr:colOff>386444</xdr:colOff>
      <xdr:row>30</xdr:row>
      <xdr:rowOff>21769</xdr:rowOff>
    </xdr:to>
    <xdr:sp macro="" textlink="">
      <xdr:nvSpPr>
        <xdr:cNvPr id="14" name="Rounded Rectangle 13">
          <a:hlinkClick xmlns:r="http://schemas.openxmlformats.org/officeDocument/2006/relationships" r:id="rId12"/>
        </xdr:cNvPr>
        <xdr:cNvSpPr/>
      </xdr:nvSpPr>
      <xdr:spPr>
        <a:xfrm>
          <a:off x="317864" y="5187042"/>
          <a:ext cx="1287780" cy="343987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November</a:t>
          </a:r>
        </a:p>
      </xdr:txBody>
    </xdr:sp>
    <xdr:clientData/>
  </xdr:twoCellAnchor>
  <xdr:twoCellAnchor>
    <xdr:from>
      <xdr:col>41</xdr:col>
      <xdr:colOff>243840</xdr:colOff>
      <xdr:row>0</xdr:row>
      <xdr:rowOff>0</xdr:rowOff>
    </xdr:from>
    <xdr:to>
      <xdr:col>58</xdr:col>
      <xdr:colOff>469075</xdr:colOff>
      <xdr:row>4</xdr:row>
      <xdr:rowOff>15240</xdr:rowOff>
    </xdr:to>
    <xdr:sp macro="" textlink="">
      <xdr:nvSpPr>
        <xdr:cNvPr id="15" name="Rounded Rectangle 14"/>
        <xdr:cNvSpPr/>
      </xdr:nvSpPr>
      <xdr:spPr>
        <a:xfrm>
          <a:off x="20246340" y="0"/>
          <a:ext cx="15663355" cy="74676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>
              <a:solidFill>
                <a:schemeClr val="bg1"/>
              </a:solidFill>
            </a:rPr>
            <a:t>Monthly Report</a:t>
          </a:r>
        </a:p>
      </xdr:txBody>
    </xdr:sp>
    <xdr:clientData/>
  </xdr:twoCellAnchor>
  <xdr:twoCellAnchor>
    <xdr:from>
      <xdr:col>4</xdr:col>
      <xdr:colOff>206829</xdr:colOff>
      <xdr:row>1</xdr:row>
      <xdr:rowOff>68580</xdr:rowOff>
    </xdr:from>
    <xdr:to>
      <xdr:col>5</xdr:col>
      <xdr:colOff>1273628</xdr:colOff>
      <xdr:row>3</xdr:row>
      <xdr:rowOff>97972</xdr:rowOff>
    </xdr:to>
    <xdr:sp macro="" textlink="">
      <xdr:nvSpPr>
        <xdr:cNvPr id="16" name="TextBox 15"/>
        <xdr:cNvSpPr txBox="1"/>
      </xdr:nvSpPr>
      <xdr:spPr>
        <a:xfrm>
          <a:off x="2645229" y="251460"/>
          <a:ext cx="1501139" cy="3951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From</a:t>
          </a:r>
        </a:p>
      </xdr:txBody>
    </xdr:sp>
    <xdr:clientData/>
  </xdr:twoCellAnchor>
  <xdr:twoCellAnchor>
    <xdr:from>
      <xdr:col>5</xdr:col>
      <xdr:colOff>1219201</xdr:colOff>
      <xdr:row>1</xdr:row>
      <xdr:rowOff>65315</xdr:rowOff>
    </xdr:from>
    <xdr:to>
      <xdr:col>7</xdr:col>
      <xdr:colOff>696687</xdr:colOff>
      <xdr:row>3</xdr:row>
      <xdr:rowOff>97973</xdr:rowOff>
    </xdr:to>
    <xdr:sp macro="" textlink="">
      <xdr:nvSpPr>
        <xdr:cNvPr id="17" name="TextBox 16"/>
        <xdr:cNvSpPr txBox="1"/>
      </xdr:nvSpPr>
      <xdr:spPr>
        <a:xfrm>
          <a:off x="4091941" y="248195"/>
          <a:ext cx="1603466" cy="398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/>
            <a:t>01 </a:t>
          </a:r>
          <a:r>
            <a:rPr lang="en-US" sz="1400" b="1" i="0"/>
            <a:t>February</a:t>
          </a:r>
          <a:r>
            <a:rPr lang="en-US" sz="1400" b="1"/>
            <a:t> </a:t>
          </a:r>
          <a:r>
            <a:rPr lang="en-US" sz="1300" b="1"/>
            <a:t>2025</a:t>
          </a:r>
        </a:p>
      </xdr:txBody>
    </xdr:sp>
    <xdr:clientData/>
  </xdr:twoCellAnchor>
  <xdr:twoCellAnchor>
    <xdr:from>
      <xdr:col>7</xdr:col>
      <xdr:colOff>805544</xdr:colOff>
      <xdr:row>1</xdr:row>
      <xdr:rowOff>54429</xdr:rowOff>
    </xdr:from>
    <xdr:to>
      <xdr:col>8</xdr:col>
      <xdr:colOff>859972</xdr:colOff>
      <xdr:row>3</xdr:row>
      <xdr:rowOff>87086</xdr:rowOff>
    </xdr:to>
    <xdr:sp macro="" textlink="">
      <xdr:nvSpPr>
        <xdr:cNvPr id="18" name="TextBox 17"/>
        <xdr:cNvSpPr txBox="1"/>
      </xdr:nvSpPr>
      <xdr:spPr>
        <a:xfrm>
          <a:off x="5804264" y="237309"/>
          <a:ext cx="1570808" cy="3984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8</xdr:col>
      <xdr:colOff>815341</xdr:colOff>
      <xdr:row>1</xdr:row>
      <xdr:rowOff>53340</xdr:rowOff>
    </xdr:from>
    <xdr:to>
      <xdr:col>12</xdr:col>
      <xdr:colOff>32659</xdr:colOff>
      <xdr:row>3</xdr:row>
      <xdr:rowOff>97972</xdr:rowOff>
    </xdr:to>
    <xdr:sp macro="" textlink="$I$6">
      <xdr:nvSpPr>
        <xdr:cNvPr id="19" name="TextBox 18"/>
        <xdr:cNvSpPr txBox="1"/>
      </xdr:nvSpPr>
      <xdr:spPr>
        <a:xfrm>
          <a:off x="7330441" y="236220"/>
          <a:ext cx="1625238" cy="410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30 June 2025</a:t>
          </a:fld>
          <a:endParaRPr lang="en-US" sz="1400" b="1" i="0"/>
        </a:p>
      </xdr:txBody>
    </xdr:sp>
    <xdr:clientData/>
  </xdr:twoCellAnchor>
  <xdr:twoCellAnchor>
    <xdr:from>
      <xdr:col>0</xdr:col>
      <xdr:colOff>48986</xdr:colOff>
      <xdr:row>0</xdr:row>
      <xdr:rowOff>0</xdr:rowOff>
    </xdr:from>
    <xdr:to>
      <xdr:col>39</xdr:col>
      <xdr:colOff>281343</xdr:colOff>
      <xdr:row>3</xdr:row>
      <xdr:rowOff>106959</xdr:rowOff>
    </xdr:to>
    <xdr:sp macro="" textlink="">
      <xdr:nvSpPr>
        <xdr:cNvPr id="20" name="Rounded Rectangle 19"/>
        <xdr:cNvSpPr/>
      </xdr:nvSpPr>
      <xdr:spPr>
        <a:xfrm>
          <a:off x="48986" y="0"/>
          <a:ext cx="19289977" cy="65559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176349</xdr:colOff>
      <xdr:row>1</xdr:row>
      <xdr:rowOff>68580</xdr:rowOff>
    </xdr:from>
    <xdr:to>
      <xdr:col>3</xdr:col>
      <xdr:colOff>335280</xdr:colOff>
      <xdr:row>3</xdr:row>
      <xdr:rowOff>34272</xdr:rowOff>
    </xdr:to>
    <xdr:sp macro="" textlink="">
      <xdr:nvSpPr>
        <xdr:cNvPr id="21" name="TextBox 20"/>
        <xdr:cNvSpPr txBox="1"/>
      </xdr:nvSpPr>
      <xdr:spPr>
        <a:xfrm>
          <a:off x="1395549" y="251460"/>
          <a:ext cx="768531" cy="3314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300" b="1"/>
            <a:t>From</a:t>
          </a:r>
        </a:p>
      </xdr:txBody>
    </xdr:sp>
    <xdr:clientData/>
  </xdr:twoCellAnchor>
  <xdr:twoCellAnchor>
    <xdr:from>
      <xdr:col>3</xdr:col>
      <xdr:colOff>350521</xdr:colOff>
      <xdr:row>1</xdr:row>
      <xdr:rowOff>65315</xdr:rowOff>
    </xdr:from>
    <xdr:to>
      <xdr:col>5</xdr:col>
      <xdr:colOff>601980</xdr:colOff>
      <xdr:row>3</xdr:row>
      <xdr:rowOff>33747</xdr:rowOff>
    </xdr:to>
    <xdr:sp macro="" textlink="$F$6">
      <xdr:nvSpPr>
        <xdr:cNvPr id="22" name="TextBox 21"/>
        <xdr:cNvSpPr txBox="1"/>
      </xdr:nvSpPr>
      <xdr:spPr>
        <a:xfrm>
          <a:off x="2179321" y="248195"/>
          <a:ext cx="1295399" cy="334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0C0D98A-3DF8-4C95-87D9-B0647384271B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 June 2025</a:t>
          </a:fld>
          <a:endParaRPr lang="en-US" sz="1200" b="1"/>
        </a:p>
      </xdr:txBody>
    </xdr:sp>
    <xdr:clientData/>
  </xdr:twoCellAnchor>
  <xdr:twoCellAnchor>
    <xdr:from>
      <xdr:col>5</xdr:col>
      <xdr:colOff>693420</xdr:colOff>
      <xdr:row>1</xdr:row>
      <xdr:rowOff>68580</xdr:rowOff>
    </xdr:from>
    <xdr:to>
      <xdr:col>5</xdr:col>
      <xdr:colOff>1280160</xdr:colOff>
      <xdr:row>3</xdr:row>
      <xdr:rowOff>22860</xdr:rowOff>
    </xdr:to>
    <xdr:sp macro="" textlink="">
      <xdr:nvSpPr>
        <xdr:cNvPr id="23" name="TextBox 22"/>
        <xdr:cNvSpPr txBox="1"/>
      </xdr:nvSpPr>
      <xdr:spPr>
        <a:xfrm>
          <a:off x="3566160" y="251460"/>
          <a:ext cx="586740" cy="32004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5</xdr:col>
      <xdr:colOff>1264921</xdr:colOff>
      <xdr:row>1</xdr:row>
      <xdr:rowOff>68580</xdr:rowOff>
    </xdr:from>
    <xdr:to>
      <xdr:col>7</xdr:col>
      <xdr:colOff>739141</xdr:colOff>
      <xdr:row>3</xdr:row>
      <xdr:rowOff>31816</xdr:rowOff>
    </xdr:to>
    <xdr:sp macro="" textlink="$I$6">
      <xdr:nvSpPr>
        <xdr:cNvPr id="24" name="TextBox 23"/>
        <xdr:cNvSpPr txBox="1"/>
      </xdr:nvSpPr>
      <xdr:spPr>
        <a:xfrm>
          <a:off x="4137661" y="251460"/>
          <a:ext cx="1600200" cy="3289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30 June 2025</a:t>
          </a:fld>
          <a:endParaRPr lang="en-US" sz="1400" b="1" i="0"/>
        </a:p>
      </xdr:txBody>
    </xdr:sp>
    <xdr:clientData/>
  </xdr:twoCellAnchor>
  <xdr:twoCellAnchor>
    <xdr:from>
      <xdr:col>7</xdr:col>
      <xdr:colOff>1051560</xdr:colOff>
      <xdr:row>0</xdr:row>
      <xdr:rowOff>160020</xdr:rowOff>
    </xdr:from>
    <xdr:to>
      <xdr:col>17</xdr:col>
      <xdr:colOff>129540</xdr:colOff>
      <xdr:row>3</xdr:row>
      <xdr:rowOff>22860</xdr:rowOff>
    </xdr:to>
    <xdr:sp macro="" textlink="">
      <xdr:nvSpPr>
        <xdr:cNvPr id="25" name="Rounded Rectangle 24"/>
        <xdr:cNvSpPr/>
      </xdr:nvSpPr>
      <xdr:spPr>
        <a:xfrm>
          <a:off x="6050280" y="160020"/>
          <a:ext cx="4503420" cy="4114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Dashboard</a:t>
          </a:r>
          <a:r>
            <a:rPr lang="en-IN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For The Month Of</a:t>
          </a:r>
          <a:endParaRPr lang="en-IN" sz="14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259080</xdr:colOff>
      <xdr:row>0</xdr:row>
      <xdr:rowOff>167640</xdr:rowOff>
    </xdr:from>
    <xdr:to>
      <xdr:col>17</xdr:col>
      <xdr:colOff>99060</xdr:colOff>
      <xdr:row>2</xdr:row>
      <xdr:rowOff>129540</xdr:rowOff>
    </xdr:to>
    <xdr:sp macro="" textlink="$G$6">
      <xdr:nvSpPr>
        <xdr:cNvPr id="26" name="Rounded Rectangle 25"/>
        <xdr:cNvSpPr/>
      </xdr:nvSpPr>
      <xdr:spPr>
        <a:xfrm>
          <a:off x="9182100" y="167640"/>
          <a:ext cx="1341120" cy="3276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97E3A1-6643-4412-8C1E-3CAEEA8149AD}" type="TxLink">
            <a:rPr lang="en-US" sz="14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  <a:ea typeface="Calibri"/>
              <a:cs typeface="Calibri"/>
            </a:rPr>
            <a:pPr algn="l"/>
            <a:t>June</a:t>
          </a:fld>
          <a:endParaRPr lang="en-IN" sz="1400" b="1" i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220980</xdr:colOff>
      <xdr:row>33</xdr:row>
      <xdr:rowOff>87084</xdr:rowOff>
    </xdr:to>
    <xdr:sp macro="" textlink="">
      <xdr:nvSpPr>
        <xdr:cNvPr id="2" name="Rounded Rectangle 1"/>
        <xdr:cNvSpPr/>
      </xdr:nvSpPr>
      <xdr:spPr>
        <a:xfrm>
          <a:off x="0" y="0"/>
          <a:ext cx="1440180" cy="6152604"/>
        </a:xfrm>
        <a:prstGeom prst="round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358140</xdr:colOff>
      <xdr:row>7</xdr:row>
      <xdr:rowOff>65314</xdr:rowOff>
    </xdr:from>
    <xdr:to>
      <xdr:col>2</xdr:col>
      <xdr:colOff>426720</xdr:colOff>
      <xdr:row>9</xdr:row>
      <xdr:rowOff>68580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358140" y="1353094"/>
          <a:ext cx="1287780" cy="3842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February</a:t>
          </a:r>
        </a:p>
      </xdr:txBody>
    </xdr:sp>
    <xdr:clientData/>
  </xdr:twoCellAnchor>
  <xdr:twoCellAnchor>
    <xdr:from>
      <xdr:col>0</xdr:col>
      <xdr:colOff>373380</xdr:colOff>
      <xdr:row>9</xdr:row>
      <xdr:rowOff>144780</xdr:rowOff>
    </xdr:from>
    <xdr:to>
      <xdr:col>2</xdr:col>
      <xdr:colOff>441960</xdr:colOff>
      <xdr:row>11</xdr:row>
      <xdr:rowOff>97971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373380" y="1813560"/>
          <a:ext cx="1287780" cy="3189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March</a:t>
          </a:r>
        </a:p>
      </xdr:txBody>
    </xdr:sp>
    <xdr:clientData/>
  </xdr:twoCellAnchor>
  <xdr:twoCellAnchor>
    <xdr:from>
      <xdr:col>0</xdr:col>
      <xdr:colOff>381000</xdr:colOff>
      <xdr:row>11</xdr:row>
      <xdr:rowOff>152399</xdr:rowOff>
    </xdr:from>
    <xdr:to>
      <xdr:col>2</xdr:col>
      <xdr:colOff>449580</xdr:colOff>
      <xdr:row>13</xdr:row>
      <xdr:rowOff>141514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381000" y="2186939"/>
          <a:ext cx="1287780" cy="3548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April</a:t>
          </a:r>
        </a:p>
      </xdr:txBody>
    </xdr:sp>
    <xdr:clientData/>
  </xdr:twoCellAnchor>
  <xdr:twoCellAnchor>
    <xdr:from>
      <xdr:col>0</xdr:col>
      <xdr:colOff>373380</xdr:colOff>
      <xdr:row>14</xdr:row>
      <xdr:rowOff>0</xdr:rowOff>
    </xdr:from>
    <xdr:to>
      <xdr:col>2</xdr:col>
      <xdr:colOff>441960</xdr:colOff>
      <xdr:row>16</xdr:row>
      <xdr:rowOff>10885</xdr:rowOff>
    </xdr:to>
    <xdr:sp macro="" textlink="">
      <xdr:nvSpPr>
        <xdr:cNvPr id="6" name="Rounded Rectangle 5">
          <a:hlinkClick xmlns:r="http://schemas.openxmlformats.org/officeDocument/2006/relationships" r:id="rId4"/>
        </xdr:cNvPr>
        <xdr:cNvSpPr/>
      </xdr:nvSpPr>
      <xdr:spPr>
        <a:xfrm>
          <a:off x="373380" y="2583180"/>
          <a:ext cx="1287780" cy="37664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May</a:t>
          </a:r>
        </a:p>
      </xdr:txBody>
    </xdr:sp>
    <xdr:clientData/>
  </xdr:twoCellAnchor>
  <xdr:twoCellAnchor>
    <xdr:from>
      <xdr:col>0</xdr:col>
      <xdr:colOff>381000</xdr:colOff>
      <xdr:row>16</xdr:row>
      <xdr:rowOff>46808</xdr:rowOff>
    </xdr:from>
    <xdr:to>
      <xdr:col>2</xdr:col>
      <xdr:colOff>449580</xdr:colOff>
      <xdr:row>18</xdr:row>
      <xdr:rowOff>65313</xdr:rowOff>
    </xdr:to>
    <xdr:sp macro="" textlink="">
      <xdr:nvSpPr>
        <xdr:cNvPr id="7" name="Rounded Rectangle 6">
          <a:hlinkClick xmlns:r="http://schemas.openxmlformats.org/officeDocument/2006/relationships" r:id="rId5"/>
        </xdr:cNvPr>
        <xdr:cNvSpPr/>
      </xdr:nvSpPr>
      <xdr:spPr>
        <a:xfrm>
          <a:off x="381000" y="2995748"/>
          <a:ext cx="1287780" cy="38426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June</a:t>
          </a:r>
        </a:p>
      </xdr:txBody>
    </xdr:sp>
    <xdr:clientData/>
  </xdr:twoCellAnchor>
  <xdr:twoCellAnchor>
    <xdr:from>
      <xdr:col>1</xdr:col>
      <xdr:colOff>346166</xdr:colOff>
      <xdr:row>18</xdr:row>
      <xdr:rowOff>119742</xdr:rowOff>
    </xdr:from>
    <xdr:to>
      <xdr:col>3</xdr:col>
      <xdr:colOff>414746</xdr:colOff>
      <xdr:row>20</xdr:row>
      <xdr:rowOff>119743</xdr:rowOff>
    </xdr:to>
    <xdr:sp macro="" textlink="">
      <xdr:nvSpPr>
        <xdr:cNvPr id="8" name="Rounded Rectangle 7">
          <a:hlinkClick xmlns:r="http://schemas.openxmlformats.org/officeDocument/2006/relationships" r:id="rId6"/>
        </xdr:cNvPr>
        <xdr:cNvSpPr/>
      </xdr:nvSpPr>
      <xdr:spPr>
        <a:xfrm>
          <a:off x="955766" y="3434442"/>
          <a:ext cx="1287780" cy="365761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tx1"/>
              </a:solidFill>
            </a:rPr>
            <a:t>July</a:t>
          </a:r>
        </a:p>
      </xdr:txBody>
    </xdr:sp>
    <xdr:clientData/>
  </xdr:twoCellAnchor>
  <xdr:twoCellAnchor>
    <xdr:from>
      <xdr:col>0</xdr:col>
      <xdr:colOff>365760</xdr:colOff>
      <xdr:row>21</xdr:row>
      <xdr:rowOff>1</xdr:rowOff>
    </xdr:from>
    <xdr:to>
      <xdr:col>2</xdr:col>
      <xdr:colOff>434340</xdr:colOff>
      <xdr:row>23</xdr:row>
      <xdr:rowOff>10887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365760" y="3863341"/>
          <a:ext cx="1287780" cy="37664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August</a:t>
          </a:r>
        </a:p>
      </xdr:txBody>
    </xdr:sp>
    <xdr:clientData/>
  </xdr:twoCellAnchor>
  <xdr:twoCellAnchor>
    <xdr:from>
      <xdr:col>0</xdr:col>
      <xdr:colOff>312420</xdr:colOff>
      <xdr:row>30</xdr:row>
      <xdr:rowOff>105592</xdr:rowOff>
    </xdr:from>
    <xdr:to>
      <xdr:col>2</xdr:col>
      <xdr:colOff>381000</xdr:colOff>
      <xdr:row>32</xdr:row>
      <xdr:rowOff>130628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312420" y="5614852"/>
          <a:ext cx="1287780" cy="39841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December</a:t>
          </a:r>
        </a:p>
      </xdr:txBody>
    </xdr:sp>
    <xdr:clientData/>
  </xdr:twoCellAnchor>
  <xdr:twoCellAnchor>
    <xdr:from>
      <xdr:col>0</xdr:col>
      <xdr:colOff>388620</xdr:colOff>
      <xdr:row>4</xdr:row>
      <xdr:rowOff>173083</xdr:rowOff>
    </xdr:from>
    <xdr:to>
      <xdr:col>2</xdr:col>
      <xdr:colOff>457200</xdr:colOff>
      <xdr:row>7</xdr:row>
      <xdr:rowOff>8709</xdr:rowOff>
    </xdr:to>
    <xdr:sp macro="" textlink="">
      <xdr:nvSpPr>
        <xdr:cNvPr id="11" name="Rounded Rectangle 10">
          <a:hlinkClick xmlns:r="http://schemas.openxmlformats.org/officeDocument/2006/relationships" r:id="rId9"/>
        </xdr:cNvPr>
        <xdr:cNvSpPr/>
      </xdr:nvSpPr>
      <xdr:spPr>
        <a:xfrm>
          <a:off x="388620" y="904603"/>
          <a:ext cx="1287780" cy="39188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January</a:t>
          </a:r>
        </a:p>
      </xdr:txBody>
    </xdr:sp>
    <xdr:clientData/>
  </xdr:twoCellAnchor>
  <xdr:twoCellAnchor>
    <xdr:from>
      <xdr:col>0</xdr:col>
      <xdr:colOff>362495</xdr:colOff>
      <xdr:row>23</xdr:row>
      <xdr:rowOff>87086</xdr:rowOff>
    </xdr:from>
    <xdr:to>
      <xdr:col>2</xdr:col>
      <xdr:colOff>431075</xdr:colOff>
      <xdr:row>25</xdr:row>
      <xdr:rowOff>87085</xdr:rowOff>
    </xdr:to>
    <xdr:sp macro="" textlink="">
      <xdr:nvSpPr>
        <xdr:cNvPr id="12" name="Rounded Rectangle 11">
          <a:hlinkClick xmlns:r="http://schemas.openxmlformats.org/officeDocument/2006/relationships" r:id="rId10"/>
        </xdr:cNvPr>
        <xdr:cNvSpPr/>
      </xdr:nvSpPr>
      <xdr:spPr>
        <a:xfrm>
          <a:off x="362495" y="4316186"/>
          <a:ext cx="1287780" cy="36575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September</a:t>
          </a:r>
        </a:p>
      </xdr:txBody>
    </xdr:sp>
    <xdr:clientData/>
  </xdr:twoCellAnchor>
  <xdr:twoCellAnchor>
    <xdr:from>
      <xdr:col>0</xdr:col>
      <xdr:colOff>354875</xdr:colOff>
      <xdr:row>25</xdr:row>
      <xdr:rowOff>174172</xdr:rowOff>
    </xdr:from>
    <xdr:to>
      <xdr:col>2</xdr:col>
      <xdr:colOff>423455</xdr:colOff>
      <xdr:row>27</xdr:row>
      <xdr:rowOff>174170</xdr:rowOff>
    </xdr:to>
    <xdr:sp macro="" textlink="">
      <xdr:nvSpPr>
        <xdr:cNvPr id="13" name="Rounded Rectangle 12">
          <a:hlinkClick xmlns:r="http://schemas.openxmlformats.org/officeDocument/2006/relationships" r:id="rId11"/>
        </xdr:cNvPr>
        <xdr:cNvSpPr/>
      </xdr:nvSpPr>
      <xdr:spPr>
        <a:xfrm>
          <a:off x="354875" y="4769032"/>
          <a:ext cx="1287780" cy="36575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October</a:t>
          </a:r>
        </a:p>
      </xdr:txBody>
    </xdr:sp>
    <xdr:clientData/>
  </xdr:twoCellAnchor>
  <xdr:twoCellAnchor>
    <xdr:from>
      <xdr:col>0</xdr:col>
      <xdr:colOff>317864</xdr:colOff>
      <xdr:row>28</xdr:row>
      <xdr:rowOff>43542</xdr:rowOff>
    </xdr:from>
    <xdr:to>
      <xdr:col>2</xdr:col>
      <xdr:colOff>386444</xdr:colOff>
      <xdr:row>30</xdr:row>
      <xdr:rowOff>21769</xdr:rowOff>
    </xdr:to>
    <xdr:sp macro="" textlink="">
      <xdr:nvSpPr>
        <xdr:cNvPr id="14" name="Rounded Rectangle 13">
          <a:hlinkClick xmlns:r="http://schemas.openxmlformats.org/officeDocument/2006/relationships" r:id="rId12"/>
        </xdr:cNvPr>
        <xdr:cNvSpPr/>
      </xdr:nvSpPr>
      <xdr:spPr>
        <a:xfrm>
          <a:off x="317864" y="5187042"/>
          <a:ext cx="1287780" cy="343987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November</a:t>
          </a:r>
        </a:p>
      </xdr:txBody>
    </xdr:sp>
    <xdr:clientData/>
  </xdr:twoCellAnchor>
  <xdr:twoCellAnchor>
    <xdr:from>
      <xdr:col>41</xdr:col>
      <xdr:colOff>243840</xdr:colOff>
      <xdr:row>0</xdr:row>
      <xdr:rowOff>0</xdr:rowOff>
    </xdr:from>
    <xdr:to>
      <xdr:col>58</xdr:col>
      <xdr:colOff>469075</xdr:colOff>
      <xdr:row>4</xdr:row>
      <xdr:rowOff>15240</xdr:rowOff>
    </xdr:to>
    <xdr:sp macro="" textlink="">
      <xdr:nvSpPr>
        <xdr:cNvPr id="15" name="Rounded Rectangle 14"/>
        <xdr:cNvSpPr/>
      </xdr:nvSpPr>
      <xdr:spPr>
        <a:xfrm>
          <a:off x="20246340" y="0"/>
          <a:ext cx="15663355" cy="74676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>
              <a:solidFill>
                <a:schemeClr val="bg1"/>
              </a:solidFill>
            </a:rPr>
            <a:t>Monthly Report</a:t>
          </a:r>
        </a:p>
      </xdr:txBody>
    </xdr:sp>
    <xdr:clientData/>
  </xdr:twoCellAnchor>
  <xdr:twoCellAnchor>
    <xdr:from>
      <xdr:col>4</xdr:col>
      <xdr:colOff>206829</xdr:colOff>
      <xdr:row>1</xdr:row>
      <xdr:rowOff>68580</xdr:rowOff>
    </xdr:from>
    <xdr:to>
      <xdr:col>5</xdr:col>
      <xdr:colOff>1273628</xdr:colOff>
      <xdr:row>3</xdr:row>
      <xdr:rowOff>97972</xdr:rowOff>
    </xdr:to>
    <xdr:sp macro="" textlink="">
      <xdr:nvSpPr>
        <xdr:cNvPr id="16" name="TextBox 15"/>
        <xdr:cNvSpPr txBox="1"/>
      </xdr:nvSpPr>
      <xdr:spPr>
        <a:xfrm>
          <a:off x="2645229" y="251460"/>
          <a:ext cx="1501139" cy="3951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From</a:t>
          </a:r>
        </a:p>
      </xdr:txBody>
    </xdr:sp>
    <xdr:clientData/>
  </xdr:twoCellAnchor>
  <xdr:twoCellAnchor>
    <xdr:from>
      <xdr:col>5</xdr:col>
      <xdr:colOff>1219201</xdr:colOff>
      <xdr:row>1</xdr:row>
      <xdr:rowOff>65315</xdr:rowOff>
    </xdr:from>
    <xdr:to>
      <xdr:col>7</xdr:col>
      <xdr:colOff>696687</xdr:colOff>
      <xdr:row>3</xdr:row>
      <xdr:rowOff>97973</xdr:rowOff>
    </xdr:to>
    <xdr:sp macro="" textlink="">
      <xdr:nvSpPr>
        <xdr:cNvPr id="17" name="TextBox 16"/>
        <xdr:cNvSpPr txBox="1"/>
      </xdr:nvSpPr>
      <xdr:spPr>
        <a:xfrm>
          <a:off x="4091941" y="248195"/>
          <a:ext cx="1603466" cy="398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/>
            <a:t>01 </a:t>
          </a:r>
          <a:r>
            <a:rPr lang="en-US" sz="1400" b="1" i="0"/>
            <a:t>February</a:t>
          </a:r>
          <a:r>
            <a:rPr lang="en-US" sz="1400" b="1"/>
            <a:t> </a:t>
          </a:r>
          <a:r>
            <a:rPr lang="en-US" sz="1300" b="1"/>
            <a:t>2025</a:t>
          </a:r>
        </a:p>
      </xdr:txBody>
    </xdr:sp>
    <xdr:clientData/>
  </xdr:twoCellAnchor>
  <xdr:twoCellAnchor>
    <xdr:from>
      <xdr:col>7</xdr:col>
      <xdr:colOff>805544</xdr:colOff>
      <xdr:row>1</xdr:row>
      <xdr:rowOff>54429</xdr:rowOff>
    </xdr:from>
    <xdr:to>
      <xdr:col>8</xdr:col>
      <xdr:colOff>859972</xdr:colOff>
      <xdr:row>3</xdr:row>
      <xdr:rowOff>87086</xdr:rowOff>
    </xdr:to>
    <xdr:sp macro="" textlink="">
      <xdr:nvSpPr>
        <xdr:cNvPr id="18" name="TextBox 17"/>
        <xdr:cNvSpPr txBox="1"/>
      </xdr:nvSpPr>
      <xdr:spPr>
        <a:xfrm>
          <a:off x="5804264" y="237309"/>
          <a:ext cx="1570808" cy="3984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8</xdr:col>
      <xdr:colOff>815341</xdr:colOff>
      <xdr:row>1</xdr:row>
      <xdr:rowOff>53340</xdr:rowOff>
    </xdr:from>
    <xdr:to>
      <xdr:col>12</xdr:col>
      <xdr:colOff>32659</xdr:colOff>
      <xdr:row>3</xdr:row>
      <xdr:rowOff>97972</xdr:rowOff>
    </xdr:to>
    <xdr:sp macro="" textlink="$I$6">
      <xdr:nvSpPr>
        <xdr:cNvPr id="19" name="TextBox 18"/>
        <xdr:cNvSpPr txBox="1"/>
      </xdr:nvSpPr>
      <xdr:spPr>
        <a:xfrm>
          <a:off x="7330441" y="236220"/>
          <a:ext cx="1625238" cy="410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 July 2025</a:t>
          </a:fld>
          <a:endParaRPr lang="en-US" sz="1400" b="1" i="0"/>
        </a:p>
      </xdr:txBody>
    </xdr:sp>
    <xdr:clientData/>
  </xdr:twoCellAnchor>
  <xdr:twoCellAnchor>
    <xdr:from>
      <xdr:col>0</xdr:col>
      <xdr:colOff>48986</xdr:colOff>
      <xdr:row>0</xdr:row>
      <xdr:rowOff>0</xdr:rowOff>
    </xdr:from>
    <xdr:to>
      <xdr:col>39</xdr:col>
      <xdr:colOff>281343</xdr:colOff>
      <xdr:row>3</xdr:row>
      <xdr:rowOff>106959</xdr:rowOff>
    </xdr:to>
    <xdr:sp macro="" textlink="">
      <xdr:nvSpPr>
        <xdr:cNvPr id="20" name="Rounded Rectangle 19"/>
        <xdr:cNvSpPr/>
      </xdr:nvSpPr>
      <xdr:spPr>
        <a:xfrm>
          <a:off x="48986" y="0"/>
          <a:ext cx="19289977" cy="65559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176349</xdr:colOff>
      <xdr:row>1</xdr:row>
      <xdr:rowOff>68580</xdr:rowOff>
    </xdr:from>
    <xdr:to>
      <xdr:col>3</xdr:col>
      <xdr:colOff>335280</xdr:colOff>
      <xdr:row>3</xdr:row>
      <xdr:rowOff>34272</xdr:rowOff>
    </xdr:to>
    <xdr:sp macro="" textlink="">
      <xdr:nvSpPr>
        <xdr:cNvPr id="21" name="TextBox 20"/>
        <xdr:cNvSpPr txBox="1"/>
      </xdr:nvSpPr>
      <xdr:spPr>
        <a:xfrm>
          <a:off x="1395549" y="251460"/>
          <a:ext cx="768531" cy="3314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300" b="1"/>
            <a:t>From</a:t>
          </a:r>
        </a:p>
      </xdr:txBody>
    </xdr:sp>
    <xdr:clientData/>
  </xdr:twoCellAnchor>
  <xdr:twoCellAnchor>
    <xdr:from>
      <xdr:col>3</xdr:col>
      <xdr:colOff>350521</xdr:colOff>
      <xdr:row>1</xdr:row>
      <xdr:rowOff>65315</xdr:rowOff>
    </xdr:from>
    <xdr:to>
      <xdr:col>5</xdr:col>
      <xdr:colOff>601980</xdr:colOff>
      <xdr:row>3</xdr:row>
      <xdr:rowOff>33747</xdr:rowOff>
    </xdr:to>
    <xdr:sp macro="" textlink="$F$6">
      <xdr:nvSpPr>
        <xdr:cNvPr id="22" name="TextBox 21"/>
        <xdr:cNvSpPr txBox="1"/>
      </xdr:nvSpPr>
      <xdr:spPr>
        <a:xfrm>
          <a:off x="2179321" y="248195"/>
          <a:ext cx="1295399" cy="334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0C0D98A-3DF8-4C95-87D9-B0647384271B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 July 2025</a:t>
          </a:fld>
          <a:endParaRPr lang="en-US" sz="1200" b="1"/>
        </a:p>
      </xdr:txBody>
    </xdr:sp>
    <xdr:clientData/>
  </xdr:twoCellAnchor>
  <xdr:twoCellAnchor>
    <xdr:from>
      <xdr:col>5</xdr:col>
      <xdr:colOff>693420</xdr:colOff>
      <xdr:row>1</xdr:row>
      <xdr:rowOff>68580</xdr:rowOff>
    </xdr:from>
    <xdr:to>
      <xdr:col>5</xdr:col>
      <xdr:colOff>1280160</xdr:colOff>
      <xdr:row>3</xdr:row>
      <xdr:rowOff>22860</xdr:rowOff>
    </xdr:to>
    <xdr:sp macro="" textlink="">
      <xdr:nvSpPr>
        <xdr:cNvPr id="23" name="TextBox 22"/>
        <xdr:cNvSpPr txBox="1"/>
      </xdr:nvSpPr>
      <xdr:spPr>
        <a:xfrm>
          <a:off x="3566160" y="251460"/>
          <a:ext cx="586740" cy="32004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5</xdr:col>
      <xdr:colOff>1264921</xdr:colOff>
      <xdr:row>1</xdr:row>
      <xdr:rowOff>68580</xdr:rowOff>
    </xdr:from>
    <xdr:to>
      <xdr:col>7</xdr:col>
      <xdr:colOff>739141</xdr:colOff>
      <xdr:row>3</xdr:row>
      <xdr:rowOff>31816</xdr:rowOff>
    </xdr:to>
    <xdr:sp macro="" textlink="$I$6">
      <xdr:nvSpPr>
        <xdr:cNvPr id="24" name="TextBox 23"/>
        <xdr:cNvSpPr txBox="1"/>
      </xdr:nvSpPr>
      <xdr:spPr>
        <a:xfrm>
          <a:off x="4137661" y="251460"/>
          <a:ext cx="1600200" cy="3289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 July 2025</a:t>
          </a:fld>
          <a:endParaRPr lang="en-US" sz="1400" b="1" i="0"/>
        </a:p>
      </xdr:txBody>
    </xdr:sp>
    <xdr:clientData/>
  </xdr:twoCellAnchor>
  <xdr:twoCellAnchor>
    <xdr:from>
      <xdr:col>7</xdr:col>
      <xdr:colOff>1051560</xdr:colOff>
      <xdr:row>0</xdr:row>
      <xdr:rowOff>160020</xdr:rowOff>
    </xdr:from>
    <xdr:to>
      <xdr:col>17</xdr:col>
      <xdr:colOff>129540</xdr:colOff>
      <xdr:row>3</xdr:row>
      <xdr:rowOff>22860</xdr:rowOff>
    </xdr:to>
    <xdr:sp macro="" textlink="">
      <xdr:nvSpPr>
        <xdr:cNvPr id="25" name="Rounded Rectangle 24"/>
        <xdr:cNvSpPr/>
      </xdr:nvSpPr>
      <xdr:spPr>
        <a:xfrm>
          <a:off x="6050280" y="160020"/>
          <a:ext cx="4503420" cy="4114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Dashboard</a:t>
          </a:r>
          <a:r>
            <a:rPr lang="en-IN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For The Month Of</a:t>
          </a:r>
          <a:endParaRPr lang="en-IN" sz="14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259080</xdr:colOff>
      <xdr:row>0</xdr:row>
      <xdr:rowOff>167640</xdr:rowOff>
    </xdr:from>
    <xdr:to>
      <xdr:col>17</xdr:col>
      <xdr:colOff>99060</xdr:colOff>
      <xdr:row>2</xdr:row>
      <xdr:rowOff>129540</xdr:rowOff>
    </xdr:to>
    <xdr:sp macro="" textlink="$G$6">
      <xdr:nvSpPr>
        <xdr:cNvPr id="26" name="Rounded Rectangle 25"/>
        <xdr:cNvSpPr/>
      </xdr:nvSpPr>
      <xdr:spPr>
        <a:xfrm>
          <a:off x="9182100" y="167640"/>
          <a:ext cx="1341120" cy="3276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97E3A1-6643-4412-8C1E-3CAEEA8149AD}" type="TxLink">
            <a:rPr lang="en-US" sz="14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  <a:ea typeface="Calibri"/>
              <a:cs typeface="Calibri"/>
            </a:rPr>
            <a:pPr algn="l"/>
            <a:t>July</a:t>
          </a:fld>
          <a:endParaRPr lang="en-IN" sz="1400" b="1" i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220980</xdr:colOff>
      <xdr:row>33</xdr:row>
      <xdr:rowOff>87084</xdr:rowOff>
    </xdr:to>
    <xdr:sp macro="" textlink="">
      <xdr:nvSpPr>
        <xdr:cNvPr id="2" name="Rounded Rectangle 1"/>
        <xdr:cNvSpPr/>
      </xdr:nvSpPr>
      <xdr:spPr>
        <a:xfrm>
          <a:off x="0" y="0"/>
          <a:ext cx="1440180" cy="6152604"/>
        </a:xfrm>
        <a:prstGeom prst="round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358140</xdr:colOff>
      <xdr:row>7</xdr:row>
      <xdr:rowOff>65314</xdr:rowOff>
    </xdr:from>
    <xdr:to>
      <xdr:col>2</xdr:col>
      <xdr:colOff>426720</xdr:colOff>
      <xdr:row>9</xdr:row>
      <xdr:rowOff>68580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358140" y="1353094"/>
          <a:ext cx="1287780" cy="3842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February</a:t>
          </a:r>
        </a:p>
      </xdr:txBody>
    </xdr:sp>
    <xdr:clientData/>
  </xdr:twoCellAnchor>
  <xdr:twoCellAnchor>
    <xdr:from>
      <xdr:col>0</xdr:col>
      <xdr:colOff>373380</xdr:colOff>
      <xdr:row>9</xdr:row>
      <xdr:rowOff>144780</xdr:rowOff>
    </xdr:from>
    <xdr:to>
      <xdr:col>2</xdr:col>
      <xdr:colOff>441960</xdr:colOff>
      <xdr:row>11</xdr:row>
      <xdr:rowOff>97971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373380" y="1813560"/>
          <a:ext cx="1287780" cy="3189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March</a:t>
          </a:r>
        </a:p>
      </xdr:txBody>
    </xdr:sp>
    <xdr:clientData/>
  </xdr:twoCellAnchor>
  <xdr:twoCellAnchor>
    <xdr:from>
      <xdr:col>0</xdr:col>
      <xdr:colOff>381000</xdr:colOff>
      <xdr:row>11</xdr:row>
      <xdr:rowOff>152399</xdr:rowOff>
    </xdr:from>
    <xdr:to>
      <xdr:col>2</xdr:col>
      <xdr:colOff>449580</xdr:colOff>
      <xdr:row>13</xdr:row>
      <xdr:rowOff>141514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381000" y="2186939"/>
          <a:ext cx="1287780" cy="3548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April</a:t>
          </a:r>
        </a:p>
      </xdr:txBody>
    </xdr:sp>
    <xdr:clientData/>
  </xdr:twoCellAnchor>
  <xdr:twoCellAnchor>
    <xdr:from>
      <xdr:col>0</xdr:col>
      <xdr:colOff>373380</xdr:colOff>
      <xdr:row>14</xdr:row>
      <xdr:rowOff>0</xdr:rowOff>
    </xdr:from>
    <xdr:to>
      <xdr:col>2</xdr:col>
      <xdr:colOff>441960</xdr:colOff>
      <xdr:row>16</xdr:row>
      <xdr:rowOff>10885</xdr:rowOff>
    </xdr:to>
    <xdr:sp macro="" textlink="">
      <xdr:nvSpPr>
        <xdr:cNvPr id="6" name="Rounded Rectangle 5">
          <a:hlinkClick xmlns:r="http://schemas.openxmlformats.org/officeDocument/2006/relationships" r:id="rId4"/>
        </xdr:cNvPr>
        <xdr:cNvSpPr/>
      </xdr:nvSpPr>
      <xdr:spPr>
        <a:xfrm>
          <a:off x="373380" y="2583180"/>
          <a:ext cx="1287780" cy="37664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May</a:t>
          </a:r>
        </a:p>
      </xdr:txBody>
    </xdr:sp>
    <xdr:clientData/>
  </xdr:twoCellAnchor>
  <xdr:twoCellAnchor>
    <xdr:from>
      <xdr:col>0</xdr:col>
      <xdr:colOff>381000</xdr:colOff>
      <xdr:row>16</xdr:row>
      <xdr:rowOff>46808</xdr:rowOff>
    </xdr:from>
    <xdr:to>
      <xdr:col>2</xdr:col>
      <xdr:colOff>449580</xdr:colOff>
      <xdr:row>18</xdr:row>
      <xdr:rowOff>65313</xdr:rowOff>
    </xdr:to>
    <xdr:sp macro="" textlink="">
      <xdr:nvSpPr>
        <xdr:cNvPr id="7" name="Rounded Rectangle 6">
          <a:hlinkClick xmlns:r="http://schemas.openxmlformats.org/officeDocument/2006/relationships" r:id="rId5"/>
        </xdr:cNvPr>
        <xdr:cNvSpPr/>
      </xdr:nvSpPr>
      <xdr:spPr>
        <a:xfrm>
          <a:off x="381000" y="2995748"/>
          <a:ext cx="1287780" cy="38426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June</a:t>
          </a:r>
        </a:p>
      </xdr:txBody>
    </xdr:sp>
    <xdr:clientData/>
  </xdr:twoCellAnchor>
  <xdr:twoCellAnchor>
    <xdr:from>
      <xdr:col>0</xdr:col>
      <xdr:colOff>391886</xdr:colOff>
      <xdr:row>18</xdr:row>
      <xdr:rowOff>119742</xdr:rowOff>
    </xdr:from>
    <xdr:to>
      <xdr:col>2</xdr:col>
      <xdr:colOff>460466</xdr:colOff>
      <xdr:row>20</xdr:row>
      <xdr:rowOff>119743</xdr:rowOff>
    </xdr:to>
    <xdr:sp macro="" textlink="">
      <xdr:nvSpPr>
        <xdr:cNvPr id="8" name="Rounded Rectangle 7">
          <a:hlinkClick xmlns:r="http://schemas.openxmlformats.org/officeDocument/2006/relationships" r:id="rId6"/>
        </xdr:cNvPr>
        <xdr:cNvSpPr/>
      </xdr:nvSpPr>
      <xdr:spPr>
        <a:xfrm>
          <a:off x="391886" y="3434442"/>
          <a:ext cx="1287780" cy="36576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July</a:t>
          </a:r>
        </a:p>
      </xdr:txBody>
    </xdr:sp>
    <xdr:clientData/>
  </xdr:twoCellAnchor>
  <xdr:twoCellAnchor>
    <xdr:from>
      <xdr:col>1</xdr:col>
      <xdr:colOff>403860</xdr:colOff>
      <xdr:row>21</xdr:row>
      <xdr:rowOff>22861</xdr:rowOff>
    </xdr:from>
    <xdr:to>
      <xdr:col>3</xdr:col>
      <xdr:colOff>472440</xdr:colOff>
      <xdr:row>23</xdr:row>
      <xdr:rowOff>33747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013460" y="3886201"/>
          <a:ext cx="1287780" cy="376646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tx1"/>
              </a:solidFill>
            </a:rPr>
            <a:t>August</a:t>
          </a:r>
        </a:p>
      </xdr:txBody>
    </xdr:sp>
    <xdr:clientData/>
  </xdr:twoCellAnchor>
  <xdr:twoCellAnchor>
    <xdr:from>
      <xdr:col>0</xdr:col>
      <xdr:colOff>312420</xdr:colOff>
      <xdr:row>30</xdr:row>
      <xdr:rowOff>105592</xdr:rowOff>
    </xdr:from>
    <xdr:to>
      <xdr:col>2</xdr:col>
      <xdr:colOff>381000</xdr:colOff>
      <xdr:row>32</xdr:row>
      <xdr:rowOff>130628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312420" y="5614852"/>
          <a:ext cx="1287780" cy="39841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December</a:t>
          </a:r>
        </a:p>
      </xdr:txBody>
    </xdr:sp>
    <xdr:clientData/>
  </xdr:twoCellAnchor>
  <xdr:twoCellAnchor>
    <xdr:from>
      <xdr:col>0</xdr:col>
      <xdr:colOff>403860</xdr:colOff>
      <xdr:row>4</xdr:row>
      <xdr:rowOff>150223</xdr:rowOff>
    </xdr:from>
    <xdr:to>
      <xdr:col>2</xdr:col>
      <xdr:colOff>472440</xdr:colOff>
      <xdr:row>6</xdr:row>
      <xdr:rowOff>176349</xdr:rowOff>
    </xdr:to>
    <xdr:sp macro="" textlink="">
      <xdr:nvSpPr>
        <xdr:cNvPr id="11" name="Rounded Rectangle 10">
          <a:hlinkClick xmlns:r="http://schemas.openxmlformats.org/officeDocument/2006/relationships" r:id="rId9"/>
        </xdr:cNvPr>
        <xdr:cNvSpPr/>
      </xdr:nvSpPr>
      <xdr:spPr>
        <a:xfrm>
          <a:off x="403860" y="881743"/>
          <a:ext cx="1287780" cy="39188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January</a:t>
          </a:r>
        </a:p>
      </xdr:txBody>
    </xdr:sp>
    <xdr:clientData/>
  </xdr:twoCellAnchor>
  <xdr:twoCellAnchor>
    <xdr:from>
      <xdr:col>0</xdr:col>
      <xdr:colOff>339635</xdr:colOff>
      <xdr:row>23</xdr:row>
      <xdr:rowOff>117566</xdr:rowOff>
    </xdr:from>
    <xdr:to>
      <xdr:col>2</xdr:col>
      <xdr:colOff>408215</xdr:colOff>
      <xdr:row>25</xdr:row>
      <xdr:rowOff>117565</xdr:rowOff>
    </xdr:to>
    <xdr:sp macro="" textlink="">
      <xdr:nvSpPr>
        <xdr:cNvPr id="12" name="Rounded Rectangle 11">
          <a:hlinkClick xmlns:r="http://schemas.openxmlformats.org/officeDocument/2006/relationships" r:id="rId10"/>
        </xdr:cNvPr>
        <xdr:cNvSpPr/>
      </xdr:nvSpPr>
      <xdr:spPr>
        <a:xfrm>
          <a:off x="339635" y="4346666"/>
          <a:ext cx="1287780" cy="36575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September</a:t>
          </a:r>
        </a:p>
      </xdr:txBody>
    </xdr:sp>
    <xdr:clientData/>
  </xdr:twoCellAnchor>
  <xdr:twoCellAnchor>
    <xdr:from>
      <xdr:col>0</xdr:col>
      <xdr:colOff>354875</xdr:colOff>
      <xdr:row>25</xdr:row>
      <xdr:rowOff>174172</xdr:rowOff>
    </xdr:from>
    <xdr:to>
      <xdr:col>2</xdr:col>
      <xdr:colOff>423455</xdr:colOff>
      <xdr:row>27</xdr:row>
      <xdr:rowOff>174170</xdr:rowOff>
    </xdr:to>
    <xdr:sp macro="" textlink="">
      <xdr:nvSpPr>
        <xdr:cNvPr id="13" name="Rounded Rectangle 12">
          <a:hlinkClick xmlns:r="http://schemas.openxmlformats.org/officeDocument/2006/relationships" r:id="rId11"/>
        </xdr:cNvPr>
        <xdr:cNvSpPr/>
      </xdr:nvSpPr>
      <xdr:spPr>
        <a:xfrm>
          <a:off x="354875" y="4769032"/>
          <a:ext cx="1287780" cy="36575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October</a:t>
          </a:r>
        </a:p>
      </xdr:txBody>
    </xdr:sp>
    <xdr:clientData/>
  </xdr:twoCellAnchor>
  <xdr:twoCellAnchor>
    <xdr:from>
      <xdr:col>0</xdr:col>
      <xdr:colOff>317864</xdr:colOff>
      <xdr:row>28</xdr:row>
      <xdr:rowOff>43542</xdr:rowOff>
    </xdr:from>
    <xdr:to>
      <xdr:col>2</xdr:col>
      <xdr:colOff>386444</xdr:colOff>
      <xdr:row>30</xdr:row>
      <xdr:rowOff>21769</xdr:rowOff>
    </xdr:to>
    <xdr:sp macro="" textlink="">
      <xdr:nvSpPr>
        <xdr:cNvPr id="14" name="Rounded Rectangle 13">
          <a:hlinkClick xmlns:r="http://schemas.openxmlformats.org/officeDocument/2006/relationships" r:id="rId12"/>
        </xdr:cNvPr>
        <xdr:cNvSpPr/>
      </xdr:nvSpPr>
      <xdr:spPr>
        <a:xfrm>
          <a:off x="317864" y="5187042"/>
          <a:ext cx="1287780" cy="343987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November</a:t>
          </a:r>
        </a:p>
      </xdr:txBody>
    </xdr:sp>
    <xdr:clientData/>
  </xdr:twoCellAnchor>
  <xdr:twoCellAnchor>
    <xdr:from>
      <xdr:col>41</xdr:col>
      <xdr:colOff>243840</xdr:colOff>
      <xdr:row>0</xdr:row>
      <xdr:rowOff>0</xdr:rowOff>
    </xdr:from>
    <xdr:to>
      <xdr:col>58</xdr:col>
      <xdr:colOff>469075</xdr:colOff>
      <xdr:row>4</xdr:row>
      <xdr:rowOff>15240</xdr:rowOff>
    </xdr:to>
    <xdr:sp macro="" textlink="">
      <xdr:nvSpPr>
        <xdr:cNvPr id="15" name="Rounded Rectangle 14"/>
        <xdr:cNvSpPr/>
      </xdr:nvSpPr>
      <xdr:spPr>
        <a:xfrm>
          <a:off x="20246340" y="0"/>
          <a:ext cx="15663355" cy="74676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>
              <a:solidFill>
                <a:schemeClr val="bg1"/>
              </a:solidFill>
            </a:rPr>
            <a:t>Monthly Report</a:t>
          </a:r>
        </a:p>
      </xdr:txBody>
    </xdr:sp>
    <xdr:clientData/>
  </xdr:twoCellAnchor>
  <xdr:twoCellAnchor>
    <xdr:from>
      <xdr:col>4</xdr:col>
      <xdr:colOff>206829</xdr:colOff>
      <xdr:row>1</xdr:row>
      <xdr:rowOff>68580</xdr:rowOff>
    </xdr:from>
    <xdr:to>
      <xdr:col>5</xdr:col>
      <xdr:colOff>1273628</xdr:colOff>
      <xdr:row>3</xdr:row>
      <xdr:rowOff>97972</xdr:rowOff>
    </xdr:to>
    <xdr:sp macro="" textlink="">
      <xdr:nvSpPr>
        <xdr:cNvPr id="16" name="TextBox 15"/>
        <xdr:cNvSpPr txBox="1"/>
      </xdr:nvSpPr>
      <xdr:spPr>
        <a:xfrm>
          <a:off x="2645229" y="251460"/>
          <a:ext cx="1501139" cy="3951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From</a:t>
          </a:r>
        </a:p>
      </xdr:txBody>
    </xdr:sp>
    <xdr:clientData/>
  </xdr:twoCellAnchor>
  <xdr:twoCellAnchor>
    <xdr:from>
      <xdr:col>5</xdr:col>
      <xdr:colOff>1219201</xdr:colOff>
      <xdr:row>1</xdr:row>
      <xdr:rowOff>65315</xdr:rowOff>
    </xdr:from>
    <xdr:to>
      <xdr:col>7</xdr:col>
      <xdr:colOff>696687</xdr:colOff>
      <xdr:row>3</xdr:row>
      <xdr:rowOff>97973</xdr:rowOff>
    </xdr:to>
    <xdr:sp macro="" textlink="">
      <xdr:nvSpPr>
        <xdr:cNvPr id="17" name="TextBox 16"/>
        <xdr:cNvSpPr txBox="1"/>
      </xdr:nvSpPr>
      <xdr:spPr>
        <a:xfrm>
          <a:off x="4091941" y="248195"/>
          <a:ext cx="1603466" cy="398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/>
            <a:t>01 </a:t>
          </a:r>
          <a:r>
            <a:rPr lang="en-US" sz="1400" b="1" i="0"/>
            <a:t>February</a:t>
          </a:r>
          <a:r>
            <a:rPr lang="en-US" sz="1400" b="1"/>
            <a:t> </a:t>
          </a:r>
          <a:r>
            <a:rPr lang="en-US" sz="1300" b="1"/>
            <a:t>2025</a:t>
          </a:r>
        </a:p>
      </xdr:txBody>
    </xdr:sp>
    <xdr:clientData/>
  </xdr:twoCellAnchor>
  <xdr:twoCellAnchor>
    <xdr:from>
      <xdr:col>7</xdr:col>
      <xdr:colOff>805544</xdr:colOff>
      <xdr:row>1</xdr:row>
      <xdr:rowOff>54429</xdr:rowOff>
    </xdr:from>
    <xdr:to>
      <xdr:col>8</xdr:col>
      <xdr:colOff>859972</xdr:colOff>
      <xdr:row>3</xdr:row>
      <xdr:rowOff>87086</xdr:rowOff>
    </xdr:to>
    <xdr:sp macro="" textlink="">
      <xdr:nvSpPr>
        <xdr:cNvPr id="18" name="TextBox 17"/>
        <xdr:cNvSpPr txBox="1"/>
      </xdr:nvSpPr>
      <xdr:spPr>
        <a:xfrm>
          <a:off x="5804264" y="237309"/>
          <a:ext cx="1570808" cy="3984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8</xdr:col>
      <xdr:colOff>815341</xdr:colOff>
      <xdr:row>1</xdr:row>
      <xdr:rowOff>53340</xdr:rowOff>
    </xdr:from>
    <xdr:to>
      <xdr:col>12</xdr:col>
      <xdr:colOff>32659</xdr:colOff>
      <xdr:row>3</xdr:row>
      <xdr:rowOff>97972</xdr:rowOff>
    </xdr:to>
    <xdr:sp macro="" textlink="$I$6">
      <xdr:nvSpPr>
        <xdr:cNvPr id="19" name="TextBox 18"/>
        <xdr:cNvSpPr txBox="1"/>
      </xdr:nvSpPr>
      <xdr:spPr>
        <a:xfrm>
          <a:off x="7330441" y="236220"/>
          <a:ext cx="1625238" cy="410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 August 2025</a:t>
          </a:fld>
          <a:endParaRPr lang="en-US" sz="1400" b="1" i="0"/>
        </a:p>
      </xdr:txBody>
    </xdr:sp>
    <xdr:clientData/>
  </xdr:twoCellAnchor>
  <xdr:twoCellAnchor>
    <xdr:from>
      <xdr:col>0</xdr:col>
      <xdr:colOff>48986</xdr:colOff>
      <xdr:row>0</xdr:row>
      <xdr:rowOff>0</xdr:rowOff>
    </xdr:from>
    <xdr:to>
      <xdr:col>39</xdr:col>
      <xdr:colOff>281343</xdr:colOff>
      <xdr:row>3</xdr:row>
      <xdr:rowOff>106959</xdr:rowOff>
    </xdr:to>
    <xdr:sp macro="" textlink="">
      <xdr:nvSpPr>
        <xdr:cNvPr id="20" name="Rounded Rectangle 19"/>
        <xdr:cNvSpPr/>
      </xdr:nvSpPr>
      <xdr:spPr>
        <a:xfrm>
          <a:off x="48986" y="0"/>
          <a:ext cx="19289977" cy="65559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176349</xdr:colOff>
      <xdr:row>1</xdr:row>
      <xdr:rowOff>68580</xdr:rowOff>
    </xdr:from>
    <xdr:to>
      <xdr:col>3</xdr:col>
      <xdr:colOff>335280</xdr:colOff>
      <xdr:row>3</xdr:row>
      <xdr:rowOff>34272</xdr:rowOff>
    </xdr:to>
    <xdr:sp macro="" textlink="">
      <xdr:nvSpPr>
        <xdr:cNvPr id="21" name="TextBox 20"/>
        <xdr:cNvSpPr txBox="1"/>
      </xdr:nvSpPr>
      <xdr:spPr>
        <a:xfrm>
          <a:off x="1395549" y="251460"/>
          <a:ext cx="768531" cy="3314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300" b="1"/>
            <a:t>From</a:t>
          </a:r>
        </a:p>
      </xdr:txBody>
    </xdr:sp>
    <xdr:clientData/>
  </xdr:twoCellAnchor>
  <xdr:twoCellAnchor>
    <xdr:from>
      <xdr:col>3</xdr:col>
      <xdr:colOff>350521</xdr:colOff>
      <xdr:row>1</xdr:row>
      <xdr:rowOff>65315</xdr:rowOff>
    </xdr:from>
    <xdr:to>
      <xdr:col>5</xdr:col>
      <xdr:colOff>601980</xdr:colOff>
      <xdr:row>3</xdr:row>
      <xdr:rowOff>33747</xdr:rowOff>
    </xdr:to>
    <xdr:sp macro="" textlink="$F$6">
      <xdr:nvSpPr>
        <xdr:cNvPr id="22" name="TextBox 21"/>
        <xdr:cNvSpPr txBox="1"/>
      </xdr:nvSpPr>
      <xdr:spPr>
        <a:xfrm>
          <a:off x="2179321" y="248195"/>
          <a:ext cx="1295399" cy="334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0C0D98A-3DF8-4C95-87D9-B0647384271B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 August 2025</a:t>
          </a:fld>
          <a:endParaRPr lang="en-US" sz="1200" b="1"/>
        </a:p>
      </xdr:txBody>
    </xdr:sp>
    <xdr:clientData/>
  </xdr:twoCellAnchor>
  <xdr:twoCellAnchor>
    <xdr:from>
      <xdr:col>5</xdr:col>
      <xdr:colOff>693420</xdr:colOff>
      <xdr:row>1</xdr:row>
      <xdr:rowOff>68580</xdr:rowOff>
    </xdr:from>
    <xdr:to>
      <xdr:col>5</xdr:col>
      <xdr:colOff>1280160</xdr:colOff>
      <xdr:row>3</xdr:row>
      <xdr:rowOff>22860</xdr:rowOff>
    </xdr:to>
    <xdr:sp macro="" textlink="">
      <xdr:nvSpPr>
        <xdr:cNvPr id="23" name="TextBox 22"/>
        <xdr:cNvSpPr txBox="1"/>
      </xdr:nvSpPr>
      <xdr:spPr>
        <a:xfrm>
          <a:off x="3566160" y="251460"/>
          <a:ext cx="586740" cy="32004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5</xdr:col>
      <xdr:colOff>1264921</xdr:colOff>
      <xdr:row>1</xdr:row>
      <xdr:rowOff>68580</xdr:rowOff>
    </xdr:from>
    <xdr:to>
      <xdr:col>7</xdr:col>
      <xdr:colOff>739141</xdr:colOff>
      <xdr:row>3</xdr:row>
      <xdr:rowOff>31816</xdr:rowOff>
    </xdr:to>
    <xdr:sp macro="" textlink="$I$6">
      <xdr:nvSpPr>
        <xdr:cNvPr id="24" name="TextBox 23"/>
        <xdr:cNvSpPr txBox="1"/>
      </xdr:nvSpPr>
      <xdr:spPr>
        <a:xfrm>
          <a:off x="4137661" y="251460"/>
          <a:ext cx="1600200" cy="3289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 August 2025</a:t>
          </a:fld>
          <a:endParaRPr lang="en-US" sz="1400" b="1" i="0"/>
        </a:p>
      </xdr:txBody>
    </xdr:sp>
    <xdr:clientData/>
  </xdr:twoCellAnchor>
  <xdr:twoCellAnchor>
    <xdr:from>
      <xdr:col>7</xdr:col>
      <xdr:colOff>1051560</xdr:colOff>
      <xdr:row>0</xdr:row>
      <xdr:rowOff>160020</xdr:rowOff>
    </xdr:from>
    <xdr:to>
      <xdr:col>17</xdr:col>
      <xdr:colOff>129540</xdr:colOff>
      <xdr:row>3</xdr:row>
      <xdr:rowOff>22860</xdr:rowOff>
    </xdr:to>
    <xdr:sp macro="" textlink="">
      <xdr:nvSpPr>
        <xdr:cNvPr id="25" name="Rounded Rectangle 24"/>
        <xdr:cNvSpPr/>
      </xdr:nvSpPr>
      <xdr:spPr>
        <a:xfrm>
          <a:off x="6050280" y="160020"/>
          <a:ext cx="4503420" cy="4114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Dashboard</a:t>
          </a:r>
          <a:r>
            <a:rPr lang="en-IN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For The Month Of</a:t>
          </a:r>
          <a:endParaRPr lang="en-IN" sz="14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259080</xdr:colOff>
      <xdr:row>0</xdr:row>
      <xdr:rowOff>167640</xdr:rowOff>
    </xdr:from>
    <xdr:to>
      <xdr:col>17</xdr:col>
      <xdr:colOff>99060</xdr:colOff>
      <xdr:row>2</xdr:row>
      <xdr:rowOff>129540</xdr:rowOff>
    </xdr:to>
    <xdr:sp macro="" textlink="$G$6">
      <xdr:nvSpPr>
        <xdr:cNvPr id="26" name="Rounded Rectangle 25"/>
        <xdr:cNvSpPr/>
      </xdr:nvSpPr>
      <xdr:spPr>
        <a:xfrm>
          <a:off x="9182100" y="167640"/>
          <a:ext cx="1341120" cy="3276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97E3A1-6643-4412-8C1E-3CAEEA8149AD}" type="TxLink">
            <a:rPr lang="en-US" sz="14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  <a:ea typeface="Calibri"/>
              <a:cs typeface="Calibri"/>
            </a:rPr>
            <a:pPr algn="l"/>
            <a:t>August</a:t>
          </a:fld>
          <a:endParaRPr lang="en-IN" sz="1400" b="1" i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220980</xdr:colOff>
      <xdr:row>33</xdr:row>
      <xdr:rowOff>87084</xdr:rowOff>
    </xdr:to>
    <xdr:sp macro="" textlink="">
      <xdr:nvSpPr>
        <xdr:cNvPr id="2" name="Rounded Rectangle 1"/>
        <xdr:cNvSpPr/>
      </xdr:nvSpPr>
      <xdr:spPr>
        <a:xfrm>
          <a:off x="0" y="0"/>
          <a:ext cx="1440180" cy="6152604"/>
        </a:xfrm>
        <a:prstGeom prst="round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358140</xdr:colOff>
      <xdr:row>7</xdr:row>
      <xdr:rowOff>65314</xdr:rowOff>
    </xdr:from>
    <xdr:to>
      <xdr:col>2</xdr:col>
      <xdr:colOff>426720</xdr:colOff>
      <xdr:row>9</xdr:row>
      <xdr:rowOff>68580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358140" y="1353094"/>
          <a:ext cx="1287780" cy="3842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February</a:t>
          </a:r>
        </a:p>
      </xdr:txBody>
    </xdr:sp>
    <xdr:clientData/>
  </xdr:twoCellAnchor>
  <xdr:twoCellAnchor>
    <xdr:from>
      <xdr:col>0</xdr:col>
      <xdr:colOff>373380</xdr:colOff>
      <xdr:row>9</xdr:row>
      <xdr:rowOff>144780</xdr:rowOff>
    </xdr:from>
    <xdr:to>
      <xdr:col>2</xdr:col>
      <xdr:colOff>441960</xdr:colOff>
      <xdr:row>11</xdr:row>
      <xdr:rowOff>97971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373380" y="1813560"/>
          <a:ext cx="1287780" cy="3189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March</a:t>
          </a:r>
        </a:p>
      </xdr:txBody>
    </xdr:sp>
    <xdr:clientData/>
  </xdr:twoCellAnchor>
  <xdr:twoCellAnchor>
    <xdr:from>
      <xdr:col>0</xdr:col>
      <xdr:colOff>381000</xdr:colOff>
      <xdr:row>11</xdr:row>
      <xdr:rowOff>152399</xdr:rowOff>
    </xdr:from>
    <xdr:to>
      <xdr:col>2</xdr:col>
      <xdr:colOff>449580</xdr:colOff>
      <xdr:row>13</xdr:row>
      <xdr:rowOff>141514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381000" y="2186939"/>
          <a:ext cx="1287780" cy="3548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April</a:t>
          </a:r>
        </a:p>
      </xdr:txBody>
    </xdr:sp>
    <xdr:clientData/>
  </xdr:twoCellAnchor>
  <xdr:twoCellAnchor>
    <xdr:from>
      <xdr:col>0</xdr:col>
      <xdr:colOff>373380</xdr:colOff>
      <xdr:row>14</xdr:row>
      <xdr:rowOff>0</xdr:rowOff>
    </xdr:from>
    <xdr:to>
      <xdr:col>2</xdr:col>
      <xdr:colOff>441960</xdr:colOff>
      <xdr:row>16</xdr:row>
      <xdr:rowOff>10885</xdr:rowOff>
    </xdr:to>
    <xdr:sp macro="" textlink="">
      <xdr:nvSpPr>
        <xdr:cNvPr id="6" name="Rounded Rectangle 5">
          <a:hlinkClick xmlns:r="http://schemas.openxmlformats.org/officeDocument/2006/relationships" r:id="rId4"/>
        </xdr:cNvPr>
        <xdr:cNvSpPr/>
      </xdr:nvSpPr>
      <xdr:spPr>
        <a:xfrm>
          <a:off x="373380" y="2583180"/>
          <a:ext cx="1287780" cy="37664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May</a:t>
          </a:r>
        </a:p>
      </xdr:txBody>
    </xdr:sp>
    <xdr:clientData/>
  </xdr:twoCellAnchor>
  <xdr:twoCellAnchor>
    <xdr:from>
      <xdr:col>0</xdr:col>
      <xdr:colOff>381000</xdr:colOff>
      <xdr:row>16</xdr:row>
      <xdr:rowOff>46808</xdr:rowOff>
    </xdr:from>
    <xdr:to>
      <xdr:col>2</xdr:col>
      <xdr:colOff>449580</xdr:colOff>
      <xdr:row>18</xdr:row>
      <xdr:rowOff>65313</xdr:rowOff>
    </xdr:to>
    <xdr:sp macro="" textlink="">
      <xdr:nvSpPr>
        <xdr:cNvPr id="7" name="Rounded Rectangle 6">
          <a:hlinkClick xmlns:r="http://schemas.openxmlformats.org/officeDocument/2006/relationships" r:id="rId5"/>
        </xdr:cNvPr>
        <xdr:cNvSpPr/>
      </xdr:nvSpPr>
      <xdr:spPr>
        <a:xfrm>
          <a:off x="381000" y="2995748"/>
          <a:ext cx="1287780" cy="38426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June</a:t>
          </a:r>
        </a:p>
      </xdr:txBody>
    </xdr:sp>
    <xdr:clientData/>
  </xdr:twoCellAnchor>
  <xdr:twoCellAnchor>
    <xdr:from>
      <xdr:col>0</xdr:col>
      <xdr:colOff>391886</xdr:colOff>
      <xdr:row>18</xdr:row>
      <xdr:rowOff>119742</xdr:rowOff>
    </xdr:from>
    <xdr:to>
      <xdr:col>2</xdr:col>
      <xdr:colOff>460466</xdr:colOff>
      <xdr:row>20</xdr:row>
      <xdr:rowOff>119743</xdr:rowOff>
    </xdr:to>
    <xdr:sp macro="" textlink="">
      <xdr:nvSpPr>
        <xdr:cNvPr id="8" name="Rounded Rectangle 7">
          <a:hlinkClick xmlns:r="http://schemas.openxmlformats.org/officeDocument/2006/relationships" r:id="rId6"/>
        </xdr:cNvPr>
        <xdr:cNvSpPr/>
      </xdr:nvSpPr>
      <xdr:spPr>
        <a:xfrm>
          <a:off x="391886" y="3434442"/>
          <a:ext cx="1287780" cy="36576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July</a:t>
          </a:r>
        </a:p>
      </xdr:txBody>
    </xdr:sp>
    <xdr:clientData/>
  </xdr:twoCellAnchor>
  <xdr:twoCellAnchor>
    <xdr:from>
      <xdr:col>0</xdr:col>
      <xdr:colOff>365760</xdr:colOff>
      <xdr:row>21</xdr:row>
      <xdr:rowOff>1</xdr:rowOff>
    </xdr:from>
    <xdr:to>
      <xdr:col>2</xdr:col>
      <xdr:colOff>434340</xdr:colOff>
      <xdr:row>23</xdr:row>
      <xdr:rowOff>10887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365760" y="3863341"/>
          <a:ext cx="1287780" cy="37664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August</a:t>
          </a:r>
        </a:p>
      </xdr:txBody>
    </xdr:sp>
    <xdr:clientData/>
  </xdr:twoCellAnchor>
  <xdr:twoCellAnchor>
    <xdr:from>
      <xdr:col>0</xdr:col>
      <xdr:colOff>312420</xdr:colOff>
      <xdr:row>30</xdr:row>
      <xdr:rowOff>105592</xdr:rowOff>
    </xdr:from>
    <xdr:to>
      <xdr:col>2</xdr:col>
      <xdr:colOff>381000</xdr:colOff>
      <xdr:row>32</xdr:row>
      <xdr:rowOff>130628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312420" y="5614852"/>
          <a:ext cx="1287780" cy="39841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December</a:t>
          </a:r>
        </a:p>
      </xdr:txBody>
    </xdr:sp>
    <xdr:clientData/>
  </xdr:twoCellAnchor>
  <xdr:twoCellAnchor>
    <xdr:from>
      <xdr:col>0</xdr:col>
      <xdr:colOff>388620</xdr:colOff>
      <xdr:row>4</xdr:row>
      <xdr:rowOff>165463</xdr:rowOff>
    </xdr:from>
    <xdr:to>
      <xdr:col>2</xdr:col>
      <xdr:colOff>457200</xdr:colOff>
      <xdr:row>7</xdr:row>
      <xdr:rowOff>1089</xdr:rowOff>
    </xdr:to>
    <xdr:sp macro="" textlink="">
      <xdr:nvSpPr>
        <xdr:cNvPr id="11" name="Rounded Rectangle 10">
          <a:hlinkClick xmlns:r="http://schemas.openxmlformats.org/officeDocument/2006/relationships" r:id="rId9"/>
        </xdr:cNvPr>
        <xdr:cNvSpPr/>
      </xdr:nvSpPr>
      <xdr:spPr>
        <a:xfrm>
          <a:off x="388620" y="896983"/>
          <a:ext cx="1287780" cy="39188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January</a:t>
          </a:r>
        </a:p>
      </xdr:txBody>
    </xdr:sp>
    <xdr:clientData/>
  </xdr:twoCellAnchor>
  <xdr:twoCellAnchor>
    <xdr:from>
      <xdr:col>1</xdr:col>
      <xdr:colOff>423455</xdr:colOff>
      <xdr:row>23</xdr:row>
      <xdr:rowOff>87086</xdr:rowOff>
    </xdr:from>
    <xdr:to>
      <xdr:col>3</xdr:col>
      <xdr:colOff>492035</xdr:colOff>
      <xdr:row>25</xdr:row>
      <xdr:rowOff>87085</xdr:rowOff>
    </xdr:to>
    <xdr:sp macro="" textlink="">
      <xdr:nvSpPr>
        <xdr:cNvPr id="12" name="Rounded Rectangle 11">
          <a:hlinkClick xmlns:r="http://schemas.openxmlformats.org/officeDocument/2006/relationships" r:id="rId10"/>
        </xdr:cNvPr>
        <xdr:cNvSpPr/>
      </xdr:nvSpPr>
      <xdr:spPr>
        <a:xfrm>
          <a:off x="1033055" y="4316186"/>
          <a:ext cx="1287780" cy="365759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tx1"/>
              </a:solidFill>
            </a:rPr>
            <a:t>September</a:t>
          </a:r>
        </a:p>
      </xdr:txBody>
    </xdr:sp>
    <xdr:clientData/>
  </xdr:twoCellAnchor>
  <xdr:twoCellAnchor>
    <xdr:from>
      <xdr:col>0</xdr:col>
      <xdr:colOff>354875</xdr:colOff>
      <xdr:row>25</xdr:row>
      <xdr:rowOff>174172</xdr:rowOff>
    </xdr:from>
    <xdr:to>
      <xdr:col>2</xdr:col>
      <xdr:colOff>423455</xdr:colOff>
      <xdr:row>27</xdr:row>
      <xdr:rowOff>174170</xdr:rowOff>
    </xdr:to>
    <xdr:sp macro="" textlink="">
      <xdr:nvSpPr>
        <xdr:cNvPr id="13" name="Rounded Rectangle 12">
          <a:hlinkClick xmlns:r="http://schemas.openxmlformats.org/officeDocument/2006/relationships" r:id="rId11"/>
        </xdr:cNvPr>
        <xdr:cNvSpPr/>
      </xdr:nvSpPr>
      <xdr:spPr>
        <a:xfrm>
          <a:off x="354875" y="4769032"/>
          <a:ext cx="1287780" cy="36575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October</a:t>
          </a:r>
        </a:p>
      </xdr:txBody>
    </xdr:sp>
    <xdr:clientData/>
  </xdr:twoCellAnchor>
  <xdr:twoCellAnchor>
    <xdr:from>
      <xdr:col>0</xdr:col>
      <xdr:colOff>317864</xdr:colOff>
      <xdr:row>28</xdr:row>
      <xdr:rowOff>43542</xdr:rowOff>
    </xdr:from>
    <xdr:to>
      <xdr:col>2</xdr:col>
      <xdr:colOff>386444</xdr:colOff>
      <xdr:row>30</xdr:row>
      <xdr:rowOff>21769</xdr:rowOff>
    </xdr:to>
    <xdr:sp macro="" textlink="">
      <xdr:nvSpPr>
        <xdr:cNvPr id="14" name="Rounded Rectangle 13">
          <a:hlinkClick xmlns:r="http://schemas.openxmlformats.org/officeDocument/2006/relationships" r:id="rId12"/>
        </xdr:cNvPr>
        <xdr:cNvSpPr/>
      </xdr:nvSpPr>
      <xdr:spPr>
        <a:xfrm>
          <a:off x="317864" y="5187042"/>
          <a:ext cx="1287780" cy="343987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November</a:t>
          </a:r>
        </a:p>
      </xdr:txBody>
    </xdr:sp>
    <xdr:clientData/>
  </xdr:twoCellAnchor>
  <xdr:twoCellAnchor>
    <xdr:from>
      <xdr:col>41</xdr:col>
      <xdr:colOff>243840</xdr:colOff>
      <xdr:row>0</xdr:row>
      <xdr:rowOff>0</xdr:rowOff>
    </xdr:from>
    <xdr:to>
      <xdr:col>58</xdr:col>
      <xdr:colOff>469075</xdr:colOff>
      <xdr:row>4</xdr:row>
      <xdr:rowOff>15240</xdr:rowOff>
    </xdr:to>
    <xdr:sp macro="" textlink="">
      <xdr:nvSpPr>
        <xdr:cNvPr id="15" name="Rounded Rectangle 14"/>
        <xdr:cNvSpPr/>
      </xdr:nvSpPr>
      <xdr:spPr>
        <a:xfrm>
          <a:off x="20246340" y="0"/>
          <a:ext cx="15663355" cy="74676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>
              <a:solidFill>
                <a:schemeClr val="bg1"/>
              </a:solidFill>
            </a:rPr>
            <a:t>Monthly Report</a:t>
          </a:r>
        </a:p>
      </xdr:txBody>
    </xdr:sp>
    <xdr:clientData/>
  </xdr:twoCellAnchor>
  <xdr:twoCellAnchor>
    <xdr:from>
      <xdr:col>4</xdr:col>
      <xdr:colOff>206829</xdr:colOff>
      <xdr:row>1</xdr:row>
      <xdr:rowOff>68580</xdr:rowOff>
    </xdr:from>
    <xdr:to>
      <xdr:col>5</xdr:col>
      <xdr:colOff>1273628</xdr:colOff>
      <xdr:row>3</xdr:row>
      <xdr:rowOff>97972</xdr:rowOff>
    </xdr:to>
    <xdr:sp macro="" textlink="">
      <xdr:nvSpPr>
        <xdr:cNvPr id="16" name="TextBox 15"/>
        <xdr:cNvSpPr txBox="1"/>
      </xdr:nvSpPr>
      <xdr:spPr>
        <a:xfrm>
          <a:off x="2645229" y="251460"/>
          <a:ext cx="1501139" cy="3951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From</a:t>
          </a:r>
        </a:p>
      </xdr:txBody>
    </xdr:sp>
    <xdr:clientData/>
  </xdr:twoCellAnchor>
  <xdr:twoCellAnchor>
    <xdr:from>
      <xdr:col>5</xdr:col>
      <xdr:colOff>1219201</xdr:colOff>
      <xdr:row>1</xdr:row>
      <xdr:rowOff>65315</xdr:rowOff>
    </xdr:from>
    <xdr:to>
      <xdr:col>7</xdr:col>
      <xdr:colOff>696687</xdr:colOff>
      <xdr:row>3</xdr:row>
      <xdr:rowOff>97973</xdr:rowOff>
    </xdr:to>
    <xdr:sp macro="" textlink="">
      <xdr:nvSpPr>
        <xdr:cNvPr id="17" name="TextBox 16"/>
        <xdr:cNvSpPr txBox="1"/>
      </xdr:nvSpPr>
      <xdr:spPr>
        <a:xfrm>
          <a:off x="4091941" y="248195"/>
          <a:ext cx="1603466" cy="398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/>
            <a:t>01 </a:t>
          </a:r>
          <a:r>
            <a:rPr lang="en-US" sz="1400" b="1" i="0"/>
            <a:t>February</a:t>
          </a:r>
          <a:r>
            <a:rPr lang="en-US" sz="1400" b="1"/>
            <a:t> </a:t>
          </a:r>
          <a:r>
            <a:rPr lang="en-US" sz="1300" b="1"/>
            <a:t>2025</a:t>
          </a:r>
        </a:p>
      </xdr:txBody>
    </xdr:sp>
    <xdr:clientData/>
  </xdr:twoCellAnchor>
  <xdr:twoCellAnchor>
    <xdr:from>
      <xdr:col>7</xdr:col>
      <xdr:colOff>805544</xdr:colOff>
      <xdr:row>1</xdr:row>
      <xdr:rowOff>54429</xdr:rowOff>
    </xdr:from>
    <xdr:to>
      <xdr:col>8</xdr:col>
      <xdr:colOff>859972</xdr:colOff>
      <xdr:row>3</xdr:row>
      <xdr:rowOff>87086</xdr:rowOff>
    </xdr:to>
    <xdr:sp macro="" textlink="">
      <xdr:nvSpPr>
        <xdr:cNvPr id="18" name="TextBox 17"/>
        <xdr:cNvSpPr txBox="1"/>
      </xdr:nvSpPr>
      <xdr:spPr>
        <a:xfrm>
          <a:off x="5804264" y="237309"/>
          <a:ext cx="1570808" cy="3984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8</xdr:col>
      <xdr:colOff>815341</xdr:colOff>
      <xdr:row>1</xdr:row>
      <xdr:rowOff>53340</xdr:rowOff>
    </xdr:from>
    <xdr:to>
      <xdr:col>12</xdr:col>
      <xdr:colOff>32659</xdr:colOff>
      <xdr:row>3</xdr:row>
      <xdr:rowOff>97972</xdr:rowOff>
    </xdr:to>
    <xdr:sp macro="" textlink="$I$6">
      <xdr:nvSpPr>
        <xdr:cNvPr id="19" name="TextBox 18"/>
        <xdr:cNvSpPr txBox="1"/>
      </xdr:nvSpPr>
      <xdr:spPr>
        <a:xfrm>
          <a:off x="7330441" y="236220"/>
          <a:ext cx="1625238" cy="410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30 September 2025</a:t>
          </a:fld>
          <a:endParaRPr lang="en-US" sz="1400" b="1" i="0"/>
        </a:p>
      </xdr:txBody>
    </xdr:sp>
    <xdr:clientData/>
  </xdr:twoCellAnchor>
  <xdr:twoCellAnchor>
    <xdr:from>
      <xdr:col>0</xdr:col>
      <xdr:colOff>48986</xdr:colOff>
      <xdr:row>0</xdr:row>
      <xdr:rowOff>0</xdr:rowOff>
    </xdr:from>
    <xdr:to>
      <xdr:col>39</xdr:col>
      <xdr:colOff>281343</xdr:colOff>
      <xdr:row>3</xdr:row>
      <xdr:rowOff>106959</xdr:rowOff>
    </xdr:to>
    <xdr:sp macro="" textlink="">
      <xdr:nvSpPr>
        <xdr:cNvPr id="20" name="Rounded Rectangle 19"/>
        <xdr:cNvSpPr/>
      </xdr:nvSpPr>
      <xdr:spPr>
        <a:xfrm>
          <a:off x="48986" y="0"/>
          <a:ext cx="19289977" cy="65559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176349</xdr:colOff>
      <xdr:row>1</xdr:row>
      <xdr:rowOff>68580</xdr:rowOff>
    </xdr:from>
    <xdr:to>
      <xdr:col>3</xdr:col>
      <xdr:colOff>335280</xdr:colOff>
      <xdr:row>3</xdr:row>
      <xdr:rowOff>34272</xdr:rowOff>
    </xdr:to>
    <xdr:sp macro="" textlink="">
      <xdr:nvSpPr>
        <xdr:cNvPr id="21" name="TextBox 20"/>
        <xdr:cNvSpPr txBox="1"/>
      </xdr:nvSpPr>
      <xdr:spPr>
        <a:xfrm>
          <a:off x="1395549" y="251460"/>
          <a:ext cx="768531" cy="33145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300" b="1"/>
            <a:t>From</a:t>
          </a:r>
        </a:p>
      </xdr:txBody>
    </xdr:sp>
    <xdr:clientData/>
  </xdr:twoCellAnchor>
  <xdr:twoCellAnchor>
    <xdr:from>
      <xdr:col>3</xdr:col>
      <xdr:colOff>350521</xdr:colOff>
      <xdr:row>1</xdr:row>
      <xdr:rowOff>65315</xdr:rowOff>
    </xdr:from>
    <xdr:to>
      <xdr:col>5</xdr:col>
      <xdr:colOff>601980</xdr:colOff>
      <xdr:row>3</xdr:row>
      <xdr:rowOff>33747</xdr:rowOff>
    </xdr:to>
    <xdr:sp macro="" textlink="$F$6">
      <xdr:nvSpPr>
        <xdr:cNvPr id="22" name="TextBox 21"/>
        <xdr:cNvSpPr txBox="1"/>
      </xdr:nvSpPr>
      <xdr:spPr>
        <a:xfrm>
          <a:off x="2179321" y="248195"/>
          <a:ext cx="1295399" cy="334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0C0D98A-3DF8-4C95-87D9-B0647384271B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 September 2025</a:t>
          </a:fld>
          <a:endParaRPr lang="en-US" sz="1200" b="1"/>
        </a:p>
      </xdr:txBody>
    </xdr:sp>
    <xdr:clientData/>
  </xdr:twoCellAnchor>
  <xdr:twoCellAnchor>
    <xdr:from>
      <xdr:col>5</xdr:col>
      <xdr:colOff>693420</xdr:colOff>
      <xdr:row>1</xdr:row>
      <xdr:rowOff>68580</xdr:rowOff>
    </xdr:from>
    <xdr:to>
      <xdr:col>5</xdr:col>
      <xdr:colOff>1280160</xdr:colOff>
      <xdr:row>3</xdr:row>
      <xdr:rowOff>22860</xdr:rowOff>
    </xdr:to>
    <xdr:sp macro="" textlink="">
      <xdr:nvSpPr>
        <xdr:cNvPr id="23" name="TextBox 22"/>
        <xdr:cNvSpPr txBox="1"/>
      </xdr:nvSpPr>
      <xdr:spPr>
        <a:xfrm>
          <a:off x="3566160" y="251460"/>
          <a:ext cx="586740" cy="32004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To</a:t>
          </a:r>
        </a:p>
      </xdr:txBody>
    </xdr:sp>
    <xdr:clientData/>
  </xdr:twoCellAnchor>
  <xdr:twoCellAnchor>
    <xdr:from>
      <xdr:col>5</xdr:col>
      <xdr:colOff>1264921</xdr:colOff>
      <xdr:row>1</xdr:row>
      <xdr:rowOff>68580</xdr:rowOff>
    </xdr:from>
    <xdr:to>
      <xdr:col>7</xdr:col>
      <xdr:colOff>739141</xdr:colOff>
      <xdr:row>3</xdr:row>
      <xdr:rowOff>31816</xdr:rowOff>
    </xdr:to>
    <xdr:sp macro="" textlink="$I$6">
      <xdr:nvSpPr>
        <xdr:cNvPr id="24" name="TextBox 23"/>
        <xdr:cNvSpPr txBox="1"/>
      </xdr:nvSpPr>
      <xdr:spPr>
        <a:xfrm>
          <a:off x="4137661" y="251460"/>
          <a:ext cx="1600200" cy="3289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7DC0E2-C108-4586-8251-2CDD2608A44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30 September 2025</a:t>
          </a:fld>
          <a:endParaRPr lang="en-US" sz="1400" b="1" i="0"/>
        </a:p>
      </xdr:txBody>
    </xdr:sp>
    <xdr:clientData/>
  </xdr:twoCellAnchor>
  <xdr:twoCellAnchor>
    <xdr:from>
      <xdr:col>7</xdr:col>
      <xdr:colOff>1051560</xdr:colOff>
      <xdr:row>0</xdr:row>
      <xdr:rowOff>160020</xdr:rowOff>
    </xdr:from>
    <xdr:to>
      <xdr:col>17</xdr:col>
      <xdr:colOff>129540</xdr:colOff>
      <xdr:row>3</xdr:row>
      <xdr:rowOff>22860</xdr:rowOff>
    </xdr:to>
    <xdr:sp macro="" textlink="">
      <xdr:nvSpPr>
        <xdr:cNvPr id="25" name="Rounded Rectangle 24"/>
        <xdr:cNvSpPr/>
      </xdr:nvSpPr>
      <xdr:spPr>
        <a:xfrm>
          <a:off x="6050280" y="160020"/>
          <a:ext cx="4503420" cy="4114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Dashboard</a:t>
          </a:r>
          <a:r>
            <a:rPr lang="en-IN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For The Month Of</a:t>
          </a:r>
          <a:endParaRPr lang="en-IN" sz="14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259080</xdr:colOff>
      <xdr:row>0</xdr:row>
      <xdr:rowOff>167640</xdr:rowOff>
    </xdr:from>
    <xdr:to>
      <xdr:col>17</xdr:col>
      <xdr:colOff>99060</xdr:colOff>
      <xdr:row>2</xdr:row>
      <xdr:rowOff>129540</xdr:rowOff>
    </xdr:to>
    <xdr:sp macro="" textlink="$G$6">
      <xdr:nvSpPr>
        <xdr:cNvPr id="26" name="Rounded Rectangle 25"/>
        <xdr:cNvSpPr/>
      </xdr:nvSpPr>
      <xdr:spPr>
        <a:xfrm>
          <a:off x="9182100" y="167640"/>
          <a:ext cx="1341120" cy="3276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97E3A1-6643-4412-8C1E-3CAEEA8149AD}" type="TxLink">
            <a:rPr lang="en-US" sz="14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  <a:ea typeface="Calibri"/>
              <a:cs typeface="Calibri"/>
            </a:rPr>
            <a:pPr algn="l"/>
            <a:t>September</a:t>
          </a:fld>
          <a:endParaRPr lang="en-IN" sz="1400" b="1" i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January_Report" displayName="January_Report" ref="AQ9:BE31" totalsRowShown="0" headerRowDxfId="236" dataDxfId="235">
  <autoFilter ref="AQ9:BE3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5">
    <tableColumn id="1" name="Sr. No" dataDxfId="234"/>
    <tableColumn id="2" name="EmpID" dataDxfId="233"/>
    <tableColumn id="15" name="Month" dataDxfId="232">
      <calculatedColumnFormula>$G$6</calculatedColumnFormula>
    </tableColumn>
    <tableColumn id="3" name="Employee Name" dataDxfId="231"/>
    <tableColumn id="4" name="Present" dataDxfId="230">
      <calculatedColumnFormula>COUNTIF($K10:$AN10,"P")</calculatedColumnFormula>
    </tableColumn>
    <tableColumn id="5" name="Absent" dataDxfId="229">
      <calculatedColumnFormula>COUNTIF($K10:$AN10,"A")</calculatedColumnFormula>
    </tableColumn>
    <tableColumn id="6" name="Leave" dataDxfId="228">
      <calculatedColumnFormula>COUNTIF($K10:$AN10,"L")</calculatedColumnFormula>
    </tableColumn>
    <tableColumn id="7" name="WeekOff" dataDxfId="227">
      <calculatedColumnFormula>I10</calculatedColumnFormula>
    </tableColumn>
    <tableColumn id="8" name="Days" dataDxfId="226">
      <calculatedColumnFormula>(DATEDIF($F$6,$I$6,"D")+1)</calculatedColumnFormula>
    </tableColumn>
    <tableColumn id="9" name="PaidDays" dataDxfId="225">
      <calculatedColumnFormula>January_Report[[#This Row],[Days]]-January_Report[[#This Row],[Absent]]</calculatedColumnFormula>
    </tableColumn>
    <tableColumn id="10" name="Salary" dataDxfId="224"/>
    <tableColumn id="11" name="PerDaySalary" dataDxfId="223">
      <calculatedColumnFormula>January_Report[[#This Row],[Salary]]/January_Report[[#This Row],[Days]]</calculatedColumnFormula>
    </tableColumn>
    <tableColumn id="12" name="Deduction" dataDxfId="222">
      <calculatedColumnFormula>January_Report[[#This Row],[PerDaySalary]]*January_Report[[#This Row],[Absent]]</calculatedColumnFormula>
    </tableColumn>
    <tableColumn id="13" name="Total Salary" dataDxfId="221">
      <calculatedColumnFormula>January_Report[[#This Row],[PaidDays]]*January_Report[[#This Row],[PerDaySalary]]</calculatedColumnFormula>
    </tableColumn>
    <tableColumn id="14" name="Sparkline" dataDxfId="220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10" name="October_Report" displayName="October_Report" ref="AQ9:BE31" totalsRowShown="0" headerRowDxfId="56" dataDxfId="55">
  <autoFilter ref="AQ9:BE31"/>
  <tableColumns count="15">
    <tableColumn id="1" name="Sr. No" dataDxfId="54"/>
    <tableColumn id="2" name="EmpID" dataDxfId="53"/>
    <tableColumn id="15" name="Month" dataDxfId="52">
      <calculatedColumnFormula>$G$6</calculatedColumnFormula>
    </tableColumn>
    <tableColumn id="3" name="Employee Name" dataDxfId="51"/>
    <tableColumn id="4" name="Present" dataDxfId="50">
      <calculatedColumnFormula>COUNTIF($K10:$AN10,"P")</calculatedColumnFormula>
    </tableColumn>
    <tableColumn id="5" name="Absent" dataDxfId="49">
      <calculatedColumnFormula>COUNTIF($K10:$AN10,"A")</calculatedColumnFormula>
    </tableColumn>
    <tableColumn id="6" name="Leave" dataDxfId="48">
      <calculatedColumnFormula>COUNTIF($K10:$AN10,"L")</calculatedColumnFormula>
    </tableColumn>
    <tableColumn id="7" name="WeekOff" dataDxfId="47">
      <calculatedColumnFormula>I10</calculatedColumnFormula>
    </tableColumn>
    <tableColumn id="8" name="Days" dataDxfId="46">
      <calculatedColumnFormula>(DATEDIF($F$6,$I$6,"D")+1)</calculatedColumnFormula>
    </tableColumn>
    <tableColumn id="9" name="PaidDays" dataDxfId="45">
      <calculatedColumnFormula>October_Report[[#This Row],[Days]]-October_Report[[#This Row],[Absent]]</calculatedColumnFormula>
    </tableColumn>
    <tableColumn id="10" name="Salary" dataDxfId="44"/>
    <tableColumn id="11" name="PerDaySalary" dataDxfId="43">
      <calculatedColumnFormula>October_Report[[#This Row],[Salary]]/October_Report[[#This Row],[Days]]</calculatedColumnFormula>
    </tableColumn>
    <tableColumn id="12" name="Deduction" dataDxfId="42">
      <calculatedColumnFormula>October_Report[[#This Row],[PerDaySalary]]*October_Report[[#This Row],[Absent]]</calculatedColumnFormula>
    </tableColumn>
    <tableColumn id="13" name="Total Salary" dataDxfId="41">
      <calculatedColumnFormula>October_Report[[#This Row],[Salary]]-October_Report[[#This Row],[PerDaySalary]]</calculatedColumnFormula>
    </tableColumn>
    <tableColumn id="16" name="Sparkline" dataDxfId="4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Nov_Report" displayName="Nov_Report" ref="AQ9:BE31" totalsRowShown="0" headerRowDxfId="36" dataDxfId="35">
  <autoFilter ref="AQ9:BE31"/>
  <tableColumns count="15">
    <tableColumn id="1" name="Sr. No" dataDxfId="34"/>
    <tableColumn id="2" name="EmpID" dataDxfId="33"/>
    <tableColumn id="15" name="Month" dataDxfId="32">
      <calculatedColumnFormula>$G$6</calculatedColumnFormula>
    </tableColumn>
    <tableColumn id="3" name="Employee Name" dataDxfId="31"/>
    <tableColumn id="4" name="Present" dataDxfId="30">
      <calculatedColumnFormula>COUNTIF($K10:$AN10,"P")</calculatedColumnFormula>
    </tableColumn>
    <tableColumn id="5" name="Absent" dataDxfId="29">
      <calculatedColumnFormula>COUNTIF($K10:$AN10,"A")</calculatedColumnFormula>
    </tableColumn>
    <tableColumn id="6" name="Leave" dataDxfId="28">
      <calculatedColumnFormula>COUNTIF($K10:$AN10,"L")</calculatedColumnFormula>
    </tableColumn>
    <tableColumn id="7" name="WeekOff" dataDxfId="27">
      <calculatedColumnFormula>I10</calculatedColumnFormula>
    </tableColumn>
    <tableColumn id="8" name="Days" dataDxfId="26">
      <calculatedColumnFormula>(DATEDIF($F$6,$I$6,"D")+1)</calculatedColumnFormula>
    </tableColumn>
    <tableColumn id="9" name="PaidDays" dataDxfId="25">
      <calculatedColumnFormula>Nov_Report[[#This Row],[Days]]-Nov_Report[[#This Row],[Absent]]</calculatedColumnFormula>
    </tableColumn>
    <tableColumn id="10" name="Salary" dataDxfId="24"/>
    <tableColumn id="11" name="PerDaySalary" dataDxfId="23">
      <calculatedColumnFormula>Nov_Report[[#This Row],[Salary]]/Nov_Report[[#This Row],[Days]]</calculatedColumnFormula>
    </tableColumn>
    <tableColumn id="12" name="Deduction" dataDxfId="22">
      <calculatedColumnFormula>Nov_Report[[#This Row],[PerDaySalary]]*Nov_Report[[#This Row],[Absent]]</calculatedColumnFormula>
    </tableColumn>
    <tableColumn id="13" name="Total Salary" dataDxfId="21">
      <calculatedColumnFormula>Nov_Report[[#This Row],[Salary]]-Nov_Report[[#This Row],[PerDaySalary]]</calculatedColumnFormula>
    </tableColumn>
    <tableColumn id="14" name="Sparkline" dataDxfId="2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2" name="Dec_Report" displayName="Dec_Report" ref="AQ9:BE31" totalsRowShown="0" headerRowDxfId="16" dataDxfId="15">
  <autoFilter ref="AQ9:BE31"/>
  <tableColumns count="15">
    <tableColumn id="1" name="Sr. No" dataDxfId="14"/>
    <tableColumn id="2" name="EmpID" dataDxfId="13"/>
    <tableColumn id="15" name="Month" dataDxfId="12">
      <calculatedColumnFormula>$G$6</calculatedColumnFormula>
    </tableColumn>
    <tableColumn id="3" name="Employee Name" dataDxfId="11"/>
    <tableColumn id="4" name="Present" dataDxfId="10">
      <calculatedColumnFormula>COUNTIF($K10:$AN10,"P")</calculatedColumnFormula>
    </tableColumn>
    <tableColumn id="5" name="Absent" dataDxfId="9">
      <calculatedColumnFormula>COUNTIF($K10:$AN10,"A")</calculatedColumnFormula>
    </tableColumn>
    <tableColumn id="6" name="Leave" dataDxfId="8">
      <calculatedColumnFormula>COUNTIF($K10:$AN10,"L")</calculatedColumnFormula>
    </tableColumn>
    <tableColumn id="7" name="WeekOff" dataDxfId="7">
      <calculatedColumnFormula>I10</calculatedColumnFormula>
    </tableColumn>
    <tableColumn id="8" name="Days" dataDxfId="6">
      <calculatedColumnFormula>(DATEDIF($F$6,$I$6,"D")+1)</calculatedColumnFormula>
    </tableColumn>
    <tableColumn id="9" name="PaidDays" dataDxfId="5">
      <calculatedColumnFormula>Dec_Report[[#This Row],[Days]]-Dec_Report[[#This Row],[Absent]]</calculatedColumnFormula>
    </tableColumn>
    <tableColumn id="10" name="Salary" dataDxfId="4"/>
    <tableColumn id="11" name="PerDaySalary" dataDxfId="3">
      <calculatedColumnFormula>Dec_Report[[#This Row],[Salary]]/Dec_Report[[#This Row],[Days]]</calculatedColumnFormula>
    </tableColumn>
    <tableColumn id="12" name="Deduction" dataDxfId="2">
      <calculatedColumnFormula>Dec_Report[[#This Row],[PerDaySalary]]*Dec_Report[[#This Row],[Absent]]</calculatedColumnFormula>
    </tableColumn>
    <tableColumn id="13" name="Total Salary" dataDxfId="1">
      <calculatedColumnFormula>Dec_Report[[#This Row],[Salary]]-Dec_Report[[#This Row],[PerDaySalary]]</calculatedColumnFormula>
    </tableColumn>
    <tableColumn id="14" name="Sparkline" dataDxfId="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" name="Feb_Report" displayName="Feb_Report" ref="AQ9:BE31" totalsRowShown="0" headerRowDxfId="216" dataDxfId="215">
  <autoFilter ref="AQ9:BE31"/>
  <tableColumns count="15">
    <tableColumn id="1" name="Sr. No" dataDxfId="214"/>
    <tableColumn id="2" name="EmpID" dataDxfId="213"/>
    <tableColumn id="15" name="Month" dataDxfId="212">
      <calculatedColumnFormula>$G$6</calculatedColumnFormula>
    </tableColumn>
    <tableColumn id="3" name="Employee Name" dataDxfId="211"/>
    <tableColumn id="4" name="Present" dataDxfId="210">
      <calculatedColumnFormula>COUNTIF($K10:$AN10,"P")</calculatedColumnFormula>
    </tableColumn>
    <tableColumn id="5" name="Absent" dataDxfId="209">
      <calculatedColumnFormula>COUNTIF($K10:$AN10,"A")</calculatedColumnFormula>
    </tableColumn>
    <tableColumn id="6" name="Leave" dataDxfId="208">
      <calculatedColumnFormula>COUNTIF($K10:$AN10,"L")</calculatedColumnFormula>
    </tableColumn>
    <tableColumn id="7" name="WeekOff" dataDxfId="207">
      <calculatedColumnFormula>I10</calculatedColumnFormula>
    </tableColumn>
    <tableColumn id="8" name="Days" dataDxfId="206">
      <calculatedColumnFormula>(DATEDIF($F$6,$I$6,"D")+1)</calculatedColumnFormula>
    </tableColumn>
    <tableColumn id="9" name="PaidDays" dataDxfId="205">
      <calculatedColumnFormula>Feb_Report[[#This Row],[Days]]-Feb_Report[[#This Row],[Absent]]</calculatedColumnFormula>
    </tableColumn>
    <tableColumn id="10" name="Salary" dataDxfId="204"/>
    <tableColumn id="11" name="PerDaySalary" dataDxfId="203">
      <calculatedColumnFormula>Feb_Report[[#This Row],[Salary]]/Feb_Report[[#This Row],[Days]]</calculatedColumnFormula>
    </tableColumn>
    <tableColumn id="12" name="Deduction" dataDxfId="202">
      <calculatedColumnFormula>Feb_Report[[#This Row],[PerDaySalary]]*Feb_Report[[#This Row],[Absent]]</calculatedColumnFormula>
    </tableColumn>
    <tableColumn id="13" name="Total Salary" dataDxfId="201">
      <calculatedColumnFormula>Feb_Report[[#This Row],[Salary]]-Feb_Report[[#This Row],[PerDaySalary]]</calculatedColumnFormula>
    </tableColumn>
    <tableColumn id="16" name="Sparkline" dataDxfId="200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March_Report" displayName="March_Report" ref="AQ9:BE31" totalsRowShown="0" headerRowDxfId="196" dataDxfId="195">
  <autoFilter ref="AQ9:BE31"/>
  <tableColumns count="15">
    <tableColumn id="1" name="Sr. No" dataDxfId="194"/>
    <tableColumn id="2" name="EmpID" dataDxfId="193"/>
    <tableColumn id="15" name="Month" dataDxfId="192">
      <calculatedColumnFormula>$G$6</calculatedColumnFormula>
    </tableColumn>
    <tableColumn id="3" name="Employee Name" dataDxfId="191"/>
    <tableColumn id="4" name="Present" dataDxfId="190">
      <calculatedColumnFormula>COUNTIF($K10:$AN10,"P")</calculatedColumnFormula>
    </tableColumn>
    <tableColumn id="5" name="Absent" dataDxfId="189">
      <calculatedColumnFormula>COUNTIF($K10:$AN10,"A")</calculatedColumnFormula>
    </tableColumn>
    <tableColumn id="6" name="Leave" dataDxfId="188">
      <calculatedColumnFormula>COUNTIF($K10:$AN10,"L")</calculatedColumnFormula>
    </tableColumn>
    <tableColumn id="7" name="WeekOff" dataDxfId="187">
      <calculatedColumnFormula>I10</calculatedColumnFormula>
    </tableColumn>
    <tableColumn id="8" name="Days" dataDxfId="186">
      <calculatedColumnFormula>(DATEDIF($F$6,$I$6,"D")+1)</calculatedColumnFormula>
    </tableColumn>
    <tableColumn id="9" name="PaidDays" dataDxfId="185">
      <calculatedColumnFormula>March_Report[[#This Row],[Days]]-March_Report[[#This Row],[Absent]]</calculatedColumnFormula>
    </tableColumn>
    <tableColumn id="10" name="Salary" dataDxfId="184"/>
    <tableColumn id="11" name="PerDaySalary" dataDxfId="183">
      <calculatedColumnFormula>March_Report[[#This Row],[Salary]]/March_Report[[#This Row],[Days]]</calculatedColumnFormula>
    </tableColumn>
    <tableColumn id="12" name="Deduction" dataDxfId="182">
      <calculatedColumnFormula>March_Report[[#This Row],[PerDaySalary]]*March_Report[[#This Row],[Absent]]</calculatedColumnFormula>
    </tableColumn>
    <tableColumn id="13" name="Total Salary" dataDxfId="181">
      <calculatedColumnFormula>March_Report[[#This Row],[Salary]]-March_Report[[#This Row],[PerDaySalary]]</calculatedColumnFormula>
    </tableColumn>
    <tableColumn id="14" name="Sparkline" dataDxfId="18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4" name="April_Report" displayName="April_Report" ref="AQ9:BE31" totalsRowShown="0" headerRowDxfId="176" dataDxfId="175">
  <autoFilter ref="AQ9:BE31"/>
  <tableColumns count="15">
    <tableColumn id="1" name="Sr. No" dataDxfId="174"/>
    <tableColumn id="2" name="EmpID" dataDxfId="173"/>
    <tableColumn id="15" name="Month" dataDxfId="172">
      <calculatedColumnFormula>$G$6</calculatedColumnFormula>
    </tableColumn>
    <tableColumn id="3" name="Employee Name" dataDxfId="171"/>
    <tableColumn id="4" name="Present" dataDxfId="170">
      <calculatedColumnFormula>COUNTIF($K10:$AN10,"P")</calculatedColumnFormula>
    </tableColumn>
    <tableColumn id="5" name="Absent" dataDxfId="169">
      <calculatedColumnFormula>COUNTIF($K10:$AN10,"A")</calculatedColumnFormula>
    </tableColumn>
    <tableColumn id="6" name="Leave" dataDxfId="168">
      <calculatedColumnFormula>COUNTIF($K10:$AN10,"L")</calculatedColumnFormula>
    </tableColumn>
    <tableColumn id="7" name="WeekOff" dataDxfId="167">
      <calculatedColumnFormula>I10</calculatedColumnFormula>
    </tableColumn>
    <tableColumn id="8" name="Days" dataDxfId="166">
      <calculatedColumnFormula>(DATEDIF($F$6,$I$6,"D")+1)</calculatedColumnFormula>
    </tableColumn>
    <tableColumn id="9" name="PaidDays" dataDxfId="165">
      <calculatedColumnFormula>April_Report[[#This Row],[Days]]-April_Report[[#This Row],[Absent]]</calculatedColumnFormula>
    </tableColumn>
    <tableColumn id="10" name="Salary" dataDxfId="164"/>
    <tableColumn id="11" name="PerDaySalary" dataDxfId="163">
      <calculatedColumnFormula>April_Report[[#This Row],[Salary]]/April_Report[[#This Row],[Days]]</calculatedColumnFormula>
    </tableColumn>
    <tableColumn id="12" name="Deduction" dataDxfId="162">
      <calculatedColumnFormula>April_Report[[#This Row],[PerDaySalary]]*April_Report[[#This Row],[Absent]]</calculatedColumnFormula>
    </tableColumn>
    <tableColumn id="13" name="Total Salary" dataDxfId="161">
      <calculatedColumnFormula>April_Report[[#This Row],[Salary]]-April_Report[[#This Row],[PerDaySalary]]</calculatedColumnFormula>
    </tableColumn>
    <tableColumn id="14" name="Sparkline" dataDxfId="160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5" name="May_Report" displayName="May_Report" ref="AQ9:BE31" totalsRowShown="0" headerRowDxfId="156" dataDxfId="155">
  <autoFilter ref="AQ9:BE31"/>
  <tableColumns count="15">
    <tableColumn id="1" name="Sr. No" dataDxfId="154"/>
    <tableColumn id="2" name="EmpID" dataDxfId="153"/>
    <tableColumn id="15" name="Month" dataDxfId="152">
      <calculatedColumnFormula>$G$6</calculatedColumnFormula>
    </tableColumn>
    <tableColumn id="3" name="Employee Name" dataDxfId="151"/>
    <tableColumn id="4" name="Present" dataDxfId="150">
      <calculatedColumnFormula>COUNTIF($K10:$AN10,"P")</calculatedColumnFormula>
    </tableColumn>
    <tableColumn id="5" name="Absent" dataDxfId="149">
      <calculatedColumnFormula>COUNTIF($K10:$AN10,"A")</calculatedColumnFormula>
    </tableColumn>
    <tableColumn id="6" name="Leave" dataDxfId="148">
      <calculatedColumnFormula>COUNTIF($K10:$AN10,"L")</calculatedColumnFormula>
    </tableColumn>
    <tableColumn id="7" name="WeekOff" dataDxfId="147">
      <calculatedColumnFormula>I10</calculatedColumnFormula>
    </tableColumn>
    <tableColumn id="8" name="Days" dataDxfId="146">
      <calculatedColumnFormula>(DATEDIF($F$6,$I$6,"D")+1)</calculatedColumnFormula>
    </tableColumn>
    <tableColumn id="9" name="PaidDays" dataDxfId="145">
      <calculatedColumnFormula>May_Report[[#This Row],[Days]]-May_Report[[#This Row],[Absent]]</calculatedColumnFormula>
    </tableColumn>
    <tableColumn id="10" name="Salary" dataDxfId="144"/>
    <tableColumn id="11" name="PerDaySalary" dataDxfId="143">
      <calculatedColumnFormula>May_Report[[#This Row],[Salary]]/May_Report[[#This Row],[Days]]</calculatedColumnFormula>
    </tableColumn>
    <tableColumn id="12" name="Deduction" dataDxfId="142">
      <calculatedColumnFormula>May_Report[[#This Row],[PerDaySalary]]*May_Report[[#This Row],[Absent]]</calculatedColumnFormula>
    </tableColumn>
    <tableColumn id="13" name="Total Salary" dataDxfId="141">
      <calculatedColumnFormula>May_Report[[#This Row],[Salary]]-May_Report[[#This Row],[PerDaySalary]]</calculatedColumnFormula>
    </tableColumn>
    <tableColumn id="14" name="Sparkline" dataDxfId="140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6" name="Jun_Report" displayName="Jun_Report" ref="AQ9:BE31" totalsRowShown="0" headerRowDxfId="136" dataDxfId="135">
  <autoFilter ref="AQ9:BE31"/>
  <tableColumns count="15">
    <tableColumn id="1" name="Sr. No" dataDxfId="134"/>
    <tableColumn id="2" name="EmpID" dataDxfId="133"/>
    <tableColumn id="15" name="Month" dataDxfId="132">
      <calculatedColumnFormula>$G$6</calculatedColumnFormula>
    </tableColumn>
    <tableColumn id="3" name="Employee Name" dataDxfId="131"/>
    <tableColumn id="4" name="Present" dataDxfId="130">
      <calculatedColumnFormula>COUNTIF($K10:$AN10,"P")</calculatedColumnFormula>
    </tableColumn>
    <tableColumn id="5" name="Absent" dataDxfId="129">
      <calculatedColumnFormula>COUNTIF($K10:$AN10,"A")</calculatedColumnFormula>
    </tableColumn>
    <tableColumn id="6" name="Leave" dataDxfId="128">
      <calculatedColumnFormula>COUNTIF($K10:$AN10,"L")</calculatedColumnFormula>
    </tableColumn>
    <tableColumn id="7" name="WeekOff" dataDxfId="127">
      <calculatedColumnFormula>I10</calculatedColumnFormula>
    </tableColumn>
    <tableColumn id="8" name="Days" dataDxfId="126">
      <calculatedColumnFormula>(DATEDIF($F$6,$I$6,"D")+1)</calculatedColumnFormula>
    </tableColumn>
    <tableColumn id="9" name="PaidDays" dataDxfId="125">
      <calculatedColumnFormula>Jun_Report[[#This Row],[Days]]-Jun_Report[[#This Row],[Absent]]</calculatedColumnFormula>
    </tableColumn>
    <tableColumn id="10" name="Salary" dataDxfId="124"/>
    <tableColumn id="11" name="PerDaySalary" dataDxfId="123">
      <calculatedColumnFormula>Jun_Report[[#This Row],[Salary]]/Jun_Report[[#This Row],[Days]]</calculatedColumnFormula>
    </tableColumn>
    <tableColumn id="12" name="Deduction" dataDxfId="122">
      <calculatedColumnFormula>Jun_Report[[#This Row],[PerDaySalary]]*Jun_Report[[#This Row],[Absent]]</calculatedColumnFormula>
    </tableColumn>
    <tableColumn id="13" name="Total Salary" dataDxfId="121">
      <calculatedColumnFormula>Jun_Report[[#This Row],[Salary]]-Jun_Report[[#This Row],[PerDaySalary]]</calculatedColumnFormula>
    </tableColumn>
    <tableColumn id="14" name="Sparkline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July_Report" displayName="July_Report" ref="AQ9:BE31" totalsRowShown="0" headerRowDxfId="116" dataDxfId="115">
  <autoFilter ref="AQ9:BE31"/>
  <tableColumns count="15">
    <tableColumn id="1" name="Sr. No" dataDxfId="114"/>
    <tableColumn id="2" name="EmpID" dataDxfId="113"/>
    <tableColumn id="15" name="Month" dataDxfId="112">
      <calculatedColumnFormula>$G$6</calculatedColumnFormula>
    </tableColumn>
    <tableColumn id="3" name="Employee Name" dataDxfId="111"/>
    <tableColumn id="4" name="Present" dataDxfId="110">
      <calculatedColumnFormula>COUNTIF($K10:$AN10,"P")</calculatedColumnFormula>
    </tableColumn>
    <tableColumn id="5" name="Absent" dataDxfId="109">
      <calculatedColumnFormula>COUNTIF($K10:$AN10,"A")</calculatedColumnFormula>
    </tableColumn>
    <tableColumn id="6" name="Leave" dataDxfId="108">
      <calculatedColumnFormula>COUNTIF($K10:$AN10,"L")</calculatedColumnFormula>
    </tableColumn>
    <tableColumn id="7" name="WeekOff" dataDxfId="107">
      <calculatedColumnFormula>I10</calculatedColumnFormula>
    </tableColumn>
    <tableColumn id="8" name="Days" dataDxfId="106">
      <calculatedColumnFormula>(DATEDIF($F$6,$I$6,"D")+1)</calculatedColumnFormula>
    </tableColumn>
    <tableColumn id="9" name="PaidDays" dataDxfId="105">
      <calculatedColumnFormula>July_Report[[#This Row],[Days]]-July_Report[[#This Row],[Absent]]</calculatedColumnFormula>
    </tableColumn>
    <tableColumn id="10" name="Salary" dataDxfId="104"/>
    <tableColumn id="11" name="PerDaySalary" dataDxfId="103">
      <calculatedColumnFormula>July_Report[[#This Row],[Salary]]/July_Report[[#This Row],[Days]]</calculatedColumnFormula>
    </tableColumn>
    <tableColumn id="12" name="Deduction" dataDxfId="102">
      <calculatedColumnFormula>July_Report[[#This Row],[PerDaySalary]]*July_Report[[#This Row],[Absent]]</calculatedColumnFormula>
    </tableColumn>
    <tableColumn id="13" name="Total Salary" dataDxfId="101">
      <calculatedColumnFormula>July_Report[[#This Row],[Salary]]-July_Report[[#This Row],[PerDaySalary]]</calculatedColumnFormula>
    </tableColumn>
    <tableColumn id="14" name="Sparkline" dataDxfId="100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8" name="August_Report" displayName="August_Report" ref="AQ9:BE31" totalsRowShown="0" headerRowDxfId="96" dataDxfId="95">
  <autoFilter ref="AQ9:BE31"/>
  <tableColumns count="15">
    <tableColumn id="1" name="Sr. No" dataDxfId="94"/>
    <tableColumn id="2" name="EmpID" dataDxfId="93"/>
    <tableColumn id="15" name="Month" dataDxfId="92">
      <calculatedColumnFormula>$G$6</calculatedColumnFormula>
    </tableColumn>
    <tableColumn id="3" name="Employee Name" dataDxfId="91"/>
    <tableColumn id="4" name="Present" dataDxfId="90">
      <calculatedColumnFormula>COUNTIF($K10:$AN10,"P")</calculatedColumnFormula>
    </tableColumn>
    <tableColumn id="5" name="Absent" dataDxfId="89">
      <calculatedColumnFormula>COUNTIF($K10:$AN10,"A")</calculatedColumnFormula>
    </tableColumn>
    <tableColumn id="6" name="Leave" dataDxfId="88">
      <calculatedColumnFormula>COUNTIF($K10:$AN10,"L")</calculatedColumnFormula>
    </tableColumn>
    <tableColumn id="7" name="WeekOff" dataDxfId="87">
      <calculatedColumnFormula>I10</calculatedColumnFormula>
    </tableColumn>
    <tableColumn id="8" name="Days" dataDxfId="86">
      <calculatedColumnFormula>(DATEDIF($F$6,$I$6,"D")+1)</calculatedColumnFormula>
    </tableColumn>
    <tableColumn id="9" name="PaidDays" dataDxfId="85">
      <calculatedColumnFormula>August_Report[[#This Row],[Days]]-August_Report[[#This Row],[Absent]]</calculatedColumnFormula>
    </tableColumn>
    <tableColumn id="10" name="Salary" dataDxfId="84"/>
    <tableColumn id="11" name="PerDaySalary" dataDxfId="83">
      <calculatedColumnFormula>August_Report[[#This Row],[Salary]]/August_Report[[#This Row],[Days]]</calculatedColumnFormula>
    </tableColumn>
    <tableColumn id="12" name="Deduction" dataDxfId="82">
      <calculatedColumnFormula>August_Report[[#This Row],[PerDaySalary]]*August_Report[[#This Row],[Absent]]</calculatedColumnFormula>
    </tableColumn>
    <tableColumn id="13" name="Total Salary" dataDxfId="81">
      <calculatedColumnFormula>August_Report[[#This Row],[Salary]]-August_Report[[#This Row],[PerDaySalary]]</calculatedColumnFormula>
    </tableColumn>
    <tableColumn id="14" name="Sparkline" dataDxfId="80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id="9" name="Sept_Report" displayName="Sept_Report" ref="AQ9:BE31" totalsRowShown="0" headerRowDxfId="76" dataDxfId="75">
  <autoFilter ref="AQ9:BE31"/>
  <tableColumns count="15">
    <tableColumn id="1" name="Sr. No" dataDxfId="74"/>
    <tableColumn id="2" name="EmpID" dataDxfId="73"/>
    <tableColumn id="15" name="Month" dataDxfId="72">
      <calculatedColumnFormula>$G$6</calculatedColumnFormula>
    </tableColumn>
    <tableColumn id="3" name="Employee Name" dataDxfId="71"/>
    <tableColumn id="4" name="Present" dataDxfId="70">
      <calculatedColumnFormula>COUNTIF($K10:$AN10,"P")</calculatedColumnFormula>
    </tableColumn>
    <tableColumn id="5" name="Absent" dataDxfId="69">
      <calculatedColumnFormula>COUNTIF($K10:$AN10,"A")</calculatedColumnFormula>
    </tableColumn>
    <tableColumn id="6" name="Leave" dataDxfId="68">
      <calculatedColumnFormula>COUNTIF($K10:$AN10,"L")</calculatedColumnFormula>
    </tableColumn>
    <tableColumn id="7" name="WeekOff" dataDxfId="67">
      <calculatedColumnFormula>I10</calculatedColumnFormula>
    </tableColumn>
    <tableColumn id="8" name="Days" dataDxfId="66">
      <calculatedColumnFormula>(DATEDIF($F$6,$I$6,"D")+1)</calculatedColumnFormula>
    </tableColumn>
    <tableColumn id="9" name="PaidDays" dataDxfId="65">
      <calculatedColumnFormula>Sept_Report[[#This Row],[Days]]-Sept_Report[[#This Row],[Absent]]</calculatedColumnFormula>
    </tableColumn>
    <tableColumn id="10" name="Salary" dataDxfId="64"/>
    <tableColumn id="11" name="PerDaySalary" dataDxfId="63">
      <calculatedColumnFormula>Sept_Report[[#This Row],[Salary]]/Sept_Report[[#This Row],[Days]]</calculatedColumnFormula>
    </tableColumn>
    <tableColumn id="12" name="Deduction" dataDxfId="62">
      <calculatedColumnFormula>Sept_Report[[#This Row],[PerDaySalary]]*Sept_Report[[#This Row],[Absent]]</calculatedColumnFormula>
    </tableColumn>
    <tableColumn id="13" name="Total Salary" dataDxfId="61">
      <calculatedColumnFormula>Sept_Report[[#This Row],[Salary]]-Sept_Report[[#This Row],[PerDaySalary]]</calculatedColumnFormula>
    </tableColumn>
    <tableColumn id="14" name="Sparkline" dataDxfId="6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5"/>
  <sheetViews>
    <sheetView topLeftCell="AP1" workbookViewId="0">
      <selection activeCell="BD9" sqref="BD9"/>
    </sheetView>
  </sheetViews>
  <sheetFormatPr defaultRowHeight="14.4" x14ac:dyDescent="0.3"/>
  <cols>
    <col min="1" max="4" width="8.88671875" style="32"/>
    <col min="5" max="5" width="6.33203125" style="34" customWidth="1"/>
    <col min="6" max="6" width="20.88671875" style="36" customWidth="1"/>
    <col min="7" max="7" width="10.109375" style="32" customWidth="1"/>
    <col min="8" max="8" width="22.109375" style="32" customWidth="1"/>
    <col min="9" max="9" width="18.5546875" style="32" customWidth="1"/>
    <col min="10" max="10" width="4.5546875" style="32" customWidth="1"/>
    <col min="11" max="11" width="5.21875" style="32" customWidth="1"/>
    <col min="12" max="12" width="6.77734375" style="32" customWidth="1"/>
    <col min="13" max="13" width="4.77734375" style="32" customWidth="1"/>
    <col min="14" max="14" width="4" style="32" customWidth="1"/>
    <col min="15" max="15" width="4.77734375" style="32" customWidth="1"/>
    <col min="16" max="16" width="4" style="32" customWidth="1"/>
    <col min="17" max="17" width="4.33203125" style="32" customWidth="1"/>
    <col min="18" max="19" width="6.44140625" style="32" customWidth="1"/>
    <col min="20" max="20" width="4.77734375" style="32" customWidth="1"/>
    <col min="21" max="21" width="4" style="32" customWidth="1"/>
    <col min="22" max="22" width="4.77734375" style="32" customWidth="1"/>
    <col min="23" max="23" width="4" style="32" customWidth="1"/>
    <col min="24" max="24" width="4.44140625" style="32" customWidth="1"/>
    <col min="25" max="25" width="5.109375" style="32" customWidth="1"/>
    <col min="26" max="26" width="6" style="32" customWidth="1"/>
    <col min="27" max="27" width="4.77734375" style="32" customWidth="1"/>
    <col min="28" max="28" width="4" style="32" customWidth="1"/>
    <col min="29" max="29" width="4.77734375" style="32" customWidth="1"/>
    <col min="30" max="30" width="6.77734375" style="32" customWidth="1"/>
    <col min="31" max="31" width="6.44140625" style="32" customWidth="1"/>
    <col min="32" max="32" width="6.77734375" style="32" customWidth="1"/>
    <col min="33" max="33" width="7.33203125" style="32" customWidth="1"/>
    <col min="34" max="34" width="7.5546875" style="32" customWidth="1"/>
    <col min="35" max="35" width="6.77734375" style="32" customWidth="1"/>
    <col min="36" max="36" width="7.88671875" style="32" customWidth="1"/>
    <col min="37" max="37" width="6.109375" style="32" customWidth="1"/>
    <col min="38" max="38" width="5.5546875" style="32" customWidth="1"/>
    <col min="39" max="39" width="5.109375" style="32" customWidth="1"/>
    <col min="40" max="40" width="4.88671875" style="32" customWidth="1"/>
    <col min="41" max="42" width="8.88671875" style="32"/>
    <col min="43" max="43" width="9.21875" style="32" customWidth="1"/>
    <col min="44" max="45" width="9.6640625" style="32" customWidth="1"/>
    <col min="46" max="46" width="24.5546875" style="32" customWidth="1"/>
    <col min="47" max="47" width="10.6640625" style="32" customWidth="1"/>
    <col min="48" max="48" width="10" style="32" customWidth="1"/>
    <col min="49" max="49" width="8.88671875" style="32" customWidth="1"/>
    <col min="50" max="50" width="11.77734375" style="32" customWidth="1"/>
    <col min="51" max="51" width="15" style="32" customWidth="1"/>
    <col min="52" max="52" width="12.33203125" style="32" customWidth="1"/>
    <col min="53" max="53" width="15" style="32" customWidth="1"/>
    <col min="54" max="54" width="16.33203125" style="32" customWidth="1"/>
    <col min="55" max="55" width="19.33203125" style="32" customWidth="1"/>
    <col min="56" max="56" width="17.109375" style="32" customWidth="1"/>
    <col min="57" max="57" width="17.77734375" style="32" customWidth="1"/>
    <col min="58" max="16384" width="8.88671875" style="32"/>
  </cols>
  <sheetData>
    <row r="1" spans="3:60" customFormat="1" x14ac:dyDescent="0.3">
      <c r="F1" s="2"/>
      <c r="AO1" s="32"/>
      <c r="AP1" s="32"/>
    </row>
    <row r="2" spans="3:60" customFormat="1" x14ac:dyDescent="0.3">
      <c r="F2" s="2"/>
      <c r="AO2" s="32"/>
      <c r="AP2" s="32"/>
    </row>
    <row r="3" spans="3:60" customFormat="1" x14ac:dyDescent="0.3">
      <c r="F3" s="2"/>
      <c r="AO3" s="32"/>
      <c r="AP3" s="32"/>
    </row>
    <row r="4" spans="3:60" customFormat="1" x14ac:dyDescent="0.3">
      <c r="C4" s="32"/>
      <c r="D4" s="32"/>
      <c r="F4" s="2"/>
      <c r="AO4" s="32"/>
      <c r="AP4" s="32"/>
    </row>
    <row r="5" spans="3:60" customFormat="1" x14ac:dyDescent="0.3">
      <c r="C5" s="32"/>
      <c r="D5" s="32"/>
      <c r="E5" s="32"/>
      <c r="F5" s="33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3:60" customFormat="1" x14ac:dyDescent="0.3">
      <c r="C6" s="32"/>
      <c r="D6" s="32"/>
      <c r="E6" s="49" t="s">
        <v>24</v>
      </c>
      <c r="F6" s="50">
        <v>45901</v>
      </c>
      <c r="G6" s="49" t="str">
        <f>TEXT(F6,"MMMM")</f>
        <v>September</v>
      </c>
      <c r="H6" s="49" t="s">
        <v>25</v>
      </c>
      <c r="I6" s="50">
        <f>EOMONTH(F6,0)</f>
        <v>45930</v>
      </c>
      <c r="J6" s="51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</row>
    <row r="7" spans="3:60" customFormat="1" ht="15" thickBot="1" x14ac:dyDescent="0.35">
      <c r="C7" s="32"/>
      <c r="D7" s="32"/>
      <c r="E7" s="44"/>
      <c r="F7" s="45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</row>
    <row r="8" spans="3:60" customFormat="1" ht="15" thickBot="1" x14ac:dyDescent="0.35">
      <c r="C8" s="32"/>
      <c r="D8" s="32"/>
      <c r="E8" s="44"/>
      <c r="F8" s="58" t="s">
        <v>28</v>
      </c>
      <c r="G8" s="59"/>
      <c r="H8" s="59"/>
      <c r="I8" s="40" t="s">
        <v>29</v>
      </c>
      <c r="J8" s="5" t="str">
        <f>TEXT(J9,"DDD")</f>
        <v>Mon</v>
      </c>
      <c r="K8" s="5" t="str">
        <f t="shared" ref="K8:AN8" si="0">TEXT(K9,"DDD")</f>
        <v>Tue</v>
      </c>
      <c r="L8" s="5" t="str">
        <f t="shared" si="0"/>
        <v>Wed</v>
      </c>
      <c r="M8" s="5" t="str">
        <f t="shared" si="0"/>
        <v>Thu</v>
      </c>
      <c r="N8" s="5" t="str">
        <f t="shared" si="0"/>
        <v>Fri</v>
      </c>
      <c r="O8" s="5" t="str">
        <f t="shared" si="0"/>
        <v>Sat</v>
      </c>
      <c r="P8" s="5" t="str">
        <f t="shared" si="0"/>
        <v>Sun</v>
      </c>
      <c r="Q8" s="5" t="str">
        <f t="shared" si="0"/>
        <v>Mon</v>
      </c>
      <c r="R8" s="5" t="str">
        <f t="shared" si="0"/>
        <v>Tue</v>
      </c>
      <c r="S8" s="5" t="str">
        <f t="shared" si="0"/>
        <v>Wed</v>
      </c>
      <c r="T8" s="5" t="str">
        <f t="shared" si="0"/>
        <v>Thu</v>
      </c>
      <c r="U8" s="5" t="str">
        <f t="shared" si="0"/>
        <v>Fri</v>
      </c>
      <c r="V8" s="5" t="str">
        <f t="shared" si="0"/>
        <v>Sat</v>
      </c>
      <c r="W8" s="5" t="str">
        <f t="shared" si="0"/>
        <v>Sun</v>
      </c>
      <c r="X8" s="5" t="str">
        <f t="shared" si="0"/>
        <v>Mon</v>
      </c>
      <c r="Y8" s="5" t="str">
        <f t="shared" si="0"/>
        <v>Tue</v>
      </c>
      <c r="Z8" s="5" t="str">
        <f t="shared" si="0"/>
        <v>Wed</v>
      </c>
      <c r="AA8" s="5" t="str">
        <f t="shared" si="0"/>
        <v>Thu</v>
      </c>
      <c r="AB8" s="5" t="str">
        <f t="shared" si="0"/>
        <v>Fri</v>
      </c>
      <c r="AC8" s="5" t="str">
        <f t="shared" si="0"/>
        <v>Sat</v>
      </c>
      <c r="AD8" s="5" t="str">
        <f t="shared" si="0"/>
        <v>Sun</v>
      </c>
      <c r="AE8" s="5" t="str">
        <f t="shared" si="0"/>
        <v>Mon</v>
      </c>
      <c r="AF8" s="5" t="str">
        <f t="shared" si="0"/>
        <v>Tue</v>
      </c>
      <c r="AG8" s="5" t="str">
        <f t="shared" si="0"/>
        <v>Wed</v>
      </c>
      <c r="AH8" s="5" t="str">
        <f t="shared" si="0"/>
        <v>Thu</v>
      </c>
      <c r="AI8" s="5" t="str">
        <f t="shared" si="0"/>
        <v>Fri</v>
      </c>
      <c r="AJ8" s="5" t="str">
        <f t="shared" si="0"/>
        <v>Sat</v>
      </c>
      <c r="AK8" s="5" t="str">
        <f t="shared" si="0"/>
        <v>Sun</v>
      </c>
      <c r="AL8" s="5" t="str">
        <f t="shared" si="0"/>
        <v>Mon</v>
      </c>
      <c r="AM8" s="5" t="str">
        <f t="shared" si="0"/>
        <v>Tue</v>
      </c>
      <c r="AN8" s="6" t="str">
        <f t="shared" si="0"/>
        <v/>
      </c>
      <c r="AO8" s="44"/>
      <c r="AP8" s="32"/>
    </row>
    <row r="9" spans="3:60" customFormat="1" ht="15" thickBot="1" x14ac:dyDescent="0.35">
      <c r="C9" s="32"/>
      <c r="D9" s="32"/>
      <c r="E9" s="46"/>
      <c r="F9" s="41" t="s">
        <v>23</v>
      </c>
      <c r="G9" s="3" t="s">
        <v>0</v>
      </c>
      <c r="H9" s="4" t="s">
        <v>27</v>
      </c>
      <c r="I9" s="39" t="s">
        <v>26</v>
      </c>
      <c r="J9" s="7">
        <f>F6</f>
        <v>45901</v>
      </c>
      <c r="K9" s="7">
        <f>IF(J9&lt;$I$6,J9+1,"")</f>
        <v>45902</v>
      </c>
      <c r="L9" s="7">
        <f t="shared" ref="L9:AN9" si="1">IF(K9&lt;$I$6,K9+1,"")</f>
        <v>45903</v>
      </c>
      <c r="M9" s="7">
        <f t="shared" si="1"/>
        <v>45904</v>
      </c>
      <c r="N9" s="7">
        <f t="shared" si="1"/>
        <v>45905</v>
      </c>
      <c r="O9" s="7">
        <f t="shared" si="1"/>
        <v>45906</v>
      </c>
      <c r="P9" s="7">
        <f t="shared" si="1"/>
        <v>45907</v>
      </c>
      <c r="Q9" s="7">
        <f t="shared" si="1"/>
        <v>45908</v>
      </c>
      <c r="R9" s="7">
        <f t="shared" si="1"/>
        <v>45909</v>
      </c>
      <c r="S9" s="7">
        <f t="shared" si="1"/>
        <v>45910</v>
      </c>
      <c r="T9" s="7">
        <f t="shared" si="1"/>
        <v>45911</v>
      </c>
      <c r="U9" s="7">
        <f t="shared" si="1"/>
        <v>45912</v>
      </c>
      <c r="V9" s="7">
        <f t="shared" si="1"/>
        <v>45913</v>
      </c>
      <c r="W9" s="7">
        <f t="shared" si="1"/>
        <v>45914</v>
      </c>
      <c r="X9" s="7">
        <f t="shared" si="1"/>
        <v>45915</v>
      </c>
      <c r="Y9" s="7">
        <f t="shared" si="1"/>
        <v>45916</v>
      </c>
      <c r="Z9" s="7">
        <f t="shared" si="1"/>
        <v>45917</v>
      </c>
      <c r="AA9" s="7">
        <f t="shared" si="1"/>
        <v>45918</v>
      </c>
      <c r="AB9" s="7">
        <f t="shared" si="1"/>
        <v>45919</v>
      </c>
      <c r="AC9" s="7">
        <f t="shared" si="1"/>
        <v>45920</v>
      </c>
      <c r="AD9" s="7">
        <f t="shared" si="1"/>
        <v>45921</v>
      </c>
      <c r="AE9" s="7">
        <f t="shared" si="1"/>
        <v>45922</v>
      </c>
      <c r="AF9" s="7">
        <f t="shared" si="1"/>
        <v>45923</v>
      </c>
      <c r="AG9" s="7">
        <f t="shared" si="1"/>
        <v>45924</v>
      </c>
      <c r="AH9" s="7">
        <f t="shared" si="1"/>
        <v>45925</v>
      </c>
      <c r="AI9" s="7">
        <f t="shared" si="1"/>
        <v>45926</v>
      </c>
      <c r="AJ9" s="7">
        <f t="shared" si="1"/>
        <v>45927</v>
      </c>
      <c r="AK9" s="7">
        <f t="shared" si="1"/>
        <v>45928</v>
      </c>
      <c r="AL9" s="7">
        <f t="shared" si="1"/>
        <v>45929</v>
      </c>
      <c r="AM9" s="7">
        <f t="shared" si="1"/>
        <v>45930</v>
      </c>
      <c r="AN9" s="8" t="str">
        <f t="shared" si="1"/>
        <v/>
      </c>
      <c r="AO9" s="48"/>
      <c r="AP9" s="35"/>
      <c r="AQ9" s="13" t="s">
        <v>23</v>
      </c>
      <c r="AR9" s="14" t="s">
        <v>0</v>
      </c>
      <c r="AS9" s="14" t="s">
        <v>39</v>
      </c>
      <c r="AT9" s="14" t="s">
        <v>27</v>
      </c>
      <c r="AU9" s="15" t="s">
        <v>30</v>
      </c>
      <c r="AV9" s="15" t="s">
        <v>31</v>
      </c>
      <c r="AW9" s="15" t="s">
        <v>32</v>
      </c>
      <c r="AX9" s="15" t="s">
        <v>33</v>
      </c>
      <c r="AY9" s="15" t="s">
        <v>29</v>
      </c>
      <c r="AZ9" s="15" t="s">
        <v>34</v>
      </c>
      <c r="BA9" s="15" t="s">
        <v>35</v>
      </c>
      <c r="BB9" s="15" t="s">
        <v>36</v>
      </c>
      <c r="BC9" s="15" t="s">
        <v>37</v>
      </c>
      <c r="BD9" s="16" t="s">
        <v>43</v>
      </c>
      <c r="BE9" s="57" t="s">
        <v>38</v>
      </c>
    </row>
    <row r="10" spans="3:60" customFormat="1" x14ac:dyDescent="0.3">
      <c r="C10" s="32"/>
      <c r="D10" s="32"/>
      <c r="E10" s="46"/>
      <c r="F10" s="10">
        <v>1</v>
      </c>
      <c r="G10" s="11">
        <v>3427</v>
      </c>
      <c r="H10" s="11" t="s">
        <v>1</v>
      </c>
      <c r="I10" s="9">
        <f>COUNTIF($J$8:$AN$8,"Sun")</f>
        <v>4</v>
      </c>
      <c r="J10" s="9" t="s">
        <v>41</v>
      </c>
      <c r="K10" s="9" t="s">
        <v>41</v>
      </c>
      <c r="L10" s="9" t="s">
        <v>41</v>
      </c>
      <c r="M10" s="9" t="s">
        <v>41</v>
      </c>
      <c r="N10" s="9" t="s">
        <v>41</v>
      </c>
      <c r="O10" s="9" t="s">
        <v>41</v>
      </c>
      <c r="P10" s="9" t="str">
        <f t="shared" ref="P10:AK18" si="2">IF(P$8="Sun","WO"," ")</f>
        <v>WO</v>
      </c>
      <c r="Q10" s="9" t="s">
        <v>41</v>
      </c>
      <c r="R10" s="9" t="s">
        <v>41</v>
      </c>
      <c r="S10" s="9" t="s">
        <v>41</v>
      </c>
      <c r="T10" s="9" t="s">
        <v>41</v>
      </c>
      <c r="U10" s="9" t="s">
        <v>41</v>
      </c>
      <c r="V10" s="9" t="s">
        <v>41</v>
      </c>
      <c r="W10" s="9" t="str">
        <f t="shared" si="2"/>
        <v>WO</v>
      </c>
      <c r="X10" s="9" t="s">
        <v>41</v>
      </c>
      <c r="Y10" s="9" t="s">
        <v>41</v>
      </c>
      <c r="Z10" s="9" t="s">
        <v>41</v>
      </c>
      <c r="AA10" s="9" t="s">
        <v>41</v>
      </c>
      <c r="AB10" s="9" t="s">
        <v>41</v>
      </c>
      <c r="AC10" s="9" t="s">
        <v>41</v>
      </c>
      <c r="AD10" s="9" t="str">
        <f t="shared" si="2"/>
        <v>WO</v>
      </c>
      <c r="AE10" s="9" t="s">
        <v>41</v>
      </c>
      <c r="AF10" s="9" t="s">
        <v>41</v>
      </c>
      <c r="AG10" s="9" t="s">
        <v>41</v>
      </c>
      <c r="AH10" s="9" t="s">
        <v>41</v>
      </c>
      <c r="AI10" s="9" t="s">
        <v>41</v>
      </c>
      <c r="AJ10" s="9" t="s">
        <v>41</v>
      </c>
      <c r="AK10" s="9" t="str">
        <f t="shared" si="2"/>
        <v>WO</v>
      </c>
      <c r="AL10" s="9" t="s">
        <v>41</v>
      </c>
      <c r="AM10" s="9" t="s">
        <v>41</v>
      </c>
      <c r="AN10" s="9" t="s">
        <v>41</v>
      </c>
      <c r="AO10" s="48"/>
      <c r="AP10" s="32"/>
      <c r="AQ10" s="26">
        <v>1</v>
      </c>
      <c r="AR10" s="27">
        <v>3427</v>
      </c>
      <c r="AS10" s="27" t="str">
        <f t="shared" ref="AS10:AS31" si="3">$G$6</f>
        <v>September</v>
      </c>
      <c r="AT10" s="27" t="s">
        <v>1</v>
      </c>
      <c r="AU10" s="28">
        <f>COUNTIF($K10:$AN10,"P")</f>
        <v>0</v>
      </c>
      <c r="AV10" s="28">
        <f t="shared" ref="AV10:AV31" si="4">COUNTIF($K10:$AN10,"A")</f>
        <v>0</v>
      </c>
      <c r="AW10" s="28">
        <f t="shared" ref="AW10:AW31" si="5">COUNTIF($K10:$AN10,"L")</f>
        <v>26</v>
      </c>
      <c r="AX10" s="28">
        <f t="shared" ref="AX10:AX31" si="6">I10</f>
        <v>4</v>
      </c>
      <c r="AY10" s="28">
        <f t="shared" ref="AY10:AY31" si="7">(DATEDIF($F$6,$I$6,"D")+1)</f>
        <v>30</v>
      </c>
      <c r="AZ10" s="28">
        <f>Sept_Report[[#This Row],[Days]]-Sept_Report[[#This Row],[Absent]]</f>
        <v>30</v>
      </c>
      <c r="BA10" s="29">
        <v>11111112</v>
      </c>
      <c r="BB10" s="30">
        <f>Sept_Report[[#This Row],[Salary]]/Sept_Report[[#This Row],[Days]]</f>
        <v>370370.4</v>
      </c>
      <c r="BC10" s="30">
        <f>Sept_Report[[#This Row],[PerDaySalary]]*Sept_Report[[#This Row],[Absent]]</f>
        <v>0</v>
      </c>
      <c r="BD10" s="30">
        <f>Sept_Report[[#This Row],[Salary]]-Sept_Report[[#This Row],[PerDaySalary]]</f>
        <v>10740741.6</v>
      </c>
      <c r="BE10" s="56"/>
    </row>
    <row r="11" spans="3:60" customFormat="1" x14ac:dyDescent="0.3">
      <c r="C11" s="32"/>
      <c r="D11" s="32"/>
      <c r="E11" s="46"/>
      <c r="F11" s="10">
        <v>2</v>
      </c>
      <c r="G11" s="11">
        <v>3428</v>
      </c>
      <c r="H11" s="11" t="s">
        <v>2</v>
      </c>
      <c r="I11" s="9">
        <f t="shared" ref="I11:I31" si="8">COUNTIF($J$8:$AN$8,"Sun")</f>
        <v>4</v>
      </c>
      <c r="J11" s="9" t="s">
        <v>41</v>
      </c>
      <c r="K11" s="9" t="s">
        <v>41</v>
      </c>
      <c r="L11" s="9" t="s">
        <v>41</v>
      </c>
      <c r="M11" s="9" t="s">
        <v>41</v>
      </c>
      <c r="N11" s="9" t="s">
        <v>41</v>
      </c>
      <c r="O11" s="9" t="s">
        <v>41</v>
      </c>
      <c r="P11" s="9" t="str">
        <f t="shared" ref="P11:W31" si="9">IF(P$8="Sun","WO"," ")</f>
        <v>WO</v>
      </c>
      <c r="Q11" s="9" t="s">
        <v>41</v>
      </c>
      <c r="R11" s="9" t="s">
        <v>41</v>
      </c>
      <c r="S11" s="9" t="s">
        <v>41</v>
      </c>
      <c r="T11" s="9" t="s">
        <v>41</v>
      </c>
      <c r="U11" s="9" t="s">
        <v>41</v>
      </c>
      <c r="V11" s="9" t="s">
        <v>41</v>
      </c>
      <c r="W11" s="9" t="str">
        <f t="shared" si="9"/>
        <v>WO</v>
      </c>
      <c r="X11" s="9" t="s">
        <v>41</v>
      </c>
      <c r="Y11" s="9" t="s">
        <v>41</v>
      </c>
      <c r="Z11" s="9" t="s">
        <v>41</v>
      </c>
      <c r="AA11" s="9" t="s">
        <v>41</v>
      </c>
      <c r="AB11" s="9" t="s">
        <v>41</v>
      </c>
      <c r="AC11" s="9" t="s">
        <v>41</v>
      </c>
      <c r="AD11" s="9" t="str">
        <f t="shared" si="2"/>
        <v>WO</v>
      </c>
      <c r="AE11" s="9" t="s">
        <v>41</v>
      </c>
      <c r="AF11" s="9" t="s">
        <v>41</v>
      </c>
      <c r="AG11" s="9" t="s">
        <v>41</v>
      </c>
      <c r="AH11" s="9" t="s">
        <v>41</v>
      </c>
      <c r="AI11" s="9" t="s">
        <v>41</v>
      </c>
      <c r="AJ11" s="9" t="s">
        <v>41</v>
      </c>
      <c r="AK11" s="9" t="str">
        <f t="shared" si="2"/>
        <v>WO</v>
      </c>
      <c r="AL11" s="9" t="s">
        <v>41</v>
      </c>
      <c r="AM11" s="9" t="s">
        <v>41</v>
      </c>
      <c r="AN11" s="9" t="s">
        <v>41</v>
      </c>
      <c r="AO11" s="48"/>
      <c r="AP11" s="32"/>
      <c r="AQ11" s="10">
        <v>2</v>
      </c>
      <c r="AR11" s="17">
        <v>3428</v>
      </c>
      <c r="AS11" s="17" t="str">
        <f t="shared" si="3"/>
        <v>September</v>
      </c>
      <c r="AT11" s="17" t="s">
        <v>2</v>
      </c>
      <c r="AU11" s="18">
        <f t="shared" ref="AU11:AU31" si="10">COUNTIF($K11:$AN11,"P")</f>
        <v>0</v>
      </c>
      <c r="AV11" s="18">
        <f t="shared" si="4"/>
        <v>0</v>
      </c>
      <c r="AW11" s="18">
        <f t="shared" si="5"/>
        <v>26</v>
      </c>
      <c r="AX11" s="18">
        <f t="shared" si="6"/>
        <v>4</v>
      </c>
      <c r="AY11" s="18">
        <f t="shared" si="7"/>
        <v>30</v>
      </c>
      <c r="AZ11" s="18">
        <f>Sept_Report[[#This Row],[Days]]-Sept_Report[[#This Row],[Absent]]</f>
        <v>30</v>
      </c>
      <c r="BA11" s="19">
        <v>222222</v>
      </c>
      <c r="BB11" s="20">
        <f>Sept_Report[[#This Row],[Salary]]/Sept_Report[[#This Row],[Days]]</f>
        <v>7407.4</v>
      </c>
      <c r="BC11" s="20">
        <f>Sept_Report[[#This Row],[PerDaySalary]]*Sept_Report[[#This Row],[Absent]]</f>
        <v>0</v>
      </c>
      <c r="BD11" s="20">
        <f>Sept_Report[[#This Row],[Salary]]-Sept_Report[[#This Row],[PerDaySalary]]</f>
        <v>214814.6</v>
      </c>
      <c r="BE11" s="56"/>
    </row>
    <row r="12" spans="3:60" customFormat="1" x14ac:dyDescent="0.3">
      <c r="C12" s="32"/>
      <c r="D12" s="32"/>
      <c r="E12" s="46"/>
      <c r="F12" s="10">
        <v>3</v>
      </c>
      <c r="G12" s="11">
        <v>3429</v>
      </c>
      <c r="H12" s="11" t="s">
        <v>3</v>
      </c>
      <c r="I12" s="9">
        <f t="shared" si="8"/>
        <v>4</v>
      </c>
      <c r="J12" s="9" t="s">
        <v>41</v>
      </c>
      <c r="K12" s="9" t="s">
        <v>41</v>
      </c>
      <c r="L12" s="9" t="s">
        <v>41</v>
      </c>
      <c r="M12" s="9" t="s">
        <v>41</v>
      </c>
      <c r="N12" s="9" t="s">
        <v>41</v>
      </c>
      <c r="O12" s="9" t="s">
        <v>41</v>
      </c>
      <c r="P12" s="9" t="str">
        <f t="shared" si="2"/>
        <v>WO</v>
      </c>
      <c r="Q12" s="9" t="s">
        <v>41</v>
      </c>
      <c r="R12" s="9" t="s">
        <v>41</v>
      </c>
      <c r="S12" s="9" t="s">
        <v>41</v>
      </c>
      <c r="T12" s="9" t="s">
        <v>41</v>
      </c>
      <c r="U12" s="9" t="s">
        <v>41</v>
      </c>
      <c r="V12" s="9" t="s">
        <v>41</v>
      </c>
      <c r="W12" s="9" t="str">
        <f t="shared" si="2"/>
        <v>WO</v>
      </c>
      <c r="X12" s="9" t="s">
        <v>41</v>
      </c>
      <c r="Y12" s="9" t="s">
        <v>41</v>
      </c>
      <c r="Z12" s="9" t="s">
        <v>41</v>
      </c>
      <c r="AA12" s="9" t="s">
        <v>41</v>
      </c>
      <c r="AB12" s="9" t="s">
        <v>41</v>
      </c>
      <c r="AC12" s="9" t="s">
        <v>41</v>
      </c>
      <c r="AD12" s="9" t="str">
        <f t="shared" si="2"/>
        <v>WO</v>
      </c>
      <c r="AE12" s="9" t="s">
        <v>41</v>
      </c>
      <c r="AF12" s="9" t="s">
        <v>41</v>
      </c>
      <c r="AG12" s="9" t="s">
        <v>41</v>
      </c>
      <c r="AH12" s="9" t="s">
        <v>41</v>
      </c>
      <c r="AI12" s="9" t="s">
        <v>41</v>
      </c>
      <c r="AJ12" s="9" t="s">
        <v>41</v>
      </c>
      <c r="AK12" s="9" t="str">
        <f t="shared" si="2"/>
        <v>WO</v>
      </c>
      <c r="AL12" s="9" t="s">
        <v>41</v>
      </c>
      <c r="AM12" s="9" t="s">
        <v>41</v>
      </c>
      <c r="AN12" s="9" t="s">
        <v>41</v>
      </c>
      <c r="AO12" s="48"/>
      <c r="AP12" s="32"/>
      <c r="AQ12" s="10">
        <v>3</v>
      </c>
      <c r="AR12" s="17">
        <v>3429</v>
      </c>
      <c r="AS12" s="17" t="str">
        <f t="shared" si="3"/>
        <v>September</v>
      </c>
      <c r="AT12" s="17" t="s">
        <v>3</v>
      </c>
      <c r="AU12" s="18">
        <f t="shared" si="10"/>
        <v>0</v>
      </c>
      <c r="AV12" s="18">
        <f t="shared" si="4"/>
        <v>0</v>
      </c>
      <c r="AW12" s="18">
        <f t="shared" si="5"/>
        <v>26</v>
      </c>
      <c r="AX12" s="18">
        <f t="shared" si="6"/>
        <v>4</v>
      </c>
      <c r="AY12" s="18">
        <f t="shared" si="7"/>
        <v>30</v>
      </c>
      <c r="AZ12" s="18">
        <f>Sept_Report[[#This Row],[Days]]-Sept_Report[[#This Row],[Absent]]</f>
        <v>30</v>
      </c>
      <c r="BA12" s="19">
        <v>666666</v>
      </c>
      <c r="BB12" s="20">
        <f>Sept_Report[[#This Row],[Salary]]/Sept_Report[[#This Row],[Days]]</f>
        <v>22222.2</v>
      </c>
      <c r="BC12" s="20">
        <f>Sept_Report[[#This Row],[PerDaySalary]]*Sept_Report[[#This Row],[Absent]]</f>
        <v>0</v>
      </c>
      <c r="BD12" s="20">
        <f>Sept_Report[[#This Row],[Salary]]-Sept_Report[[#This Row],[PerDaySalary]]</f>
        <v>644443.80000000005</v>
      </c>
      <c r="BE12" s="56"/>
    </row>
    <row r="13" spans="3:60" customFormat="1" x14ac:dyDescent="0.3">
      <c r="C13" s="32"/>
      <c r="D13" s="32"/>
      <c r="E13" s="46"/>
      <c r="F13" s="10">
        <v>4</v>
      </c>
      <c r="G13" s="11">
        <v>3430</v>
      </c>
      <c r="H13" s="11" t="s">
        <v>4</v>
      </c>
      <c r="I13" s="9">
        <f t="shared" si="8"/>
        <v>4</v>
      </c>
      <c r="J13" s="9" t="s">
        <v>41</v>
      </c>
      <c r="K13" s="9" t="s">
        <v>41</v>
      </c>
      <c r="L13" s="9" t="s">
        <v>41</v>
      </c>
      <c r="M13" s="9" t="s">
        <v>41</v>
      </c>
      <c r="N13" s="9" t="s">
        <v>41</v>
      </c>
      <c r="O13" s="9" t="s">
        <v>41</v>
      </c>
      <c r="P13" s="9" t="str">
        <f t="shared" si="2"/>
        <v>WO</v>
      </c>
      <c r="Q13" s="9" t="s">
        <v>41</v>
      </c>
      <c r="R13" s="9" t="s">
        <v>41</v>
      </c>
      <c r="S13" s="9" t="s">
        <v>41</v>
      </c>
      <c r="T13" s="9" t="s">
        <v>41</v>
      </c>
      <c r="U13" s="9" t="s">
        <v>41</v>
      </c>
      <c r="V13" s="9" t="s">
        <v>41</v>
      </c>
      <c r="W13" s="9" t="str">
        <f t="shared" si="2"/>
        <v>WO</v>
      </c>
      <c r="X13" s="9" t="s">
        <v>41</v>
      </c>
      <c r="Y13" s="9" t="s">
        <v>41</v>
      </c>
      <c r="Z13" s="9" t="s">
        <v>41</v>
      </c>
      <c r="AA13" s="9" t="s">
        <v>41</v>
      </c>
      <c r="AB13" s="9" t="s">
        <v>41</v>
      </c>
      <c r="AC13" s="9" t="s">
        <v>41</v>
      </c>
      <c r="AD13" s="9" t="str">
        <f t="shared" si="2"/>
        <v>WO</v>
      </c>
      <c r="AE13" s="9" t="s">
        <v>41</v>
      </c>
      <c r="AF13" s="9" t="s">
        <v>41</v>
      </c>
      <c r="AG13" s="9" t="s">
        <v>41</v>
      </c>
      <c r="AH13" s="9" t="s">
        <v>41</v>
      </c>
      <c r="AI13" s="9" t="s">
        <v>41</v>
      </c>
      <c r="AJ13" s="9" t="s">
        <v>41</v>
      </c>
      <c r="AK13" s="9" t="str">
        <f t="shared" si="2"/>
        <v>WO</v>
      </c>
      <c r="AL13" s="9" t="s">
        <v>41</v>
      </c>
      <c r="AM13" s="9" t="s">
        <v>41</v>
      </c>
      <c r="AN13" s="9" t="s">
        <v>41</v>
      </c>
      <c r="AO13" s="48"/>
      <c r="AP13" s="32"/>
      <c r="AQ13" s="10">
        <v>4</v>
      </c>
      <c r="AR13" s="17">
        <v>3430</v>
      </c>
      <c r="AS13" s="17" t="str">
        <f t="shared" si="3"/>
        <v>September</v>
      </c>
      <c r="AT13" s="17" t="s">
        <v>4</v>
      </c>
      <c r="AU13" s="18">
        <f t="shared" si="10"/>
        <v>0</v>
      </c>
      <c r="AV13" s="18">
        <f t="shared" si="4"/>
        <v>0</v>
      </c>
      <c r="AW13" s="18">
        <f t="shared" si="5"/>
        <v>26</v>
      </c>
      <c r="AX13" s="18">
        <f t="shared" si="6"/>
        <v>4</v>
      </c>
      <c r="AY13" s="18">
        <f t="shared" si="7"/>
        <v>30</v>
      </c>
      <c r="AZ13" s="18">
        <f>Sept_Report[[#This Row],[Days]]-Sept_Report[[#This Row],[Absent]]</f>
        <v>30</v>
      </c>
      <c r="BA13" s="19">
        <v>33333</v>
      </c>
      <c r="BB13" s="20">
        <f>Sept_Report[[#This Row],[Salary]]/Sept_Report[[#This Row],[Days]]</f>
        <v>1111.0999999999999</v>
      </c>
      <c r="BC13" s="20">
        <f>Sept_Report[[#This Row],[PerDaySalary]]*Sept_Report[[#This Row],[Absent]]</f>
        <v>0</v>
      </c>
      <c r="BD13" s="20">
        <f>Sept_Report[[#This Row],[Salary]]-Sept_Report[[#This Row],[PerDaySalary]]</f>
        <v>32221.9</v>
      </c>
      <c r="BE13" s="56"/>
    </row>
    <row r="14" spans="3:60" customFormat="1" x14ac:dyDescent="0.3">
      <c r="C14" s="32"/>
      <c r="D14" s="32"/>
      <c r="E14" s="46"/>
      <c r="F14" s="10">
        <v>5</v>
      </c>
      <c r="G14" s="11">
        <v>3431</v>
      </c>
      <c r="H14" s="11" t="s">
        <v>5</v>
      </c>
      <c r="I14" s="9">
        <f t="shared" si="8"/>
        <v>4</v>
      </c>
      <c r="J14" s="9" t="s">
        <v>41</v>
      </c>
      <c r="K14" s="9" t="s">
        <v>41</v>
      </c>
      <c r="L14" s="9" t="s">
        <v>41</v>
      </c>
      <c r="M14" s="9" t="s">
        <v>41</v>
      </c>
      <c r="N14" s="9" t="s">
        <v>41</v>
      </c>
      <c r="O14" s="9" t="s">
        <v>41</v>
      </c>
      <c r="P14" s="9" t="str">
        <f t="shared" si="2"/>
        <v>WO</v>
      </c>
      <c r="Q14" s="9" t="s">
        <v>41</v>
      </c>
      <c r="R14" s="9" t="s">
        <v>41</v>
      </c>
      <c r="S14" s="9" t="s">
        <v>41</v>
      </c>
      <c r="T14" s="9" t="s">
        <v>41</v>
      </c>
      <c r="U14" s="9" t="s">
        <v>41</v>
      </c>
      <c r="V14" s="9" t="s">
        <v>41</v>
      </c>
      <c r="W14" s="9" t="str">
        <f t="shared" si="2"/>
        <v>WO</v>
      </c>
      <c r="X14" s="9" t="s">
        <v>41</v>
      </c>
      <c r="Y14" s="9" t="s">
        <v>41</v>
      </c>
      <c r="Z14" s="9" t="s">
        <v>41</v>
      </c>
      <c r="AA14" s="9" t="s">
        <v>41</v>
      </c>
      <c r="AB14" s="9" t="s">
        <v>41</v>
      </c>
      <c r="AC14" s="9" t="s">
        <v>41</v>
      </c>
      <c r="AD14" s="9" t="str">
        <f t="shared" si="2"/>
        <v>WO</v>
      </c>
      <c r="AE14" s="9" t="s">
        <v>41</v>
      </c>
      <c r="AF14" s="9" t="s">
        <v>41</v>
      </c>
      <c r="AG14" s="9" t="s">
        <v>41</v>
      </c>
      <c r="AH14" s="9" t="s">
        <v>41</v>
      </c>
      <c r="AI14" s="9" t="s">
        <v>41</v>
      </c>
      <c r="AJ14" s="9" t="s">
        <v>41</v>
      </c>
      <c r="AK14" s="9" t="str">
        <f t="shared" si="2"/>
        <v>WO</v>
      </c>
      <c r="AL14" s="9" t="s">
        <v>41</v>
      </c>
      <c r="AM14" s="9" t="s">
        <v>41</v>
      </c>
      <c r="AN14" s="9" t="s">
        <v>41</v>
      </c>
      <c r="AO14" s="48"/>
      <c r="AP14" s="32"/>
      <c r="AQ14" s="10">
        <v>5</v>
      </c>
      <c r="AR14" s="17">
        <v>3431</v>
      </c>
      <c r="AS14" s="17" t="str">
        <f t="shared" si="3"/>
        <v>September</v>
      </c>
      <c r="AT14" s="17" t="s">
        <v>5</v>
      </c>
      <c r="AU14" s="18">
        <f t="shared" si="10"/>
        <v>0</v>
      </c>
      <c r="AV14" s="18">
        <f t="shared" si="4"/>
        <v>0</v>
      </c>
      <c r="AW14" s="18">
        <f t="shared" si="5"/>
        <v>26</v>
      </c>
      <c r="AX14" s="18">
        <f t="shared" si="6"/>
        <v>4</v>
      </c>
      <c r="AY14" s="18">
        <f t="shared" si="7"/>
        <v>30</v>
      </c>
      <c r="AZ14" s="18">
        <f>Sept_Report[[#This Row],[Days]]-Sept_Report[[#This Row],[Absent]]</f>
        <v>30</v>
      </c>
      <c r="BA14" s="19">
        <v>333445</v>
      </c>
      <c r="BB14" s="20">
        <f>Sept_Report[[#This Row],[Salary]]/Sept_Report[[#This Row],[Days]]</f>
        <v>11114.833333333334</v>
      </c>
      <c r="BC14" s="20">
        <f>Sept_Report[[#This Row],[PerDaySalary]]*Sept_Report[[#This Row],[Absent]]</f>
        <v>0</v>
      </c>
      <c r="BD14" s="20">
        <f>Sept_Report[[#This Row],[Salary]]-Sept_Report[[#This Row],[PerDaySalary]]</f>
        <v>322330.16666666669</v>
      </c>
      <c r="BE14" s="56"/>
    </row>
    <row r="15" spans="3:60" customFormat="1" x14ac:dyDescent="0.3">
      <c r="C15" s="32"/>
      <c r="D15" s="32"/>
      <c r="E15" s="46"/>
      <c r="F15" s="10">
        <v>6</v>
      </c>
      <c r="G15" s="11">
        <v>3432</v>
      </c>
      <c r="H15" s="11" t="s">
        <v>6</v>
      </c>
      <c r="I15" s="9">
        <f t="shared" si="8"/>
        <v>4</v>
      </c>
      <c r="J15" s="9" t="s">
        <v>41</v>
      </c>
      <c r="K15" s="9" t="s">
        <v>41</v>
      </c>
      <c r="L15" s="9" t="s">
        <v>41</v>
      </c>
      <c r="M15" s="9" t="s">
        <v>41</v>
      </c>
      <c r="N15" s="9" t="s">
        <v>41</v>
      </c>
      <c r="O15" s="9" t="s">
        <v>41</v>
      </c>
      <c r="P15" s="9" t="str">
        <f t="shared" si="2"/>
        <v>WO</v>
      </c>
      <c r="Q15" s="9" t="s">
        <v>41</v>
      </c>
      <c r="R15" s="9" t="s">
        <v>41</v>
      </c>
      <c r="S15" s="9" t="s">
        <v>41</v>
      </c>
      <c r="T15" s="9" t="s">
        <v>41</v>
      </c>
      <c r="U15" s="9" t="s">
        <v>41</v>
      </c>
      <c r="V15" s="9" t="s">
        <v>41</v>
      </c>
      <c r="W15" s="9" t="str">
        <f t="shared" si="2"/>
        <v>WO</v>
      </c>
      <c r="X15" s="9" t="s">
        <v>41</v>
      </c>
      <c r="Y15" s="9" t="s">
        <v>41</v>
      </c>
      <c r="Z15" s="9" t="s">
        <v>41</v>
      </c>
      <c r="AA15" s="9" t="s">
        <v>41</v>
      </c>
      <c r="AB15" s="9" t="s">
        <v>41</v>
      </c>
      <c r="AC15" s="9" t="s">
        <v>41</v>
      </c>
      <c r="AD15" s="9" t="str">
        <f t="shared" si="2"/>
        <v>WO</v>
      </c>
      <c r="AE15" s="9" t="s">
        <v>41</v>
      </c>
      <c r="AF15" s="9" t="s">
        <v>41</v>
      </c>
      <c r="AG15" s="9" t="s">
        <v>41</v>
      </c>
      <c r="AH15" s="9" t="s">
        <v>41</v>
      </c>
      <c r="AI15" s="9" t="s">
        <v>41</v>
      </c>
      <c r="AJ15" s="9" t="s">
        <v>41</v>
      </c>
      <c r="AK15" s="9" t="str">
        <f t="shared" si="2"/>
        <v>WO</v>
      </c>
      <c r="AL15" s="9" t="s">
        <v>41</v>
      </c>
      <c r="AM15" s="9" t="s">
        <v>41</v>
      </c>
      <c r="AN15" s="9" t="s">
        <v>41</v>
      </c>
      <c r="AO15" s="48"/>
      <c r="AP15" s="32"/>
      <c r="AQ15" s="10">
        <v>6</v>
      </c>
      <c r="AR15" s="17">
        <v>3432</v>
      </c>
      <c r="AS15" s="17" t="str">
        <f t="shared" si="3"/>
        <v>September</v>
      </c>
      <c r="AT15" s="17" t="s">
        <v>6</v>
      </c>
      <c r="AU15" s="18">
        <f t="shared" si="10"/>
        <v>0</v>
      </c>
      <c r="AV15" s="18">
        <f t="shared" si="4"/>
        <v>0</v>
      </c>
      <c r="AW15" s="18">
        <f t="shared" si="5"/>
        <v>26</v>
      </c>
      <c r="AX15" s="18">
        <f t="shared" si="6"/>
        <v>4</v>
      </c>
      <c r="AY15" s="18">
        <f t="shared" si="7"/>
        <v>30</v>
      </c>
      <c r="AZ15" s="18">
        <f>Sept_Report[[#This Row],[Days]]-Sept_Report[[#This Row],[Absent]]</f>
        <v>30</v>
      </c>
      <c r="BA15" s="19">
        <v>577777</v>
      </c>
      <c r="BB15" s="20">
        <f>Sept_Report[[#This Row],[Salary]]/Sept_Report[[#This Row],[Days]]</f>
        <v>19259.233333333334</v>
      </c>
      <c r="BC15" s="20">
        <f>Sept_Report[[#This Row],[PerDaySalary]]*Sept_Report[[#This Row],[Absent]]</f>
        <v>0</v>
      </c>
      <c r="BD15" s="20">
        <f>Sept_Report[[#This Row],[Salary]]-Sept_Report[[#This Row],[PerDaySalary]]</f>
        <v>558517.76666666672</v>
      </c>
      <c r="BE15" s="56"/>
    </row>
    <row r="16" spans="3:60" customFormat="1" x14ac:dyDescent="0.3">
      <c r="C16" s="32"/>
      <c r="D16" s="32"/>
      <c r="E16" s="46"/>
      <c r="F16" s="10">
        <v>7</v>
      </c>
      <c r="G16" s="11">
        <v>3433</v>
      </c>
      <c r="H16" s="11" t="s">
        <v>7</v>
      </c>
      <c r="I16" s="9">
        <f t="shared" si="8"/>
        <v>4</v>
      </c>
      <c r="J16" s="9" t="s">
        <v>41</v>
      </c>
      <c r="K16" s="9" t="s">
        <v>41</v>
      </c>
      <c r="L16" s="9" t="s">
        <v>41</v>
      </c>
      <c r="M16" s="9" t="s">
        <v>41</v>
      </c>
      <c r="N16" s="9" t="s">
        <v>41</v>
      </c>
      <c r="O16" s="9" t="s">
        <v>41</v>
      </c>
      <c r="P16" s="9" t="str">
        <f t="shared" si="2"/>
        <v>WO</v>
      </c>
      <c r="Q16" s="9" t="s">
        <v>41</v>
      </c>
      <c r="R16" s="9" t="s">
        <v>41</v>
      </c>
      <c r="S16" s="9" t="s">
        <v>41</v>
      </c>
      <c r="T16" s="9" t="s">
        <v>41</v>
      </c>
      <c r="U16" s="9" t="s">
        <v>41</v>
      </c>
      <c r="V16" s="9" t="s">
        <v>41</v>
      </c>
      <c r="W16" s="9" t="str">
        <f t="shared" si="2"/>
        <v>WO</v>
      </c>
      <c r="X16" s="9" t="s">
        <v>41</v>
      </c>
      <c r="Y16" s="9" t="s">
        <v>41</v>
      </c>
      <c r="Z16" s="9" t="s">
        <v>41</v>
      </c>
      <c r="AA16" s="9" t="s">
        <v>41</v>
      </c>
      <c r="AB16" s="9" t="s">
        <v>41</v>
      </c>
      <c r="AC16" s="9" t="s">
        <v>41</v>
      </c>
      <c r="AD16" s="9" t="str">
        <f t="shared" si="2"/>
        <v>WO</v>
      </c>
      <c r="AE16" s="9" t="s">
        <v>41</v>
      </c>
      <c r="AF16" s="9" t="s">
        <v>41</v>
      </c>
      <c r="AG16" s="9" t="s">
        <v>41</v>
      </c>
      <c r="AH16" s="9" t="s">
        <v>41</v>
      </c>
      <c r="AI16" s="9" t="s">
        <v>41</v>
      </c>
      <c r="AJ16" s="9" t="s">
        <v>41</v>
      </c>
      <c r="AK16" s="9" t="str">
        <f t="shared" si="2"/>
        <v>WO</v>
      </c>
      <c r="AL16" s="9" t="s">
        <v>41</v>
      </c>
      <c r="AM16" s="9" t="s">
        <v>41</v>
      </c>
      <c r="AN16" s="9" t="s">
        <v>41</v>
      </c>
      <c r="AO16" s="48"/>
      <c r="AP16" s="32"/>
      <c r="AQ16" s="10">
        <v>7</v>
      </c>
      <c r="AR16" s="17">
        <v>3433</v>
      </c>
      <c r="AS16" s="17" t="str">
        <f t="shared" si="3"/>
        <v>September</v>
      </c>
      <c r="AT16" s="17" t="s">
        <v>7</v>
      </c>
      <c r="AU16" s="18">
        <f t="shared" si="10"/>
        <v>0</v>
      </c>
      <c r="AV16" s="18">
        <f t="shared" si="4"/>
        <v>0</v>
      </c>
      <c r="AW16" s="18">
        <f t="shared" si="5"/>
        <v>26</v>
      </c>
      <c r="AX16" s="18">
        <f t="shared" si="6"/>
        <v>4</v>
      </c>
      <c r="AY16" s="18">
        <f t="shared" si="7"/>
        <v>30</v>
      </c>
      <c r="AZ16" s="18">
        <f>Sept_Report[[#This Row],[Days]]-Sept_Report[[#This Row],[Absent]]</f>
        <v>30</v>
      </c>
      <c r="BA16" s="19">
        <v>776890</v>
      </c>
      <c r="BB16" s="20">
        <f>Sept_Report[[#This Row],[Salary]]/Sept_Report[[#This Row],[Days]]</f>
        <v>25896.333333333332</v>
      </c>
      <c r="BC16" s="20">
        <f>Sept_Report[[#This Row],[PerDaySalary]]*Sept_Report[[#This Row],[Absent]]</f>
        <v>0</v>
      </c>
      <c r="BD16" s="20">
        <f>Sept_Report[[#This Row],[Salary]]-Sept_Report[[#This Row],[PerDaySalary]]</f>
        <v>750993.66666666663</v>
      </c>
      <c r="BE16" s="56"/>
    </row>
    <row r="17" spans="1:57" customFormat="1" x14ac:dyDescent="0.3">
      <c r="C17" s="32"/>
      <c r="D17" s="32"/>
      <c r="E17" s="46"/>
      <c r="F17" s="10">
        <v>8</v>
      </c>
      <c r="G17" s="11">
        <v>3434</v>
      </c>
      <c r="H17" s="11" t="s">
        <v>8</v>
      </c>
      <c r="I17" s="9">
        <f t="shared" si="8"/>
        <v>4</v>
      </c>
      <c r="J17" s="9" t="s">
        <v>41</v>
      </c>
      <c r="K17" s="9" t="s">
        <v>41</v>
      </c>
      <c r="L17" s="9" t="s">
        <v>41</v>
      </c>
      <c r="M17" s="9" t="s">
        <v>41</v>
      </c>
      <c r="N17" s="9" t="s">
        <v>41</v>
      </c>
      <c r="O17" s="9" t="s">
        <v>41</v>
      </c>
      <c r="P17" s="9" t="str">
        <f t="shared" si="2"/>
        <v>WO</v>
      </c>
      <c r="Q17" s="9" t="s">
        <v>41</v>
      </c>
      <c r="R17" s="9" t="s">
        <v>41</v>
      </c>
      <c r="S17" s="9" t="s">
        <v>41</v>
      </c>
      <c r="T17" s="9" t="s">
        <v>41</v>
      </c>
      <c r="U17" s="9" t="s">
        <v>41</v>
      </c>
      <c r="V17" s="9" t="s">
        <v>41</v>
      </c>
      <c r="W17" s="9" t="str">
        <f t="shared" si="2"/>
        <v>WO</v>
      </c>
      <c r="X17" s="9" t="s">
        <v>41</v>
      </c>
      <c r="Y17" s="9" t="s">
        <v>41</v>
      </c>
      <c r="Z17" s="9" t="s">
        <v>41</v>
      </c>
      <c r="AA17" s="9" t="s">
        <v>41</v>
      </c>
      <c r="AB17" s="9" t="s">
        <v>41</v>
      </c>
      <c r="AC17" s="9" t="s">
        <v>41</v>
      </c>
      <c r="AD17" s="9" t="str">
        <f t="shared" si="2"/>
        <v>WO</v>
      </c>
      <c r="AE17" s="9" t="s">
        <v>41</v>
      </c>
      <c r="AF17" s="9" t="s">
        <v>41</v>
      </c>
      <c r="AG17" s="9" t="s">
        <v>41</v>
      </c>
      <c r="AH17" s="9" t="s">
        <v>41</v>
      </c>
      <c r="AI17" s="9" t="s">
        <v>41</v>
      </c>
      <c r="AJ17" s="9" t="s">
        <v>41</v>
      </c>
      <c r="AK17" s="9" t="str">
        <f t="shared" si="2"/>
        <v>WO</v>
      </c>
      <c r="AL17" s="9" t="s">
        <v>41</v>
      </c>
      <c r="AM17" s="9" t="s">
        <v>41</v>
      </c>
      <c r="AN17" s="9" t="s">
        <v>41</v>
      </c>
      <c r="AO17" s="48"/>
      <c r="AP17" s="32"/>
      <c r="AQ17" s="10">
        <v>8</v>
      </c>
      <c r="AR17" s="17">
        <v>3434</v>
      </c>
      <c r="AS17" s="17" t="str">
        <f t="shared" si="3"/>
        <v>September</v>
      </c>
      <c r="AT17" s="17" t="s">
        <v>8</v>
      </c>
      <c r="AU17" s="18">
        <f t="shared" si="10"/>
        <v>0</v>
      </c>
      <c r="AV17" s="18">
        <f t="shared" si="4"/>
        <v>0</v>
      </c>
      <c r="AW17" s="18">
        <f t="shared" si="5"/>
        <v>26</v>
      </c>
      <c r="AX17" s="18">
        <f t="shared" si="6"/>
        <v>4</v>
      </c>
      <c r="AY17" s="18">
        <f t="shared" si="7"/>
        <v>30</v>
      </c>
      <c r="AZ17" s="18">
        <f>Sept_Report[[#This Row],[Days]]-Sept_Report[[#This Row],[Absent]]</f>
        <v>30</v>
      </c>
      <c r="BA17" s="19">
        <v>232445</v>
      </c>
      <c r="BB17" s="20">
        <f>Sept_Report[[#This Row],[Salary]]/Sept_Report[[#This Row],[Days]]</f>
        <v>7748.166666666667</v>
      </c>
      <c r="BC17" s="20">
        <f>Sept_Report[[#This Row],[PerDaySalary]]*Sept_Report[[#This Row],[Absent]]</f>
        <v>0</v>
      </c>
      <c r="BD17" s="20">
        <f>Sept_Report[[#This Row],[Salary]]-Sept_Report[[#This Row],[PerDaySalary]]</f>
        <v>224696.83333333334</v>
      </c>
      <c r="BE17" s="56"/>
    </row>
    <row r="18" spans="1:57" customFormat="1" x14ac:dyDescent="0.3">
      <c r="C18" s="32"/>
      <c r="D18" s="32"/>
      <c r="E18" s="46"/>
      <c r="F18" s="10">
        <v>9</v>
      </c>
      <c r="G18" s="11">
        <v>3435</v>
      </c>
      <c r="H18" s="11" t="s">
        <v>9</v>
      </c>
      <c r="I18" s="9">
        <f t="shared" si="8"/>
        <v>4</v>
      </c>
      <c r="J18" s="9" t="s">
        <v>41</v>
      </c>
      <c r="K18" s="9" t="s">
        <v>41</v>
      </c>
      <c r="L18" s="9" t="s">
        <v>41</v>
      </c>
      <c r="M18" s="9" t="s">
        <v>41</v>
      </c>
      <c r="N18" s="9" t="s">
        <v>41</v>
      </c>
      <c r="O18" s="9" t="s">
        <v>41</v>
      </c>
      <c r="P18" s="9" t="str">
        <f t="shared" si="2"/>
        <v>WO</v>
      </c>
      <c r="Q18" s="9" t="s">
        <v>41</v>
      </c>
      <c r="R18" s="9" t="s">
        <v>41</v>
      </c>
      <c r="S18" s="9" t="s">
        <v>41</v>
      </c>
      <c r="T18" s="9" t="s">
        <v>41</v>
      </c>
      <c r="U18" s="9" t="s">
        <v>41</v>
      </c>
      <c r="V18" s="9" t="s">
        <v>41</v>
      </c>
      <c r="W18" s="9" t="str">
        <f t="shared" si="2"/>
        <v>WO</v>
      </c>
      <c r="X18" s="9" t="s">
        <v>41</v>
      </c>
      <c r="Y18" s="9" t="s">
        <v>41</v>
      </c>
      <c r="Z18" s="9" t="s">
        <v>41</v>
      </c>
      <c r="AA18" s="9" t="s">
        <v>41</v>
      </c>
      <c r="AB18" s="9" t="s">
        <v>41</v>
      </c>
      <c r="AC18" s="9" t="s">
        <v>41</v>
      </c>
      <c r="AD18" s="9" t="str">
        <f t="shared" si="2"/>
        <v>WO</v>
      </c>
      <c r="AE18" s="9" t="s">
        <v>41</v>
      </c>
      <c r="AF18" s="9" t="s">
        <v>41</v>
      </c>
      <c r="AG18" s="9" t="s">
        <v>41</v>
      </c>
      <c r="AH18" s="9" t="s">
        <v>41</v>
      </c>
      <c r="AI18" s="9" t="s">
        <v>41</v>
      </c>
      <c r="AJ18" s="9" t="s">
        <v>41</v>
      </c>
      <c r="AK18" s="9" t="str">
        <f t="shared" si="2"/>
        <v>WO</v>
      </c>
      <c r="AL18" s="9" t="s">
        <v>41</v>
      </c>
      <c r="AM18" s="9" t="s">
        <v>41</v>
      </c>
      <c r="AN18" s="9" t="s">
        <v>41</v>
      </c>
      <c r="AO18" s="48"/>
      <c r="AP18" s="32"/>
      <c r="AQ18" s="10">
        <v>9</v>
      </c>
      <c r="AR18" s="17">
        <v>3435</v>
      </c>
      <c r="AS18" s="17" t="str">
        <f t="shared" si="3"/>
        <v>September</v>
      </c>
      <c r="AT18" s="17" t="s">
        <v>9</v>
      </c>
      <c r="AU18" s="18">
        <f t="shared" si="10"/>
        <v>0</v>
      </c>
      <c r="AV18" s="18"/>
      <c r="AW18" s="18">
        <f t="shared" si="5"/>
        <v>26</v>
      </c>
      <c r="AX18" s="18">
        <f t="shared" si="6"/>
        <v>4</v>
      </c>
      <c r="AY18" s="18">
        <f t="shared" si="7"/>
        <v>30</v>
      </c>
      <c r="AZ18" s="18">
        <f>Sept_Report[[#This Row],[Days]]-Sept_Report[[#This Row],[Absent]]</f>
        <v>30</v>
      </c>
      <c r="BA18" s="19">
        <v>223455</v>
      </c>
      <c r="BB18" s="20">
        <f>Sept_Report[[#This Row],[Salary]]/Sept_Report[[#This Row],[Days]]</f>
        <v>7448.5</v>
      </c>
      <c r="BC18" s="20">
        <f>Sept_Report[[#This Row],[PerDaySalary]]*Sept_Report[[#This Row],[Absent]]</f>
        <v>0</v>
      </c>
      <c r="BD18" s="20">
        <f>Sept_Report[[#This Row],[Salary]]-Sept_Report[[#This Row],[PerDaySalary]]</f>
        <v>216006.5</v>
      </c>
      <c r="BE18" s="56"/>
    </row>
    <row r="19" spans="1:57" customFormat="1" x14ac:dyDescent="0.3">
      <c r="C19" s="32"/>
      <c r="D19" s="32"/>
      <c r="E19" s="46"/>
      <c r="F19" s="10">
        <v>10</v>
      </c>
      <c r="G19" s="11">
        <v>3436</v>
      </c>
      <c r="H19" s="11" t="s">
        <v>10</v>
      </c>
      <c r="I19" s="9">
        <f t="shared" si="8"/>
        <v>4</v>
      </c>
      <c r="J19" s="9" t="s">
        <v>41</v>
      </c>
      <c r="K19" s="9" t="s">
        <v>41</v>
      </c>
      <c r="L19" s="9" t="s">
        <v>41</v>
      </c>
      <c r="M19" s="9" t="s">
        <v>41</v>
      </c>
      <c r="N19" s="9" t="s">
        <v>41</v>
      </c>
      <c r="O19" s="9" t="s">
        <v>41</v>
      </c>
      <c r="P19" s="9" t="str">
        <f t="shared" ref="P19:AK31" si="11">IF(P$8="Sun","WO"," ")</f>
        <v>WO</v>
      </c>
      <c r="Q19" s="9" t="s">
        <v>41</v>
      </c>
      <c r="R19" s="9" t="s">
        <v>41</v>
      </c>
      <c r="S19" s="9" t="s">
        <v>41</v>
      </c>
      <c r="T19" s="9" t="s">
        <v>41</v>
      </c>
      <c r="U19" s="9" t="s">
        <v>41</v>
      </c>
      <c r="V19" s="9" t="s">
        <v>41</v>
      </c>
      <c r="W19" s="9" t="str">
        <f t="shared" si="11"/>
        <v>WO</v>
      </c>
      <c r="X19" s="9" t="s">
        <v>41</v>
      </c>
      <c r="Y19" s="9" t="s">
        <v>41</v>
      </c>
      <c r="Z19" s="9" t="s">
        <v>41</v>
      </c>
      <c r="AA19" s="9" t="s">
        <v>41</v>
      </c>
      <c r="AB19" s="9" t="s">
        <v>41</v>
      </c>
      <c r="AC19" s="9" t="s">
        <v>41</v>
      </c>
      <c r="AD19" s="9" t="str">
        <f t="shared" si="11"/>
        <v>WO</v>
      </c>
      <c r="AE19" s="9" t="s">
        <v>41</v>
      </c>
      <c r="AF19" s="9" t="s">
        <v>41</v>
      </c>
      <c r="AG19" s="9" t="s">
        <v>41</v>
      </c>
      <c r="AH19" s="9" t="s">
        <v>41</v>
      </c>
      <c r="AI19" s="9" t="s">
        <v>41</v>
      </c>
      <c r="AJ19" s="9" t="s">
        <v>41</v>
      </c>
      <c r="AK19" s="9" t="str">
        <f t="shared" si="11"/>
        <v>WO</v>
      </c>
      <c r="AL19" s="9" t="s">
        <v>41</v>
      </c>
      <c r="AM19" s="9" t="s">
        <v>41</v>
      </c>
      <c r="AN19" s="9" t="s">
        <v>41</v>
      </c>
      <c r="AO19" s="48"/>
      <c r="AP19" s="32"/>
      <c r="AQ19" s="10">
        <v>10</v>
      </c>
      <c r="AR19" s="17">
        <v>3436</v>
      </c>
      <c r="AS19" s="17" t="str">
        <f t="shared" si="3"/>
        <v>September</v>
      </c>
      <c r="AT19" s="17" t="s">
        <v>10</v>
      </c>
      <c r="AU19" s="18">
        <f t="shared" si="10"/>
        <v>0</v>
      </c>
      <c r="AV19" s="18">
        <f t="shared" si="4"/>
        <v>0</v>
      </c>
      <c r="AW19" s="18">
        <f t="shared" si="5"/>
        <v>26</v>
      </c>
      <c r="AX19" s="18">
        <f t="shared" si="6"/>
        <v>4</v>
      </c>
      <c r="AY19" s="18">
        <f t="shared" si="7"/>
        <v>30</v>
      </c>
      <c r="AZ19" s="18">
        <f>Sept_Report[[#This Row],[Days]]-Sept_Report[[#This Row],[Absent]]</f>
        <v>30</v>
      </c>
      <c r="BA19" s="19">
        <v>222222</v>
      </c>
      <c r="BB19" s="20">
        <f>Sept_Report[[#This Row],[Salary]]/Sept_Report[[#This Row],[Days]]</f>
        <v>7407.4</v>
      </c>
      <c r="BC19" s="20">
        <f>Sept_Report[[#This Row],[PerDaySalary]]*Sept_Report[[#This Row],[Absent]]</f>
        <v>0</v>
      </c>
      <c r="BD19" s="20">
        <f>Sept_Report[[#This Row],[Salary]]-Sept_Report[[#This Row],[PerDaySalary]]</f>
        <v>214814.6</v>
      </c>
      <c r="BE19" s="56"/>
    </row>
    <row r="20" spans="1:57" customFormat="1" x14ac:dyDescent="0.3">
      <c r="C20" s="32"/>
      <c r="D20" s="32"/>
      <c r="E20" s="46"/>
      <c r="F20" s="10">
        <v>11</v>
      </c>
      <c r="G20" s="11">
        <v>3437</v>
      </c>
      <c r="H20" s="11" t="s">
        <v>11</v>
      </c>
      <c r="I20" s="9">
        <f t="shared" si="8"/>
        <v>4</v>
      </c>
      <c r="J20" s="9" t="s">
        <v>41</v>
      </c>
      <c r="K20" s="9" t="s">
        <v>41</v>
      </c>
      <c r="L20" s="9" t="s">
        <v>41</v>
      </c>
      <c r="M20" s="9" t="s">
        <v>41</v>
      </c>
      <c r="N20" s="9" t="s">
        <v>41</v>
      </c>
      <c r="O20" s="9" t="s">
        <v>41</v>
      </c>
      <c r="P20" s="9" t="str">
        <f t="shared" si="9"/>
        <v>WO</v>
      </c>
      <c r="Q20" s="9" t="s">
        <v>41</v>
      </c>
      <c r="R20" s="9" t="s">
        <v>41</v>
      </c>
      <c r="S20" s="9" t="s">
        <v>41</v>
      </c>
      <c r="T20" s="9" t="s">
        <v>41</v>
      </c>
      <c r="U20" s="9" t="s">
        <v>41</v>
      </c>
      <c r="V20" s="9" t="s">
        <v>41</v>
      </c>
      <c r="W20" s="9" t="str">
        <f t="shared" si="9"/>
        <v>WO</v>
      </c>
      <c r="X20" s="9" t="s">
        <v>41</v>
      </c>
      <c r="Y20" s="9" t="s">
        <v>41</v>
      </c>
      <c r="Z20" s="9" t="s">
        <v>41</v>
      </c>
      <c r="AA20" s="9" t="s">
        <v>41</v>
      </c>
      <c r="AB20" s="9" t="s">
        <v>41</v>
      </c>
      <c r="AC20" s="9" t="s">
        <v>41</v>
      </c>
      <c r="AD20" s="9" t="str">
        <f t="shared" si="11"/>
        <v>WO</v>
      </c>
      <c r="AE20" s="9" t="s">
        <v>41</v>
      </c>
      <c r="AF20" s="9" t="s">
        <v>41</v>
      </c>
      <c r="AG20" s="9" t="s">
        <v>41</v>
      </c>
      <c r="AH20" s="9" t="s">
        <v>41</v>
      </c>
      <c r="AI20" s="9" t="s">
        <v>41</v>
      </c>
      <c r="AJ20" s="9" t="s">
        <v>41</v>
      </c>
      <c r="AK20" s="9" t="str">
        <f t="shared" si="11"/>
        <v>WO</v>
      </c>
      <c r="AL20" s="9" t="s">
        <v>41</v>
      </c>
      <c r="AM20" s="9" t="s">
        <v>41</v>
      </c>
      <c r="AN20" s="9" t="s">
        <v>41</v>
      </c>
      <c r="AO20" s="48"/>
      <c r="AP20" s="32"/>
      <c r="AQ20" s="10">
        <v>11</v>
      </c>
      <c r="AR20" s="17">
        <v>3437</v>
      </c>
      <c r="AS20" s="17" t="str">
        <f t="shared" si="3"/>
        <v>September</v>
      </c>
      <c r="AT20" s="17" t="s">
        <v>11</v>
      </c>
      <c r="AU20" s="18">
        <f t="shared" si="10"/>
        <v>0</v>
      </c>
      <c r="AV20" s="18">
        <f t="shared" si="4"/>
        <v>0</v>
      </c>
      <c r="AW20" s="18">
        <f t="shared" si="5"/>
        <v>26</v>
      </c>
      <c r="AX20" s="18">
        <f t="shared" si="6"/>
        <v>4</v>
      </c>
      <c r="AY20" s="18">
        <f t="shared" si="7"/>
        <v>30</v>
      </c>
      <c r="AZ20" s="18">
        <f>Sept_Report[[#This Row],[Days]]-Sept_Report[[#This Row],[Absent]]</f>
        <v>30</v>
      </c>
      <c r="BA20" s="19">
        <v>666666</v>
      </c>
      <c r="BB20" s="20">
        <f>Sept_Report[[#This Row],[Salary]]/Sept_Report[[#This Row],[Days]]</f>
        <v>22222.2</v>
      </c>
      <c r="BC20" s="20">
        <f>Sept_Report[[#This Row],[PerDaySalary]]*Sept_Report[[#This Row],[Absent]]</f>
        <v>0</v>
      </c>
      <c r="BD20" s="20">
        <f>Sept_Report[[#This Row],[Salary]]-Sept_Report[[#This Row],[PerDaySalary]]</f>
        <v>644443.80000000005</v>
      </c>
      <c r="BE20" s="56"/>
    </row>
    <row r="21" spans="1:57" customFormat="1" x14ac:dyDescent="0.3">
      <c r="C21" s="32"/>
      <c r="D21" s="32"/>
      <c r="E21" s="46"/>
      <c r="F21" s="10">
        <v>12</v>
      </c>
      <c r="G21" s="11">
        <v>3438</v>
      </c>
      <c r="H21" s="11" t="s">
        <v>12</v>
      </c>
      <c r="I21" s="9">
        <f t="shared" si="8"/>
        <v>4</v>
      </c>
      <c r="J21" s="9" t="s">
        <v>41</v>
      </c>
      <c r="K21" s="9" t="s">
        <v>41</v>
      </c>
      <c r="L21" s="9" t="s">
        <v>41</v>
      </c>
      <c r="M21" s="9" t="s">
        <v>41</v>
      </c>
      <c r="N21" s="9" t="s">
        <v>41</v>
      </c>
      <c r="O21" s="9" t="s">
        <v>41</v>
      </c>
      <c r="P21" s="9" t="str">
        <f t="shared" si="9"/>
        <v>WO</v>
      </c>
      <c r="Q21" s="9" t="s">
        <v>41</v>
      </c>
      <c r="R21" s="9" t="s">
        <v>41</v>
      </c>
      <c r="S21" s="9" t="s">
        <v>41</v>
      </c>
      <c r="T21" s="9" t="s">
        <v>41</v>
      </c>
      <c r="U21" s="9" t="s">
        <v>41</v>
      </c>
      <c r="V21" s="9" t="s">
        <v>41</v>
      </c>
      <c r="W21" s="9" t="str">
        <f t="shared" si="9"/>
        <v>WO</v>
      </c>
      <c r="X21" s="9" t="s">
        <v>41</v>
      </c>
      <c r="Y21" s="9" t="s">
        <v>41</v>
      </c>
      <c r="Z21" s="9" t="s">
        <v>41</v>
      </c>
      <c r="AA21" s="9" t="s">
        <v>41</v>
      </c>
      <c r="AB21" s="9" t="s">
        <v>41</v>
      </c>
      <c r="AC21" s="9" t="s">
        <v>41</v>
      </c>
      <c r="AD21" s="9" t="str">
        <f t="shared" si="11"/>
        <v>WO</v>
      </c>
      <c r="AE21" s="9" t="s">
        <v>41</v>
      </c>
      <c r="AF21" s="9" t="s">
        <v>41</v>
      </c>
      <c r="AG21" s="9" t="s">
        <v>41</v>
      </c>
      <c r="AH21" s="9" t="s">
        <v>41</v>
      </c>
      <c r="AI21" s="9" t="s">
        <v>41</v>
      </c>
      <c r="AJ21" s="9" t="s">
        <v>41</v>
      </c>
      <c r="AK21" s="9" t="str">
        <f t="shared" si="11"/>
        <v>WO</v>
      </c>
      <c r="AL21" s="9" t="s">
        <v>41</v>
      </c>
      <c r="AM21" s="9" t="s">
        <v>41</v>
      </c>
      <c r="AN21" s="9" t="s">
        <v>41</v>
      </c>
      <c r="AO21" s="48"/>
      <c r="AP21" s="32"/>
      <c r="AQ21" s="10">
        <v>12</v>
      </c>
      <c r="AR21" s="17">
        <v>3438</v>
      </c>
      <c r="AS21" s="17" t="str">
        <f t="shared" si="3"/>
        <v>September</v>
      </c>
      <c r="AT21" s="17" t="s">
        <v>12</v>
      </c>
      <c r="AU21" s="18">
        <f t="shared" si="10"/>
        <v>0</v>
      </c>
      <c r="AV21" s="18">
        <f t="shared" si="4"/>
        <v>0</v>
      </c>
      <c r="AW21" s="18">
        <f t="shared" si="5"/>
        <v>26</v>
      </c>
      <c r="AX21" s="18">
        <f t="shared" si="6"/>
        <v>4</v>
      </c>
      <c r="AY21" s="18">
        <f t="shared" si="7"/>
        <v>30</v>
      </c>
      <c r="AZ21" s="18">
        <f>Sept_Report[[#This Row],[Days]]-Sept_Report[[#This Row],[Absent]]</f>
        <v>30</v>
      </c>
      <c r="BA21" s="19">
        <v>544663</v>
      </c>
      <c r="BB21" s="20">
        <f>Sept_Report[[#This Row],[Salary]]/Sept_Report[[#This Row],[Days]]</f>
        <v>18155.433333333334</v>
      </c>
      <c r="BC21" s="20">
        <f>Sept_Report[[#This Row],[PerDaySalary]]*Sept_Report[[#This Row],[Absent]]</f>
        <v>0</v>
      </c>
      <c r="BD21" s="20">
        <f>Sept_Report[[#This Row],[Salary]]-Sept_Report[[#This Row],[PerDaySalary]]</f>
        <v>526507.56666666665</v>
      </c>
      <c r="BE21" s="56"/>
    </row>
    <row r="22" spans="1:57" customFormat="1" x14ac:dyDescent="0.3">
      <c r="C22" s="32"/>
      <c r="D22" s="32"/>
      <c r="E22" s="46"/>
      <c r="F22" s="10">
        <v>13</v>
      </c>
      <c r="G22" s="11">
        <v>3439</v>
      </c>
      <c r="H22" s="11" t="s">
        <v>13</v>
      </c>
      <c r="I22" s="9">
        <f t="shared" si="8"/>
        <v>4</v>
      </c>
      <c r="J22" s="9" t="s">
        <v>41</v>
      </c>
      <c r="K22" s="9" t="s">
        <v>41</v>
      </c>
      <c r="L22" s="9" t="s">
        <v>41</v>
      </c>
      <c r="M22" s="9" t="s">
        <v>41</v>
      </c>
      <c r="N22" s="9" t="s">
        <v>41</v>
      </c>
      <c r="O22" s="9" t="s">
        <v>41</v>
      </c>
      <c r="P22" s="9" t="str">
        <f t="shared" si="9"/>
        <v>WO</v>
      </c>
      <c r="Q22" s="9" t="s">
        <v>41</v>
      </c>
      <c r="R22" s="9" t="s">
        <v>41</v>
      </c>
      <c r="S22" s="9" t="s">
        <v>41</v>
      </c>
      <c r="T22" s="9" t="s">
        <v>41</v>
      </c>
      <c r="U22" s="9" t="s">
        <v>41</v>
      </c>
      <c r="V22" s="9" t="s">
        <v>41</v>
      </c>
      <c r="W22" s="9" t="str">
        <f t="shared" si="9"/>
        <v>WO</v>
      </c>
      <c r="X22" s="9" t="s">
        <v>41</v>
      </c>
      <c r="Y22" s="9" t="s">
        <v>41</v>
      </c>
      <c r="Z22" s="9" t="s">
        <v>41</v>
      </c>
      <c r="AA22" s="9" t="s">
        <v>41</v>
      </c>
      <c r="AB22" s="9" t="s">
        <v>41</v>
      </c>
      <c r="AC22" s="9" t="s">
        <v>41</v>
      </c>
      <c r="AD22" s="9" t="str">
        <f t="shared" si="11"/>
        <v>WO</v>
      </c>
      <c r="AE22" s="9" t="s">
        <v>41</v>
      </c>
      <c r="AF22" s="9" t="s">
        <v>41</v>
      </c>
      <c r="AG22" s="9" t="s">
        <v>41</v>
      </c>
      <c r="AH22" s="9" t="s">
        <v>41</v>
      </c>
      <c r="AI22" s="9" t="s">
        <v>41</v>
      </c>
      <c r="AJ22" s="9" t="s">
        <v>41</v>
      </c>
      <c r="AK22" s="9" t="str">
        <f t="shared" si="11"/>
        <v>WO</v>
      </c>
      <c r="AL22" s="9" t="s">
        <v>41</v>
      </c>
      <c r="AM22" s="9" t="s">
        <v>41</v>
      </c>
      <c r="AN22" s="9" t="s">
        <v>41</v>
      </c>
      <c r="AO22" s="48"/>
      <c r="AP22" s="32"/>
      <c r="AQ22" s="10">
        <v>13</v>
      </c>
      <c r="AR22" s="17">
        <v>3439</v>
      </c>
      <c r="AS22" s="17" t="str">
        <f t="shared" si="3"/>
        <v>September</v>
      </c>
      <c r="AT22" s="17" t="s">
        <v>13</v>
      </c>
      <c r="AU22" s="18">
        <f t="shared" si="10"/>
        <v>0</v>
      </c>
      <c r="AV22" s="18">
        <f t="shared" si="4"/>
        <v>0</v>
      </c>
      <c r="AW22" s="18">
        <f t="shared" si="5"/>
        <v>26</v>
      </c>
      <c r="AX22" s="18">
        <f t="shared" si="6"/>
        <v>4</v>
      </c>
      <c r="AY22" s="18">
        <f t="shared" si="7"/>
        <v>30</v>
      </c>
      <c r="AZ22" s="18">
        <f>Sept_Report[[#This Row],[Days]]-Sept_Report[[#This Row],[Absent]]</f>
        <v>30</v>
      </c>
      <c r="BA22" s="19">
        <v>333445</v>
      </c>
      <c r="BB22" s="20">
        <f>Sept_Report[[#This Row],[Salary]]/Sept_Report[[#This Row],[Days]]</f>
        <v>11114.833333333334</v>
      </c>
      <c r="BC22" s="20">
        <f>Sept_Report[[#This Row],[PerDaySalary]]*Sept_Report[[#This Row],[Absent]]</f>
        <v>0</v>
      </c>
      <c r="BD22" s="20">
        <f>Sept_Report[[#This Row],[Salary]]-Sept_Report[[#This Row],[PerDaySalary]]</f>
        <v>322330.16666666669</v>
      </c>
      <c r="BE22" s="56"/>
    </row>
    <row r="23" spans="1:57" customFormat="1" x14ac:dyDescent="0.3">
      <c r="C23" s="32"/>
      <c r="D23" s="32"/>
      <c r="E23" s="46"/>
      <c r="F23" s="10">
        <v>14</v>
      </c>
      <c r="G23" s="11">
        <v>3440</v>
      </c>
      <c r="H23" s="11" t="s">
        <v>14</v>
      </c>
      <c r="I23" s="9">
        <f t="shared" si="8"/>
        <v>4</v>
      </c>
      <c r="J23" s="9" t="s">
        <v>41</v>
      </c>
      <c r="K23" s="9" t="s">
        <v>41</v>
      </c>
      <c r="L23" s="9" t="s">
        <v>41</v>
      </c>
      <c r="M23" s="9" t="s">
        <v>41</v>
      </c>
      <c r="N23" s="9" t="s">
        <v>41</v>
      </c>
      <c r="O23" s="9" t="s">
        <v>41</v>
      </c>
      <c r="P23" s="9" t="str">
        <f t="shared" si="9"/>
        <v>WO</v>
      </c>
      <c r="Q23" s="9" t="s">
        <v>41</v>
      </c>
      <c r="R23" s="9" t="s">
        <v>41</v>
      </c>
      <c r="S23" s="9" t="s">
        <v>41</v>
      </c>
      <c r="T23" s="9" t="s">
        <v>41</v>
      </c>
      <c r="U23" s="9" t="s">
        <v>41</v>
      </c>
      <c r="V23" s="9" t="s">
        <v>41</v>
      </c>
      <c r="W23" s="9" t="str">
        <f t="shared" si="9"/>
        <v>WO</v>
      </c>
      <c r="X23" s="9" t="s">
        <v>41</v>
      </c>
      <c r="Y23" s="9" t="s">
        <v>41</v>
      </c>
      <c r="Z23" s="9" t="s">
        <v>41</v>
      </c>
      <c r="AA23" s="9" t="s">
        <v>41</v>
      </c>
      <c r="AB23" s="9" t="s">
        <v>41</v>
      </c>
      <c r="AC23" s="9" t="s">
        <v>41</v>
      </c>
      <c r="AD23" s="9" t="str">
        <f t="shared" si="11"/>
        <v>WO</v>
      </c>
      <c r="AE23" s="9" t="s">
        <v>41</v>
      </c>
      <c r="AF23" s="9" t="s">
        <v>41</v>
      </c>
      <c r="AG23" s="9" t="s">
        <v>41</v>
      </c>
      <c r="AH23" s="9" t="s">
        <v>41</v>
      </c>
      <c r="AI23" s="9" t="s">
        <v>41</v>
      </c>
      <c r="AJ23" s="9" t="s">
        <v>41</v>
      </c>
      <c r="AK23" s="9" t="str">
        <f t="shared" si="11"/>
        <v>WO</v>
      </c>
      <c r="AL23" s="9" t="s">
        <v>41</v>
      </c>
      <c r="AM23" s="9" t="s">
        <v>41</v>
      </c>
      <c r="AN23" s="9" t="s">
        <v>41</v>
      </c>
      <c r="AO23" s="48"/>
      <c r="AP23" s="32"/>
      <c r="AQ23" s="10">
        <v>14</v>
      </c>
      <c r="AR23" s="17">
        <v>3440</v>
      </c>
      <c r="AS23" s="17" t="str">
        <f t="shared" si="3"/>
        <v>September</v>
      </c>
      <c r="AT23" s="17" t="s">
        <v>14</v>
      </c>
      <c r="AU23" s="18">
        <f t="shared" si="10"/>
        <v>0</v>
      </c>
      <c r="AV23" s="18">
        <f t="shared" si="4"/>
        <v>0</v>
      </c>
      <c r="AW23" s="18">
        <f t="shared" si="5"/>
        <v>26</v>
      </c>
      <c r="AX23" s="18">
        <f t="shared" si="6"/>
        <v>4</v>
      </c>
      <c r="AY23" s="18">
        <f t="shared" si="7"/>
        <v>30</v>
      </c>
      <c r="AZ23" s="18">
        <f>Sept_Report[[#This Row],[Days]]-Sept_Report[[#This Row],[Absent]]</f>
        <v>30</v>
      </c>
      <c r="BA23" s="19">
        <v>77777</v>
      </c>
      <c r="BB23" s="20">
        <f>Sept_Report[[#This Row],[Salary]]/Sept_Report[[#This Row],[Days]]</f>
        <v>2592.5666666666666</v>
      </c>
      <c r="BC23" s="20">
        <f>Sept_Report[[#This Row],[PerDaySalary]]*Sept_Report[[#This Row],[Absent]]</f>
        <v>0</v>
      </c>
      <c r="BD23" s="20">
        <f>Sept_Report[[#This Row],[Salary]]-Sept_Report[[#This Row],[PerDaySalary]]</f>
        <v>75184.433333333334</v>
      </c>
      <c r="BE23" s="56"/>
    </row>
    <row r="24" spans="1:57" customFormat="1" x14ac:dyDescent="0.3">
      <c r="C24" s="32"/>
      <c r="D24" s="32"/>
      <c r="E24" s="46"/>
      <c r="F24" s="10">
        <v>15</v>
      </c>
      <c r="G24" s="11">
        <v>3441</v>
      </c>
      <c r="H24" s="11" t="s">
        <v>15</v>
      </c>
      <c r="I24" s="9">
        <f t="shared" si="8"/>
        <v>4</v>
      </c>
      <c r="J24" s="9" t="s">
        <v>41</v>
      </c>
      <c r="K24" s="9" t="s">
        <v>41</v>
      </c>
      <c r="L24" s="9" t="s">
        <v>41</v>
      </c>
      <c r="M24" s="9" t="s">
        <v>41</v>
      </c>
      <c r="N24" s="9" t="s">
        <v>41</v>
      </c>
      <c r="O24" s="9" t="s">
        <v>41</v>
      </c>
      <c r="P24" s="9" t="str">
        <f t="shared" si="9"/>
        <v>WO</v>
      </c>
      <c r="Q24" s="9" t="s">
        <v>41</v>
      </c>
      <c r="R24" s="9" t="s">
        <v>41</v>
      </c>
      <c r="S24" s="9" t="s">
        <v>41</v>
      </c>
      <c r="T24" s="9" t="s">
        <v>41</v>
      </c>
      <c r="U24" s="9" t="s">
        <v>41</v>
      </c>
      <c r="V24" s="9" t="s">
        <v>41</v>
      </c>
      <c r="W24" s="9" t="str">
        <f t="shared" si="9"/>
        <v>WO</v>
      </c>
      <c r="X24" s="9" t="s">
        <v>41</v>
      </c>
      <c r="Y24" s="9" t="s">
        <v>41</v>
      </c>
      <c r="Z24" s="9" t="s">
        <v>41</v>
      </c>
      <c r="AA24" s="9" t="s">
        <v>41</v>
      </c>
      <c r="AB24" s="9" t="s">
        <v>41</v>
      </c>
      <c r="AC24" s="9" t="s">
        <v>41</v>
      </c>
      <c r="AD24" s="9" t="str">
        <f t="shared" si="11"/>
        <v>WO</v>
      </c>
      <c r="AE24" s="9" t="s">
        <v>41</v>
      </c>
      <c r="AF24" s="9" t="s">
        <v>41</v>
      </c>
      <c r="AG24" s="9" t="s">
        <v>41</v>
      </c>
      <c r="AH24" s="9" t="s">
        <v>41</v>
      </c>
      <c r="AI24" s="9" t="s">
        <v>41</v>
      </c>
      <c r="AJ24" s="9" t="s">
        <v>41</v>
      </c>
      <c r="AK24" s="9" t="str">
        <f t="shared" si="11"/>
        <v>WO</v>
      </c>
      <c r="AL24" s="9" t="s">
        <v>41</v>
      </c>
      <c r="AM24" s="9" t="s">
        <v>41</v>
      </c>
      <c r="AN24" s="9" t="s">
        <v>41</v>
      </c>
      <c r="AO24" s="48"/>
      <c r="AP24" s="32"/>
      <c r="AQ24" s="10">
        <v>15</v>
      </c>
      <c r="AR24" s="17">
        <v>3441</v>
      </c>
      <c r="AS24" s="17" t="str">
        <f t="shared" si="3"/>
        <v>September</v>
      </c>
      <c r="AT24" s="17" t="s">
        <v>15</v>
      </c>
      <c r="AU24" s="18">
        <f t="shared" si="10"/>
        <v>0</v>
      </c>
      <c r="AV24" s="18">
        <f t="shared" si="4"/>
        <v>0</v>
      </c>
      <c r="AW24" s="18">
        <f t="shared" si="5"/>
        <v>26</v>
      </c>
      <c r="AX24" s="18">
        <f t="shared" si="6"/>
        <v>4</v>
      </c>
      <c r="AY24" s="18">
        <f t="shared" si="7"/>
        <v>30</v>
      </c>
      <c r="AZ24" s="18">
        <f>Sept_Report[[#This Row],[Days]]-Sept_Report[[#This Row],[Absent]]</f>
        <v>30</v>
      </c>
      <c r="BA24" s="19">
        <v>6777890</v>
      </c>
      <c r="BB24" s="20">
        <f>Sept_Report[[#This Row],[Salary]]/Sept_Report[[#This Row],[Days]]</f>
        <v>225929.66666666666</v>
      </c>
      <c r="BC24" s="20">
        <f>Sept_Report[[#This Row],[PerDaySalary]]*Sept_Report[[#This Row],[Absent]]</f>
        <v>0</v>
      </c>
      <c r="BD24" s="20">
        <f>Sept_Report[[#This Row],[Salary]]-Sept_Report[[#This Row],[PerDaySalary]]</f>
        <v>6551960.333333333</v>
      </c>
      <c r="BE24" s="56"/>
    </row>
    <row r="25" spans="1:57" customFormat="1" x14ac:dyDescent="0.3">
      <c r="C25" s="32"/>
      <c r="D25" s="32"/>
      <c r="E25" s="46"/>
      <c r="F25" s="10">
        <v>16</v>
      </c>
      <c r="G25" s="11">
        <v>3442</v>
      </c>
      <c r="H25" s="11" t="s">
        <v>16</v>
      </c>
      <c r="I25" s="9">
        <f t="shared" si="8"/>
        <v>4</v>
      </c>
      <c r="J25" s="9" t="s">
        <v>41</v>
      </c>
      <c r="K25" s="9" t="s">
        <v>41</v>
      </c>
      <c r="L25" s="9" t="s">
        <v>41</v>
      </c>
      <c r="M25" s="9" t="s">
        <v>41</v>
      </c>
      <c r="N25" s="9" t="s">
        <v>41</v>
      </c>
      <c r="O25" s="9" t="s">
        <v>41</v>
      </c>
      <c r="P25" s="9" t="str">
        <f t="shared" si="9"/>
        <v>WO</v>
      </c>
      <c r="Q25" s="9" t="s">
        <v>41</v>
      </c>
      <c r="R25" s="9" t="s">
        <v>41</v>
      </c>
      <c r="S25" s="9" t="s">
        <v>41</v>
      </c>
      <c r="T25" s="9" t="s">
        <v>41</v>
      </c>
      <c r="U25" s="9" t="s">
        <v>41</v>
      </c>
      <c r="V25" s="9" t="s">
        <v>41</v>
      </c>
      <c r="W25" s="9" t="str">
        <f t="shared" si="9"/>
        <v>WO</v>
      </c>
      <c r="X25" s="9" t="s">
        <v>41</v>
      </c>
      <c r="Y25" s="9" t="s">
        <v>41</v>
      </c>
      <c r="Z25" s="9" t="s">
        <v>41</v>
      </c>
      <c r="AA25" s="9" t="s">
        <v>41</v>
      </c>
      <c r="AB25" s="9" t="s">
        <v>41</v>
      </c>
      <c r="AC25" s="9" t="s">
        <v>41</v>
      </c>
      <c r="AD25" s="9" t="str">
        <f t="shared" si="11"/>
        <v>WO</v>
      </c>
      <c r="AE25" s="9" t="s">
        <v>41</v>
      </c>
      <c r="AF25" s="9" t="s">
        <v>41</v>
      </c>
      <c r="AG25" s="9" t="s">
        <v>41</v>
      </c>
      <c r="AH25" s="9" t="s">
        <v>41</v>
      </c>
      <c r="AI25" s="9" t="s">
        <v>41</v>
      </c>
      <c r="AJ25" s="9" t="s">
        <v>41</v>
      </c>
      <c r="AK25" s="9" t="str">
        <f t="shared" si="11"/>
        <v>WO</v>
      </c>
      <c r="AL25" s="9" t="s">
        <v>41</v>
      </c>
      <c r="AM25" s="9" t="s">
        <v>41</v>
      </c>
      <c r="AN25" s="9" t="s">
        <v>41</v>
      </c>
      <c r="AO25" s="48"/>
      <c r="AP25" s="32"/>
      <c r="AQ25" s="10">
        <v>16</v>
      </c>
      <c r="AR25" s="17">
        <v>3442</v>
      </c>
      <c r="AS25" s="17" t="str">
        <f t="shared" si="3"/>
        <v>September</v>
      </c>
      <c r="AT25" s="17" t="s">
        <v>16</v>
      </c>
      <c r="AU25" s="18">
        <f t="shared" si="10"/>
        <v>0</v>
      </c>
      <c r="AV25" s="18">
        <f t="shared" si="4"/>
        <v>0</v>
      </c>
      <c r="AW25" s="18">
        <f t="shared" si="5"/>
        <v>26</v>
      </c>
      <c r="AX25" s="18">
        <f t="shared" si="6"/>
        <v>4</v>
      </c>
      <c r="AY25" s="18">
        <f t="shared" si="7"/>
        <v>30</v>
      </c>
      <c r="AZ25" s="18">
        <f>Sept_Report[[#This Row],[Days]]-Sept_Report[[#This Row],[Absent]]</f>
        <v>30</v>
      </c>
      <c r="BA25" s="19">
        <v>643539</v>
      </c>
      <c r="BB25" s="20">
        <f>Sept_Report[[#This Row],[Salary]]/Sept_Report[[#This Row],[Days]]</f>
        <v>21451.3</v>
      </c>
      <c r="BC25" s="20">
        <f>Sept_Report[[#This Row],[PerDaySalary]]*Sept_Report[[#This Row],[Absent]]</f>
        <v>0</v>
      </c>
      <c r="BD25" s="20">
        <f>Sept_Report[[#This Row],[Salary]]-Sept_Report[[#This Row],[PerDaySalary]]</f>
        <v>622087.69999999995</v>
      </c>
      <c r="BE25" s="56"/>
    </row>
    <row r="26" spans="1:57" customFormat="1" x14ac:dyDescent="0.3">
      <c r="C26" s="32"/>
      <c r="D26" s="32"/>
      <c r="E26" s="46"/>
      <c r="F26" s="10">
        <v>17</v>
      </c>
      <c r="G26" s="11">
        <v>3443</v>
      </c>
      <c r="H26" s="11" t="s">
        <v>17</v>
      </c>
      <c r="I26" s="9">
        <f t="shared" si="8"/>
        <v>4</v>
      </c>
      <c r="J26" s="9" t="s">
        <v>41</v>
      </c>
      <c r="K26" s="9" t="s">
        <v>41</v>
      </c>
      <c r="L26" s="9" t="s">
        <v>41</v>
      </c>
      <c r="M26" s="9" t="s">
        <v>41</v>
      </c>
      <c r="N26" s="9" t="s">
        <v>41</v>
      </c>
      <c r="O26" s="9" t="s">
        <v>41</v>
      </c>
      <c r="P26" s="9" t="str">
        <f t="shared" si="9"/>
        <v>WO</v>
      </c>
      <c r="Q26" s="9" t="s">
        <v>41</v>
      </c>
      <c r="R26" s="9" t="s">
        <v>41</v>
      </c>
      <c r="S26" s="9" t="s">
        <v>41</v>
      </c>
      <c r="T26" s="9" t="s">
        <v>41</v>
      </c>
      <c r="U26" s="9" t="s">
        <v>41</v>
      </c>
      <c r="V26" s="9" t="s">
        <v>41</v>
      </c>
      <c r="W26" s="9" t="str">
        <f t="shared" si="9"/>
        <v>WO</v>
      </c>
      <c r="X26" s="9" t="s">
        <v>41</v>
      </c>
      <c r="Y26" s="9" t="s">
        <v>41</v>
      </c>
      <c r="Z26" s="9" t="s">
        <v>41</v>
      </c>
      <c r="AA26" s="9" t="s">
        <v>41</v>
      </c>
      <c r="AB26" s="9" t="s">
        <v>41</v>
      </c>
      <c r="AC26" s="9" t="s">
        <v>41</v>
      </c>
      <c r="AD26" s="9" t="str">
        <f t="shared" si="11"/>
        <v>WO</v>
      </c>
      <c r="AE26" s="9" t="s">
        <v>41</v>
      </c>
      <c r="AF26" s="9" t="s">
        <v>41</v>
      </c>
      <c r="AG26" s="9" t="s">
        <v>41</v>
      </c>
      <c r="AH26" s="9" t="s">
        <v>41</v>
      </c>
      <c r="AI26" s="9" t="s">
        <v>41</v>
      </c>
      <c r="AJ26" s="9" t="s">
        <v>41</v>
      </c>
      <c r="AK26" s="9" t="str">
        <f t="shared" si="11"/>
        <v>WO</v>
      </c>
      <c r="AL26" s="9" t="s">
        <v>41</v>
      </c>
      <c r="AM26" s="9" t="s">
        <v>41</v>
      </c>
      <c r="AN26" s="9" t="s">
        <v>41</v>
      </c>
      <c r="AO26" s="48"/>
      <c r="AP26" s="32"/>
      <c r="AQ26" s="10">
        <v>17</v>
      </c>
      <c r="AR26" s="17">
        <v>3443</v>
      </c>
      <c r="AS26" s="17" t="str">
        <f t="shared" si="3"/>
        <v>September</v>
      </c>
      <c r="AT26" s="17" t="s">
        <v>17</v>
      </c>
      <c r="AU26" s="18">
        <f t="shared" si="10"/>
        <v>0</v>
      </c>
      <c r="AV26" s="18">
        <f t="shared" si="4"/>
        <v>0</v>
      </c>
      <c r="AW26" s="18">
        <f t="shared" si="5"/>
        <v>26</v>
      </c>
      <c r="AX26" s="18">
        <f t="shared" si="6"/>
        <v>4</v>
      </c>
      <c r="AY26" s="18">
        <f t="shared" si="7"/>
        <v>30</v>
      </c>
      <c r="AZ26" s="18">
        <f>Sept_Report[[#This Row],[Days]]-Sept_Report[[#This Row],[Absent]]</f>
        <v>30</v>
      </c>
      <c r="BA26" s="19">
        <v>14411111</v>
      </c>
      <c r="BB26" s="20">
        <f>Sept_Report[[#This Row],[Salary]]/Sept_Report[[#This Row],[Days]]</f>
        <v>480370.36666666664</v>
      </c>
      <c r="BC26" s="20">
        <f>Sept_Report[[#This Row],[PerDaySalary]]*Sept_Report[[#This Row],[Absent]]</f>
        <v>0</v>
      </c>
      <c r="BD26" s="20">
        <f>Sept_Report[[#This Row],[Salary]]-Sept_Report[[#This Row],[PerDaySalary]]</f>
        <v>13930740.633333333</v>
      </c>
      <c r="BE26" s="56"/>
    </row>
    <row r="27" spans="1:57" customFormat="1" x14ac:dyDescent="0.3">
      <c r="C27" s="32"/>
      <c r="D27" s="32"/>
      <c r="E27" s="46"/>
      <c r="F27" s="10">
        <v>18</v>
      </c>
      <c r="G27" s="11">
        <v>3444</v>
      </c>
      <c r="H27" s="11" t="s">
        <v>18</v>
      </c>
      <c r="I27" s="9">
        <f t="shared" si="8"/>
        <v>4</v>
      </c>
      <c r="J27" s="9" t="s">
        <v>41</v>
      </c>
      <c r="K27" s="9" t="s">
        <v>41</v>
      </c>
      <c r="L27" s="9" t="s">
        <v>41</v>
      </c>
      <c r="M27" s="9" t="s">
        <v>41</v>
      </c>
      <c r="N27" s="9" t="s">
        <v>41</v>
      </c>
      <c r="O27" s="9" t="s">
        <v>41</v>
      </c>
      <c r="P27" s="9" t="str">
        <f t="shared" si="9"/>
        <v>WO</v>
      </c>
      <c r="Q27" s="9" t="s">
        <v>41</v>
      </c>
      <c r="R27" s="9" t="s">
        <v>41</v>
      </c>
      <c r="S27" s="9" t="s">
        <v>41</v>
      </c>
      <c r="T27" s="9" t="s">
        <v>41</v>
      </c>
      <c r="U27" s="9" t="s">
        <v>41</v>
      </c>
      <c r="V27" s="9" t="s">
        <v>41</v>
      </c>
      <c r="W27" s="9" t="str">
        <f t="shared" si="9"/>
        <v>WO</v>
      </c>
      <c r="X27" s="9" t="s">
        <v>41</v>
      </c>
      <c r="Y27" s="9" t="s">
        <v>41</v>
      </c>
      <c r="Z27" s="9" t="s">
        <v>41</v>
      </c>
      <c r="AA27" s="9" t="s">
        <v>41</v>
      </c>
      <c r="AB27" s="9" t="s">
        <v>41</v>
      </c>
      <c r="AC27" s="9" t="s">
        <v>41</v>
      </c>
      <c r="AD27" s="9" t="str">
        <f t="shared" si="11"/>
        <v>WO</v>
      </c>
      <c r="AE27" s="9" t="s">
        <v>41</v>
      </c>
      <c r="AF27" s="9" t="s">
        <v>41</v>
      </c>
      <c r="AG27" s="9" t="s">
        <v>41</v>
      </c>
      <c r="AH27" s="9" t="s">
        <v>41</v>
      </c>
      <c r="AI27" s="9" t="s">
        <v>41</v>
      </c>
      <c r="AJ27" s="9" t="s">
        <v>41</v>
      </c>
      <c r="AK27" s="9" t="str">
        <f t="shared" si="11"/>
        <v>WO</v>
      </c>
      <c r="AL27" s="9" t="s">
        <v>41</v>
      </c>
      <c r="AM27" s="9" t="s">
        <v>41</v>
      </c>
      <c r="AN27" s="9" t="s">
        <v>41</v>
      </c>
      <c r="AO27" s="48"/>
      <c r="AP27" s="32"/>
      <c r="AQ27" s="10">
        <v>18</v>
      </c>
      <c r="AR27" s="17">
        <v>3444</v>
      </c>
      <c r="AS27" s="17" t="str">
        <f t="shared" si="3"/>
        <v>September</v>
      </c>
      <c r="AT27" s="17" t="s">
        <v>18</v>
      </c>
      <c r="AU27" s="18">
        <f t="shared" si="10"/>
        <v>0</v>
      </c>
      <c r="AV27" s="18">
        <f t="shared" si="4"/>
        <v>0</v>
      </c>
      <c r="AW27" s="18">
        <f t="shared" si="5"/>
        <v>26</v>
      </c>
      <c r="AX27" s="18">
        <f t="shared" si="6"/>
        <v>4</v>
      </c>
      <c r="AY27" s="18">
        <f t="shared" si="7"/>
        <v>30</v>
      </c>
      <c r="AZ27" s="18">
        <f>Sept_Report[[#This Row],[Days]]-Sept_Report[[#This Row],[Absent]]</f>
        <v>30</v>
      </c>
      <c r="BA27" s="19">
        <v>222222</v>
      </c>
      <c r="BB27" s="20">
        <f>Sept_Report[[#This Row],[Salary]]/Sept_Report[[#This Row],[Days]]</f>
        <v>7407.4</v>
      </c>
      <c r="BC27" s="20">
        <f>Sept_Report[[#This Row],[PerDaySalary]]*Sept_Report[[#This Row],[Absent]]</f>
        <v>0</v>
      </c>
      <c r="BD27" s="20">
        <f>Sept_Report[[#This Row],[Salary]]-Sept_Report[[#This Row],[PerDaySalary]]</f>
        <v>214814.6</v>
      </c>
      <c r="BE27" s="56"/>
    </row>
    <row r="28" spans="1:57" customFormat="1" x14ac:dyDescent="0.3">
      <c r="C28" s="32"/>
      <c r="D28" s="32"/>
      <c r="E28" s="46"/>
      <c r="F28" s="10">
        <v>19</v>
      </c>
      <c r="G28" s="11">
        <v>3445</v>
      </c>
      <c r="H28" s="11" t="s">
        <v>19</v>
      </c>
      <c r="I28" s="9">
        <f t="shared" si="8"/>
        <v>4</v>
      </c>
      <c r="J28" s="9" t="s">
        <v>41</v>
      </c>
      <c r="K28" s="9" t="s">
        <v>41</v>
      </c>
      <c r="L28" s="9" t="s">
        <v>41</v>
      </c>
      <c r="M28" s="9" t="s">
        <v>41</v>
      </c>
      <c r="N28" s="9" t="s">
        <v>41</v>
      </c>
      <c r="O28" s="9" t="s">
        <v>41</v>
      </c>
      <c r="P28" s="9" t="str">
        <f t="shared" si="9"/>
        <v>WO</v>
      </c>
      <c r="Q28" s="9" t="s">
        <v>41</v>
      </c>
      <c r="R28" s="9" t="s">
        <v>41</v>
      </c>
      <c r="S28" s="9" t="s">
        <v>41</v>
      </c>
      <c r="T28" s="9" t="s">
        <v>41</v>
      </c>
      <c r="U28" s="9" t="s">
        <v>41</v>
      </c>
      <c r="V28" s="9" t="s">
        <v>41</v>
      </c>
      <c r="W28" s="9" t="str">
        <f t="shared" si="9"/>
        <v>WO</v>
      </c>
      <c r="X28" s="9" t="s">
        <v>41</v>
      </c>
      <c r="Y28" s="9" t="s">
        <v>41</v>
      </c>
      <c r="Z28" s="9" t="s">
        <v>41</v>
      </c>
      <c r="AA28" s="9" t="s">
        <v>41</v>
      </c>
      <c r="AB28" s="9" t="s">
        <v>41</v>
      </c>
      <c r="AC28" s="9" t="s">
        <v>41</v>
      </c>
      <c r="AD28" s="9" t="str">
        <f t="shared" si="11"/>
        <v>WO</v>
      </c>
      <c r="AE28" s="9" t="s">
        <v>41</v>
      </c>
      <c r="AF28" s="9" t="s">
        <v>41</v>
      </c>
      <c r="AG28" s="9" t="s">
        <v>41</v>
      </c>
      <c r="AH28" s="9" t="s">
        <v>41</v>
      </c>
      <c r="AI28" s="9" t="s">
        <v>41</v>
      </c>
      <c r="AJ28" s="9" t="s">
        <v>41</v>
      </c>
      <c r="AK28" s="9" t="str">
        <f t="shared" si="11"/>
        <v>WO</v>
      </c>
      <c r="AL28" s="9" t="s">
        <v>41</v>
      </c>
      <c r="AM28" s="9" t="s">
        <v>41</v>
      </c>
      <c r="AN28" s="9" t="s">
        <v>41</v>
      </c>
      <c r="AO28" s="48"/>
      <c r="AP28" s="32"/>
      <c r="AQ28" s="10">
        <v>19</v>
      </c>
      <c r="AR28" s="17">
        <v>3445</v>
      </c>
      <c r="AS28" s="17" t="str">
        <f t="shared" si="3"/>
        <v>September</v>
      </c>
      <c r="AT28" s="17" t="s">
        <v>19</v>
      </c>
      <c r="AU28" s="18">
        <f t="shared" si="10"/>
        <v>0</v>
      </c>
      <c r="AV28" s="18">
        <f t="shared" si="4"/>
        <v>0</v>
      </c>
      <c r="AW28" s="18">
        <f t="shared" si="5"/>
        <v>26</v>
      </c>
      <c r="AX28" s="18">
        <f t="shared" si="6"/>
        <v>4</v>
      </c>
      <c r="AY28" s="18">
        <f t="shared" si="7"/>
        <v>30</v>
      </c>
      <c r="AZ28" s="18">
        <f>Sept_Report[[#This Row],[Days]]-Sept_Report[[#This Row],[Absent]]</f>
        <v>30</v>
      </c>
      <c r="BA28" s="19">
        <v>666666</v>
      </c>
      <c r="BB28" s="20">
        <f>Sept_Report[[#This Row],[Salary]]/Sept_Report[[#This Row],[Days]]</f>
        <v>22222.2</v>
      </c>
      <c r="BC28" s="20">
        <f>Sept_Report[[#This Row],[PerDaySalary]]*Sept_Report[[#This Row],[Absent]]</f>
        <v>0</v>
      </c>
      <c r="BD28" s="20">
        <f>Sept_Report[[#This Row],[Salary]]-Sept_Report[[#This Row],[PerDaySalary]]</f>
        <v>644443.80000000005</v>
      </c>
      <c r="BE28" s="56"/>
    </row>
    <row r="29" spans="1:57" customFormat="1" x14ac:dyDescent="0.3">
      <c r="C29" s="32"/>
      <c r="D29" s="32"/>
      <c r="E29" s="46"/>
      <c r="F29" s="10">
        <v>20</v>
      </c>
      <c r="G29" s="11">
        <v>3446</v>
      </c>
      <c r="H29" s="11" t="s">
        <v>20</v>
      </c>
      <c r="I29" s="9">
        <f t="shared" si="8"/>
        <v>4</v>
      </c>
      <c r="J29" s="9" t="s">
        <v>41</v>
      </c>
      <c r="K29" s="9" t="s">
        <v>41</v>
      </c>
      <c r="L29" s="9" t="s">
        <v>41</v>
      </c>
      <c r="M29" s="9" t="s">
        <v>41</v>
      </c>
      <c r="N29" s="9" t="s">
        <v>41</v>
      </c>
      <c r="O29" s="9" t="s">
        <v>41</v>
      </c>
      <c r="P29" s="9" t="str">
        <f t="shared" si="9"/>
        <v>WO</v>
      </c>
      <c r="Q29" s="9" t="s">
        <v>41</v>
      </c>
      <c r="R29" s="9" t="s">
        <v>41</v>
      </c>
      <c r="S29" s="9" t="s">
        <v>41</v>
      </c>
      <c r="T29" s="9" t="s">
        <v>41</v>
      </c>
      <c r="U29" s="9" t="s">
        <v>41</v>
      </c>
      <c r="V29" s="9" t="s">
        <v>41</v>
      </c>
      <c r="W29" s="9" t="str">
        <f t="shared" si="9"/>
        <v>WO</v>
      </c>
      <c r="X29" s="9" t="s">
        <v>41</v>
      </c>
      <c r="Y29" s="9" t="s">
        <v>41</v>
      </c>
      <c r="Z29" s="9" t="s">
        <v>41</v>
      </c>
      <c r="AA29" s="9" t="s">
        <v>41</v>
      </c>
      <c r="AB29" s="9" t="s">
        <v>41</v>
      </c>
      <c r="AC29" s="9" t="s">
        <v>41</v>
      </c>
      <c r="AD29" s="9" t="str">
        <f t="shared" si="11"/>
        <v>WO</v>
      </c>
      <c r="AE29" s="9" t="s">
        <v>41</v>
      </c>
      <c r="AF29" s="9" t="s">
        <v>41</v>
      </c>
      <c r="AG29" s="9" t="s">
        <v>41</v>
      </c>
      <c r="AH29" s="9" t="s">
        <v>41</v>
      </c>
      <c r="AI29" s="9" t="s">
        <v>41</v>
      </c>
      <c r="AJ29" s="9" t="s">
        <v>41</v>
      </c>
      <c r="AK29" s="9" t="str">
        <f t="shared" si="11"/>
        <v>WO</v>
      </c>
      <c r="AL29" s="9" t="s">
        <v>41</v>
      </c>
      <c r="AM29" s="9" t="s">
        <v>41</v>
      </c>
      <c r="AN29" s="9" t="s">
        <v>41</v>
      </c>
      <c r="AO29" s="48"/>
      <c r="AP29" s="32"/>
      <c r="AQ29" s="10">
        <v>20</v>
      </c>
      <c r="AR29" s="17">
        <v>3446</v>
      </c>
      <c r="AS29" s="17" t="str">
        <f t="shared" si="3"/>
        <v>September</v>
      </c>
      <c r="AT29" s="17" t="s">
        <v>20</v>
      </c>
      <c r="AU29" s="18">
        <f t="shared" si="10"/>
        <v>0</v>
      </c>
      <c r="AV29" s="18">
        <f t="shared" si="4"/>
        <v>0</v>
      </c>
      <c r="AW29" s="18">
        <f t="shared" si="5"/>
        <v>26</v>
      </c>
      <c r="AX29" s="18">
        <f t="shared" si="6"/>
        <v>4</v>
      </c>
      <c r="AY29" s="18">
        <f t="shared" si="7"/>
        <v>30</v>
      </c>
      <c r="AZ29" s="18">
        <f>Sept_Report[[#This Row],[Days]]-Sept_Report[[#This Row],[Absent]]</f>
        <v>30</v>
      </c>
      <c r="BA29" s="19">
        <v>733333</v>
      </c>
      <c r="BB29" s="20">
        <f>Sept_Report[[#This Row],[Salary]]/Sept_Report[[#This Row],[Days]]</f>
        <v>24444.433333333334</v>
      </c>
      <c r="BC29" s="20">
        <f>Sept_Report[[#This Row],[PerDaySalary]]*Sept_Report[[#This Row],[Absent]]</f>
        <v>0</v>
      </c>
      <c r="BD29" s="20">
        <f>Sept_Report[[#This Row],[Salary]]-Sept_Report[[#This Row],[PerDaySalary]]</f>
        <v>708888.56666666665</v>
      </c>
      <c r="BE29" s="56"/>
    </row>
    <row r="30" spans="1:57" customFormat="1" x14ac:dyDescent="0.3">
      <c r="C30" s="32"/>
      <c r="D30" s="32"/>
      <c r="E30" s="46"/>
      <c r="F30" s="10">
        <v>21</v>
      </c>
      <c r="G30" s="11">
        <v>3447</v>
      </c>
      <c r="H30" s="11" t="s">
        <v>21</v>
      </c>
      <c r="I30" s="9">
        <f t="shared" si="8"/>
        <v>4</v>
      </c>
      <c r="J30" s="9" t="s">
        <v>41</v>
      </c>
      <c r="K30" s="9" t="s">
        <v>41</v>
      </c>
      <c r="L30" s="9" t="s">
        <v>41</v>
      </c>
      <c r="M30" s="9" t="s">
        <v>41</v>
      </c>
      <c r="N30" s="9" t="s">
        <v>41</v>
      </c>
      <c r="O30" s="9" t="s">
        <v>41</v>
      </c>
      <c r="P30" s="9" t="str">
        <f t="shared" si="9"/>
        <v>WO</v>
      </c>
      <c r="Q30" s="9" t="s">
        <v>41</v>
      </c>
      <c r="R30" s="9" t="s">
        <v>41</v>
      </c>
      <c r="S30" s="9" t="s">
        <v>41</v>
      </c>
      <c r="T30" s="9" t="s">
        <v>41</v>
      </c>
      <c r="U30" s="9" t="s">
        <v>41</v>
      </c>
      <c r="V30" s="9" t="s">
        <v>41</v>
      </c>
      <c r="W30" s="9" t="str">
        <f t="shared" si="9"/>
        <v>WO</v>
      </c>
      <c r="X30" s="9" t="s">
        <v>41</v>
      </c>
      <c r="Y30" s="9" t="s">
        <v>41</v>
      </c>
      <c r="Z30" s="9" t="s">
        <v>41</v>
      </c>
      <c r="AA30" s="9" t="s">
        <v>41</v>
      </c>
      <c r="AB30" s="9" t="s">
        <v>41</v>
      </c>
      <c r="AC30" s="9" t="s">
        <v>41</v>
      </c>
      <c r="AD30" s="9" t="str">
        <f t="shared" si="11"/>
        <v>WO</v>
      </c>
      <c r="AE30" s="9" t="s">
        <v>41</v>
      </c>
      <c r="AF30" s="9" t="s">
        <v>41</v>
      </c>
      <c r="AG30" s="9" t="s">
        <v>41</v>
      </c>
      <c r="AH30" s="9" t="s">
        <v>41</v>
      </c>
      <c r="AI30" s="9" t="s">
        <v>41</v>
      </c>
      <c r="AJ30" s="9" t="s">
        <v>41</v>
      </c>
      <c r="AK30" s="9" t="str">
        <f t="shared" si="11"/>
        <v>WO</v>
      </c>
      <c r="AL30" s="9" t="s">
        <v>41</v>
      </c>
      <c r="AM30" s="9" t="s">
        <v>41</v>
      </c>
      <c r="AN30" s="9" t="s">
        <v>41</v>
      </c>
      <c r="AO30" s="48"/>
      <c r="AP30" s="32"/>
      <c r="AQ30" s="10">
        <v>21</v>
      </c>
      <c r="AR30" s="17">
        <v>3447</v>
      </c>
      <c r="AS30" s="17" t="str">
        <f t="shared" si="3"/>
        <v>September</v>
      </c>
      <c r="AT30" s="17" t="s">
        <v>21</v>
      </c>
      <c r="AU30" s="18">
        <f t="shared" si="10"/>
        <v>0</v>
      </c>
      <c r="AV30" s="18">
        <f t="shared" si="4"/>
        <v>0</v>
      </c>
      <c r="AW30" s="18">
        <f t="shared" si="5"/>
        <v>26</v>
      </c>
      <c r="AX30" s="18">
        <f t="shared" si="6"/>
        <v>4</v>
      </c>
      <c r="AY30" s="18">
        <f t="shared" si="7"/>
        <v>30</v>
      </c>
      <c r="AZ30" s="18">
        <f>Sept_Report[[#This Row],[Days]]-Sept_Report[[#This Row],[Absent]]</f>
        <v>30</v>
      </c>
      <c r="BA30" s="19">
        <v>333445</v>
      </c>
      <c r="BB30" s="20">
        <f>Sept_Report[[#This Row],[Salary]]/Sept_Report[[#This Row],[Days]]</f>
        <v>11114.833333333334</v>
      </c>
      <c r="BC30" s="20">
        <f>Sept_Report[[#This Row],[PerDaySalary]]*Sept_Report[[#This Row],[Absent]]</f>
        <v>0</v>
      </c>
      <c r="BD30" s="20">
        <f>Sept_Report[[#This Row],[Salary]]-Sept_Report[[#This Row],[PerDaySalary]]</f>
        <v>322330.16666666669</v>
      </c>
      <c r="BE30" s="56"/>
    </row>
    <row r="31" spans="1:57" customFormat="1" ht="15" thickBot="1" x14ac:dyDescent="0.35">
      <c r="C31" s="32"/>
      <c r="D31" s="32"/>
      <c r="E31" s="46"/>
      <c r="F31" s="12">
        <v>22</v>
      </c>
      <c r="G31" s="42">
        <v>3448</v>
      </c>
      <c r="H31" s="42" t="s">
        <v>22</v>
      </c>
      <c r="I31" s="43">
        <f t="shared" si="8"/>
        <v>4</v>
      </c>
      <c r="J31" s="9" t="s">
        <v>41</v>
      </c>
      <c r="K31" s="9" t="s">
        <v>41</v>
      </c>
      <c r="L31" s="9" t="s">
        <v>41</v>
      </c>
      <c r="M31" s="9" t="s">
        <v>41</v>
      </c>
      <c r="N31" s="9" t="s">
        <v>41</v>
      </c>
      <c r="O31" s="9" t="s">
        <v>41</v>
      </c>
      <c r="P31" s="43" t="str">
        <f t="shared" si="9"/>
        <v>WO</v>
      </c>
      <c r="Q31" s="9" t="s">
        <v>41</v>
      </c>
      <c r="R31" s="9" t="s">
        <v>41</v>
      </c>
      <c r="S31" s="9" t="s">
        <v>41</v>
      </c>
      <c r="T31" s="9" t="s">
        <v>41</v>
      </c>
      <c r="U31" s="9" t="s">
        <v>41</v>
      </c>
      <c r="V31" s="9" t="s">
        <v>41</v>
      </c>
      <c r="W31" s="43" t="str">
        <f t="shared" si="9"/>
        <v>WO</v>
      </c>
      <c r="X31" s="9" t="s">
        <v>41</v>
      </c>
      <c r="Y31" s="9" t="s">
        <v>41</v>
      </c>
      <c r="Z31" s="9" t="s">
        <v>41</v>
      </c>
      <c r="AA31" s="9" t="s">
        <v>41</v>
      </c>
      <c r="AB31" s="9" t="s">
        <v>41</v>
      </c>
      <c r="AC31" s="9" t="s">
        <v>41</v>
      </c>
      <c r="AD31" s="43" t="str">
        <f t="shared" si="11"/>
        <v>WO</v>
      </c>
      <c r="AE31" s="9" t="s">
        <v>41</v>
      </c>
      <c r="AF31" s="9" t="s">
        <v>41</v>
      </c>
      <c r="AG31" s="9" t="s">
        <v>41</v>
      </c>
      <c r="AH31" s="9" t="s">
        <v>41</v>
      </c>
      <c r="AI31" s="9" t="s">
        <v>41</v>
      </c>
      <c r="AJ31" s="9" t="s">
        <v>41</v>
      </c>
      <c r="AK31" s="43" t="str">
        <f t="shared" si="11"/>
        <v>WO</v>
      </c>
      <c r="AL31" s="9" t="s">
        <v>41</v>
      </c>
      <c r="AM31" s="9" t="s">
        <v>41</v>
      </c>
      <c r="AN31" s="9" t="s">
        <v>41</v>
      </c>
      <c r="AO31" s="48"/>
      <c r="AP31" s="32"/>
      <c r="AQ31" s="12">
        <v>22</v>
      </c>
      <c r="AR31" s="21">
        <v>3448</v>
      </c>
      <c r="AS31" s="21" t="str">
        <f t="shared" si="3"/>
        <v>September</v>
      </c>
      <c r="AT31" s="21" t="s">
        <v>22</v>
      </c>
      <c r="AU31" s="22">
        <f t="shared" si="10"/>
        <v>0</v>
      </c>
      <c r="AV31" s="22">
        <f t="shared" si="4"/>
        <v>0</v>
      </c>
      <c r="AW31" s="22">
        <f t="shared" si="5"/>
        <v>26</v>
      </c>
      <c r="AX31" s="22">
        <f t="shared" si="6"/>
        <v>4</v>
      </c>
      <c r="AY31" s="22">
        <f t="shared" si="7"/>
        <v>30</v>
      </c>
      <c r="AZ31" s="22">
        <f>Sept_Report[[#This Row],[Days]]-Sept_Report[[#This Row],[Absent]]</f>
        <v>30</v>
      </c>
      <c r="BA31" s="23">
        <v>789054</v>
      </c>
      <c r="BB31" s="24">
        <f>Sept_Report[[#This Row],[Salary]]/Sept_Report[[#This Row],[Days]]</f>
        <v>26301.8</v>
      </c>
      <c r="BC31" s="24">
        <f>Sept_Report[[#This Row],[PerDaySalary]]*Sept_Report[[#This Row],[Absent]]</f>
        <v>0</v>
      </c>
      <c r="BD31" s="24">
        <f>Sept_Report[[#This Row],[Salary]]-Sept_Report[[#This Row],[PerDaySalary]]</f>
        <v>762752.2</v>
      </c>
      <c r="BE31" s="56"/>
    </row>
    <row r="32" spans="1:57" x14ac:dyDescent="0.3">
      <c r="A32"/>
      <c r="B32"/>
      <c r="E32" s="46"/>
      <c r="F32" s="47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</row>
    <row r="33" spans="1:51" x14ac:dyDescent="0.3">
      <c r="A33"/>
      <c r="B33"/>
      <c r="E33" s="46"/>
      <c r="AO33" s="44"/>
    </row>
    <row r="34" spans="1:51" x14ac:dyDescent="0.3">
      <c r="I34" s="37"/>
    </row>
    <row r="35" spans="1:51" x14ac:dyDescent="0.3">
      <c r="AY35" s="38"/>
    </row>
  </sheetData>
  <mergeCells count="1">
    <mergeCell ref="F8:H8"/>
  </mergeCells>
  <conditionalFormatting sqref="I10:AN31">
    <cfRule type="containsText" dxfId="79" priority="3" operator="containsText" text="A">
      <formula>NOT(ISERROR(SEARCH("A",I10)))</formula>
    </cfRule>
  </conditionalFormatting>
  <conditionalFormatting sqref="J10:AN31">
    <cfRule type="containsText" dxfId="78" priority="1" operator="containsText" text="L">
      <formula>NOT(ISERROR(SEARCH("L",J10)))</formula>
    </cfRule>
    <cfRule type="containsText" dxfId="77" priority="2" operator="containsText" text="P">
      <formula>NOT(ISERROR(SEARCH("P",J10)))</formula>
    </cfRule>
  </conditionalFormatting>
  <dataValidations count="1">
    <dataValidation type="list" allowBlank="1" showInputMessage="1" showErrorMessage="1" sqref="J10:O31 Q10:V31 X10:AC31 AE10:AJ31 AL10:AN31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Sheet3!$B$2:$B$13</xm:f>
          </x14:formula1>
          <xm:sqref>F6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Sept!AU10:AX10</xm:f>
              <xm:sqref>BE10</xm:sqref>
            </x14:sparkline>
            <x14:sparkline>
              <xm:f>Sept!AU11:AX11</xm:f>
              <xm:sqref>BE11</xm:sqref>
            </x14:sparkline>
            <x14:sparkline>
              <xm:f>Sept!AU12:AX12</xm:f>
              <xm:sqref>BE12</xm:sqref>
            </x14:sparkline>
            <x14:sparkline>
              <xm:f>Sept!AU13:AX13</xm:f>
              <xm:sqref>BE13</xm:sqref>
            </x14:sparkline>
            <x14:sparkline>
              <xm:f>Sept!AU14:AX14</xm:f>
              <xm:sqref>BE14</xm:sqref>
            </x14:sparkline>
            <x14:sparkline>
              <xm:f>Sept!AU15:AX15</xm:f>
              <xm:sqref>BE15</xm:sqref>
            </x14:sparkline>
            <x14:sparkline>
              <xm:f>Sept!AU16:AX16</xm:f>
              <xm:sqref>BE16</xm:sqref>
            </x14:sparkline>
            <x14:sparkline>
              <xm:f>Sept!AU17:AX17</xm:f>
              <xm:sqref>BE17</xm:sqref>
            </x14:sparkline>
            <x14:sparkline>
              <xm:f>Sept!AU18:AX18</xm:f>
              <xm:sqref>BE18</xm:sqref>
            </x14:sparkline>
            <x14:sparkline>
              <xm:f>Sept!AU19:AX19</xm:f>
              <xm:sqref>BE19</xm:sqref>
            </x14:sparkline>
            <x14:sparkline>
              <xm:f>Sept!AU20:AX20</xm:f>
              <xm:sqref>BE20</xm:sqref>
            </x14:sparkline>
            <x14:sparkline>
              <xm:f>Sept!AU21:AX21</xm:f>
              <xm:sqref>BE21</xm:sqref>
            </x14:sparkline>
            <x14:sparkline>
              <xm:f>Sept!AU22:AX22</xm:f>
              <xm:sqref>BE22</xm:sqref>
            </x14:sparkline>
            <x14:sparkline>
              <xm:f>Sept!AU23:AX23</xm:f>
              <xm:sqref>BE23</xm:sqref>
            </x14:sparkline>
            <x14:sparkline>
              <xm:f>Sept!AU24:AX24</xm:f>
              <xm:sqref>BE24</xm:sqref>
            </x14:sparkline>
            <x14:sparkline>
              <xm:f>Sept!AU25:AX25</xm:f>
              <xm:sqref>BE25</xm:sqref>
            </x14:sparkline>
            <x14:sparkline>
              <xm:f>Sept!AU26:AX26</xm:f>
              <xm:sqref>BE26</xm:sqref>
            </x14:sparkline>
            <x14:sparkline>
              <xm:f>Sept!AU27:AX27</xm:f>
              <xm:sqref>BE27</xm:sqref>
            </x14:sparkline>
            <x14:sparkline>
              <xm:f>Sept!AU28:AX28</xm:f>
              <xm:sqref>BE28</xm:sqref>
            </x14:sparkline>
            <x14:sparkline>
              <xm:f>Sept!AU29:AX29</xm:f>
              <xm:sqref>BE29</xm:sqref>
            </x14:sparkline>
            <x14:sparkline>
              <xm:f>Sept!AU30:AX30</xm:f>
              <xm:sqref>BE30</xm:sqref>
            </x14:sparkline>
            <x14:sparkline>
              <xm:f>Sept!AU31:AX31</xm:f>
              <xm:sqref>BE31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"/>
  <sheetViews>
    <sheetView topLeftCell="Y1" zoomScale="61" workbookViewId="0">
      <selection activeCell="BB19" sqref="BB19"/>
    </sheetView>
  </sheetViews>
  <sheetFormatPr defaultRowHeight="14.4" x14ac:dyDescent="0.3"/>
  <cols>
    <col min="1" max="4" width="8.88671875" style="32"/>
    <col min="5" max="5" width="6.33203125" style="34" customWidth="1"/>
    <col min="6" max="6" width="20.88671875" style="36" customWidth="1"/>
    <col min="7" max="7" width="10.109375" style="32" customWidth="1"/>
    <col min="8" max="8" width="22.109375" style="32" customWidth="1"/>
    <col min="9" max="9" width="18.5546875" style="32" customWidth="1"/>
    <col min="10" max="10" width="4.5546875" style="32" customWidth="1"/>
    <col min="11" max="11" width="5.21875" style="32" customWidth="1"/>
    <col min="12" max="12" width="6.77734375" style="32" customWidth="1"/>
    <col min="13" max="13" width="4.77734375" style="32" customWidth="1"/>
    <col min="14" max="14" width="4" style="32" customWidth="1"/>
    <col min="15" max="15" width="4.77734375" style="32" customWidth="1"/>
    <col min="16" max="16" width="4" style="32" customWidth="1"/>
    <col min="17" max="17" width="4.33203125" style="32" customWidth="1"/>
    <col min="18" max="19" width="6.44140625" style="32" customWidth="1"/>
    <col min="20" max="20" width="4.77734375" style="32" customWidth="1"/>
    <col min="21" max="21" width="4" style="32" customWidth="1"/>
    <col min="22" max="22" width="4.77734375" style="32" customWidth="1"/>
    <col min="23" max="23" width="4" style="32" customWidth="1"/>
    <col min="24" max="24" width="4.44140625" style="32" customWidth="1"/>
    <col min="25" max="25" width="5.109375" style="32" customWidth="1"/>
    <col min="26" max="26" width="6" style="32" customWidth="1"/>
    <col min="27" max="27" width="4.77734375" style="32" customWidth="1"/>
    <col min="28" max="28" width="4" style="32" customWidth="1"/>
    <col min="29" max="29" width="4.77734375" style="32" customWidth="1"/>
    <col min="30" max="30" width="6.77734375" style="32" customWidth="1"/>
    <col min="31" max="31" width="6.44140625" style="32" customWidth="1"/>
    <col min="32" max="32" width="6.77734375" style="32" customWidth="1"/>
    <col min="33" max="33" width="7.33203125" style="32" customWidth="1"/>
    <col min="34" max="34" width="7.5546875" style="32" customWidth="1"/>
    <col min="35" max="35" width="6.77734375" style="32" customWidth="1"/>
    <col min="36" max="36" width="7.88671875" style="32" customWidth="1"/>
    <col min="37" max="37" width="6.109375" style="32" customWidth="1"/>
    <col min="38" max="38" width="5.5546875" style="32" customWidth="1"/>
    <col min="39" max="39" width="5.109375" style="32" customWidth="1"/>
    <col min="40" max="40" width="4.88671875" style="32" customWidth="1"/>
    <col min="41" max="42" width="8.88671875" style="32"/>
    <col min="43" max="43" width="9.21875" style="32" customWidth="1"/>
    <col min="44" max="45" width="9.6640625" style="32" customWidth="1"/>
    <col min="46" max="46" width="24.5546875" style="32" customWidth="1"/>
    <col min="47" max="47" width="10.6640625" style="32" customWidth="1"/>
    <col min="48" max="48" width="10" style="32" customWidth="1"/>
    <col min="49" max="49" width="8.88671875" style="32" customWidth="1"/>
    <col min="50" max="50" width="11.77734375" style="32" customWidth="1"/>
    <col min="51" max="51" width="15" style="32" customWidth="1"/>
    <col min="52" max="52" width="12.33203125" style="32" customWidth="1"/>
    <col min="53" max="53" width="15" style="32" customWidth="1"/>
    <col min="54" max="54" width="16.33203125" style="32" customWidth="1"/>
    <col min="55" max="55" width="19.33203125" style="32" customWidth="1"/>
    <col min="56" max="56" width="17.109375" style="32" customWidth="1"/>
    <col min="57" max="16384" width="8.88671875" style="32"/>
  </cols>
  <sheetData>
    <row r="1" spans="3:59" customFormat="1" x14ac:dyDescent="0.3">
      <c r="F1" s="2"/>
      <c r="AO1" s="32"/>
      <c r="AP1" s="32"/>
    </row>
    <row r="2" spans="3:59" customFormat="1" x14ac:dyDescent="0.3">
      <c r="F2" s="2"/>
      <c r="AO2" s="32"/>
      <c r="AP2" s="32"/>
    </row>
    <row r="3" spans="3:59" customFormat="1" x14ac:dyDescent="0.3">
      <c r="F3" s="2"/>
      <c r="AO3" s="32"/>
      <c r="AP3" s="32"/>
    </row>
    <row r="4" spans="3:59" customFormat="1" x14ac:dyDescent="0.3">
      <c r="C4" s="32"/>
      <c r="D4" s="32"/>
      <c r="F4" s="2"/>
      <c r="AO4" s="32"/>
      <c r="AP4" s="32"/>
    </row>
    <row r="5" spans="3:59" customFormat="1" x14ac:dyDescent="0.3">
      <c r="C5" s="32"/>
      <c r="D5" s="32"/>
      <c r="E5" s="32"/>
      <c r="F5" s="33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</row>
    <row r="6" spans="3:59" customFormat="1" x14ac:dyDescent="0.3">
      <c r="C6" s="32"/>
      <c r="D6" s="32"/>
      <c r="E6" s="49" t="s">
        <v>24</v>
      </c>
      <c r="F6" s="50">
        <v>45931</v>
      </c>
      <c r="G6" s="49" t="str">
        <f>TEXT(F6,"MMMM")</f>
        <v>October</v>
      </c>
      <c r="H6" s="49" t="s">
        <v>25</v>
      </c>
      <c r="I6" s="50">
        <f>EOMONTH(F6,0)</f>
        <v>45961</v>
      </c>
      <c r="J6" s="51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</row>
    <row r="7" spans="3:59" customFormat="1" ht="15" thickBot="1" x14ac:dyDescent="0.35">
      <c r="C7" s="32"/>
      <c r="D7" s="32"/>
      <c r="E7" s="44"/>
      <c r="F7" s="45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</row>
    <row r="8" spans="3:59" customFormat="1" ht="15" thickBot="1" x14ac:dyDescent="0.35">
      <c r="C8" s="32"/>
      <c r="D8" s="32"/>
      <c r="E8" s="44"/>
      <c r="F8" s="58" t="s">
        <v>28</v>
      </c>
      <c r="G8" s="59"/>
      <c r="H8" s="59"/>
      <c r="I8" s="40" t="s">
        <v>29</v>
      </c>
      <c r="J8" s="5" t="str">
        <f>TEXT(J9,"DDD")</f>
        <v>Wed</v>
      </c>
      <c r="K8" s="5" t="str">
        <f t="shared" ref="K8:AN8" si="0">TEXT(K9,"DDD")</f>
        <v>Thu</v>
      </c>
      <c r="L8" s="5" t="str">
        <f t="shared" si="0"/>
        <v>Fri</v>
      </c>
      <c r="M8" s="5" t="str">
        <f t="shared" si="0"/>
        <v>Sat</v>
      </c>
      <c r="N8" s="5" t="str">
        <f t="shared" si="0"/>
        <v>Sun</v>
      </c>
      <c r="O8" s="5" t="str">
        <f t="shared" si="0"/>
        <v>Mon</v>
      </c>
      <c r="P8" s="5" t="str">
        <f t="shared" si="0"/>
        <v>Tue</v>
      </c>
      <c r="Q8" s="5" t="str">
        <f t="shared" si="0"/>
        <v>Wed</v>
      </c>
      <c r="R8" s="5" t="str">
        <f t="shared" si="0"/>
        <v>Thu</v>
      </c>
      <c r="S8" s="5" t="str">
        <f t="shared" si="0"/>
        <v>Fri</v>
      </c>
      <c r="T8" s="5" t="str">
        <f t="shared" si="0"/>
        <v>Sat</v>
      </c>
      <c r="U8" s="5" t="str">
        <f t="shared" si="0"/>
        <v>Sun</v>
      </c>
      <c r="V8" s="5" t="str">
        <f t="shared" si="0"/>
        <v>Mon</v>
      </c>
      <c r="W8" s="5" t="str">
        <f t="shared" si="0"/>
        <v>Tue</v>
      </c>
      <c r="X8" s="5" t="str">
        <f t="shared" si="0"/>
        <v>Wed</v>
      </c>
      <c r="Y8" s="5" t="str">
        <f t="shared" si="0"/>
        <v>Thu</v>
      </c>
      <c r="Z8" s="5" t="str">
        <f t="shared" si="0"/>
        <v>Fri</v>
      </c>
      <c r="AA8" s="5" t="str">
        <f t="shared" si="0"/>
        <v>Sat</v>
      </c>
      <c r="AB8" s="5" t="str">
        <f t="shared" si="0"/>
        <v>Sun</v>
      </c>
      <c r="AC8" s="5" t="str">
        <f t="shared" si="0"/>
        <v>Mon</v>
      </c>
      <c r="AD8" s="5" t="str">
        <f t="shared" si="0"/>
        <v>Tue</v>
      </c>
      <c r="AE8" s="5" t="str">
        <f t="shared" si="0"/>
        <v>Wed</v>
      </c>
      <c r="AF8" s="5" t="str">
        <f t="shared" si="0"/>
        <v>Thu</v>
      </c>
      <c r="AG8" s="5" t="str">
        <f t="shared" si="0"/>
        <v>Fri</v>
      </c>
      <c r="AH8" s="5" t="str">
        <f t="shared" si="0"/>
        <v>Sat</v>
      </c>
      <c r="AI8" s="5" t="str">
        <f t="shared" si="0"/>
        <v>Sun</v>
      </c>
      <c r="AJ8" s="5" t="str">
        <f t="shared" si="0"/>
        <v>Mon</v>
      </c>
      <c r="AK8" s="5" t="str">
        <f t="shared" si="0"/>
        <v>Tue</v>
      </c>
      <c r="AL8" s="5" t="str">
        <f t="shared" si="0"/>
        <v>Wed</v>
      </c>
      <c r="AM8" s="5" t="str">
        <f t="shared" si="0"/>
        <v>Thu</v>
      </c>
      <c r="AN8" s="6" t="str">
        <f t="shared" si="0"/>
        <v>Fri</v>
      </c>
      <c r="AO8" s="44"/>
      <c r="AP8" s="32"/>
    </row>
    <row r="9" spans="3:59" customFormat="1" ht="15" thickBot="1" x14ac:dyDescent="0.35">
      <c r="C9" s="32"/>
      <c r="D9" s="32"/>
      <c r="E9" s="46"/>
      <c r="F9" s="41" t="s">
        <v>23</v>
      </c>
      <c r="G9" s="3" t="s">
        <v>0</v>
      </c>
      <c r="H9" s="4" t="s">
        <v>27</v>
      </c>
      <c r="I9" s="39" t="s">
        <v>26</v>
      </c>
      <c r="J9" s="7">
        <f>F6</f>
        <v>45931</v>
      </c>
      <c r="K9" s="7">
        <f>IF(J9&lt;$I$6,J9+1,"")</f>
        <v>45932</v>
      </c>
      <c r="L9" s="7">
        <f t="shared" ref="L9:AN9" si="1">IF(K9&lt;$I$6,K9+1,"")</f>
        <v>45933</v>
      </c>
      <c r="M9" s="7">
        <f t="shared" si="1"/>
        <v>45934</v>
      </c>
      <c r="N9" s="7">
        <f t="shared" si="1"/>
        <v>45935</v>
      </c>
      <c r="O9" s="7">
        <f t="shared" si="1"/>
        <v>45936</v>
      </c>
      <c r="P9" s="7">
        <f t="shared" si="1"/>
        <v>45937</v>
      </c>
      <c r="Q9" s="7">
        <f t="shared" si="1"/>
        <v>45938</v>
      </c>
      <c r="R9" s="7">
        <f t="shared" si="1"/>
        <v>45939</v>
      </c>
      <c r="S9" s="7">
        <f t="shared" si="1"/>
        <v>45940</v>
      </c>
      <c r="T9" s="7">
        <f t="shared" si="1"/>
        <v>45941</v>
      </c>
      <c r="U9" s="7">
        <f t="shared" si="1"/>
        <v>45942</v>
      </c>
      <c r="V9" s="7">
        <f t="shared" si="1"/>
        <v>45943</v>
      </c>
      <c r="W9" s="7">
        <f t="shared" si="1"/>
        <v>45944</v>
      </c>
      <c r="X9" s="7">
        <f t="shared" si="1"/>
        <v>45945</v>
      </c>
      <c r="Y9" s="7">
        <f t="shared" si="1"/>
        <v>45946</v>
      </c>
      <c r="Z9" s="7">
        <f t="shared" si="1"/>
        <v>45947</v>
      </c>
      <c r="AA9" s="7">
        <f t="shared" si="1"/>
        <v>45948</v>
      </c>
      <c r="AB9" s="7">
        <f t="shared" si="1"/>
        <v>45949</v>
      </c>
      <c r="AC9" s="7">
        <f t="shared" si="1"/>
        <v>45950</v>
      </c>
      <c r="AD9" s="7">
        <f t="shared" si="1"/>
        <v>45951</v>
      </c>
      <c r="AE9" s="7">
        <f t="shared" si="1"/>
        <v>45952</v>
      </c>
      <c r="AF9" s="7">
        <f t="shared" si="1"/>
        <v>45953</v>
      </c>
      <c r="AG9" s="7">
        <f t="shared" si="1"/>
        <v>45954</v>
      </c>
      <c r="AH9" s="7">
        <f t="shared" si="1"/>
        <v>45955</v>
      </c>
      <c r="AI9" s="7">
        <f t="shared" si="1"/>
        <v>45956</v>
      </c>
      <c r="AJ9" s="7">
        <f t="shared" si="1"/>
        <v>45957</v>
      </c>
      <c r="AK9" s="7">
        <f t="shared" si="1"/>
        <v>45958</v>
      </c>
      <c r="AL9" s="7">
        <f t="shared" si="1"/>
        <v>45959</v>
      </c>
      <c r="AM9" s="7">
        <f t="shared" si="1"/>
        <v>45960</v>
      </c>
      <c r="AN9" s="8">
        <f t="shared" si="1"/>
        <v>45961</v>
      </c>
      <c r="AO9" s="48"/>
      <c r="AP9" s="35"/>
      <c r="AQ9" s="13" t="s">
        <v>23</v>
      </c>
      <c r="AR9" s="14" t="s">
        <v>0</v>
      </c>
      <c r="AS9" s="14" t="s">
        <v>39</v>
      </c>
      <c r="AT9" s="14" t="s">
        <v>27</v>
      </c>
      <c r="AU9" s="15" t="s">
        <v>30</v>
      </c>
      <c r="AV9" s="15" t="s">
        <v>31</v>
      </c>
      <c r="AW9" s="15" t="s">
        <v>32</v>
      </c>
      <c r="AX9" s="15" t="s">
        <v>33</v>
      </c>
      <c r="AY9" s="15" t="s">
        <v>29</v>
      </c>
      <c r="AZ9" s="15" t="s">
        <v>34</v>
      </c>
      <c r="BA9" s="15" t="s">
        <v>35</v>
      </c>
      <c r="BB9" s="15" t="s">
        <v>36</v>
      </c>
      <c r="BC9" s="15" t="s">
        <v>37</v>
      </c>
      <c r="BD9" s="16" t="s">
        <v>43</v>
      </c>
      <c r="BE9" s="57" t="s">
        <v>38</v>
      </c>
    </row>
    <row r="10" spans="3:59" customFormat="1" x14ac:dyDescent="0.3">
      <c r="C10" s="32"/>
      <c r="D10" s="32"/>
      <c r="E10" s="46"/>
      <c r="F10" s="10">
        <v>1</v>
      </c>
      <c r="G10" s="11">
        <v>3427</v>
      </c>
      <c r="H10" s="11" t="s">
        <v>1</v>
      </c>
      <c r="I10" s="9">
        <f>COUNTIF($J$8:$AN$8,"Sun")</f>
        <v>4</v>
      </c>
      <c r="J10" s="9" t="s">
        <v>40</v>
      </c>
      <c r="K10" s="9" t="s">
        <v>40</v>
      </c>
      <c r="L10" s="9" t="s">
        <v>40</v>
      </c>
      <c r="M10" s="9" t="s">
        <v>40</v>
      </c>
      <c r="N10" s="9" t="s">
        <v>40</v>
      </c>
      <c r="O10" s="9" t="s">
        <v>40</v>
      </c>
      <c r="P10" s="9" t="str">
        <f t="shared" ref="P10:AK18" si="2">IF(P$8="Sun","WO"," ")</f>
        <v xml:space="preserve"> </v>
      </c>
      <c r="Q10" s="9" t="s">
        <v>40</v>
      </c>
      <c r="R10" s="9" t="s">
        <v>40</v>
      </c>
      <c r="S10" s="9" t="s">
        <v>40</v>
      </c>
      <c r="T10" s="9" t="s">
        <v>40</v>
      </c>
      <c r="U10" s="9" t="s">
        <v>40</v>
      </c>
      <c r="V10" s="9" t="s">
        <v>40</v>
      </c>
      <c r="W10" s="9" t="str">
        <f t="shared" si="2"/>
        <v xml:space="preserve"> </v>
      </c>
      <c r="X10" s="9" t="s">
        <v>40</v>
      </c>
      <c r="Y10" s="9" t="s">
        <v>40</v>
      </c>
      <c r="Z10" s="9" t="s">
        <v>40</v>
      </c>
      <c r="AA10" s="9" t="s">
        <v>40</v>
      </c>
      <c r="AB10" s="9" t="s">
        <v>40</v>
      </c>
      <c r="AC10" s="9" t="s">
        <v>40</v>
      </c>
      <c r="AD10" s="9" t="str">
        <f t="shared" si="2"/>
        <v xml:space="preserve"> </v>
      </c>
      <c r="AE10" s="9" t="s">
        <v>40</v>
      </c>
      <c r="AF10" s="9" t="s">
        <v>40</v>
      </c>
      <c r="AG10" s="9" t="s">
        <v>40</v>
      </c>
      <c r="AH10" s="9" t="s">
        <v>40</v>
      </c>
      <c r="AI10" s="9" t="s">
        <v>40</v>
      </c>
      <c r="AJ10" s="9" t="s">
        <v>40</v>
      </c>
      <c r="AK10" s="9" t="str">
        <f t="shared" si="2"/>
        <v xml:space="preserve"> </v>
      </c>
      <c r="AL10" s="9" t="s">
        <v>40</v>
      </c>
      <c r="AM10" s="9" t="s">
        <v>40</v>
      </c>
      <c r="AN10" s="9" t="s">
        <v>40</v>
      </c>
      <c r="AO10" s="48"/>
      <c r="AP10" s="32"/>
      <c r="AQ10" s="26">
        <v>1</v>
      </c>
      <c r="AR10" s="27">
        <v>3427</v>
      </c>
      <c r="AS10" s="27" t="str">
        <f>$G$6</f>
        <v>October</v>
      </c>
      <c r="AT10" s="27" t="s">
        <v>1</v>
      </c>
      <c r="AU10" s="28">
        <f>COUNTIF($K10:$AN10,"P")</f>
        <v>26</v>
      </c>
      <c r="AV10" s="28">
        <f t="shared" ref="AV10:AV31" si="3">COUNTIF($K10:$AN10,"A")</f>
        <v>0</v>
      </c>
      <c r="AW10" s="28">
        <f t="shared" ref="AW10:AW31" si="4">COUNTIF($K10:$AN10,"L")</f>
        <v>0</v>
      </c>
      <c r="AX10" s="28">
        <f t="shared" ref="AX10:AX31" si="5">I10</f>
        <v>4</v>
      </c>
      <c r="AY10" s="28">
        <f t="shared" ref="AY10:AY31" si="6">(DATEDIF($F$6,$I$6,"D")+1)</f>
        <v>31</v>
      </c>
      <c r="AZ10" s="28">
        <f>October_Report[[#This Row],[Days]]-October_Report[[#This Row],[Absent]]</f>
        <v>31</v>
      </c>
      <c r="BA10" s="29">
        <v>11111112</v>
      </c>
      <c r="BB10" s="30">
        <f>October_Report[[#This Row],[Salary]]/October_Report[[#This Row],[Days]]</f>
        <v>358422.96774193546</v>
      </c>
      <c r="BC10" s="30">
        <f>October_Report[[#This Row],[PerDaySalary]]*October_Report[[#This Row],[Absent]]</f>
        <v>0</v>
      </c>
      <c r="BD10" s="30">
        <f>October_Report[[#This Row],[Salary]]-October_Report[[#This Row],[PerDaySalary]]</f>
        <v>10752689.032258065</v>
      </c>
      <c r="BE10" s="56"/>
    </row>
    <row r="11" spans="3:59" customFormat="1" x14ac:dyDescent="0.3">
      <c r="C11" s="32"/>
      <c r="D11" s="32"/>
      <c r="E11" s="46"/>
      <c r="F11" s="10">
        <v>2</v>
      </c>
      <c r="G11" s="11">
        <v>3428</v>
      </c>
      <c r="H11" s="11" t="s">
        <v>2</v>
      </c>
      <c r="I11" s="9">
        <f t="shared" ref="I11:I31" si="7">COUNTIF($J$8:$AN$8,"Sun")</f>
        <v>4</v>
      </c>
      <c r="J11" s="9" t="s">
        <v>40</v>
      </c>
      <c r="K11" s="9" t="s">
        <v>40</v>
      </c>
      <c r="L11" s="9" t="s">
        <v>40</v>
      </c>
      <c r="M11" s="9" t="s">
        <v>40</v>
      </c>
      <c r="N11" s="9" t="s">
        <v>40</v>
      </c>
      <c r="O11" s="9" t="s">
        <v>40</v>
      </c>
      <c r="P11" s="9" t="str">
        <f t="shared" ref="P11:W31" si="8">IF(P$8="Sun","WO"," ")</f>
        <v xml:space="preserve"> </v>
      </c>
      <c r="Q11" s="9" t="s">
        <v>40</v>
      </c>
      <c r="R11" s="9" t="s">
        <v>40</v>
      </c>
      <c r="S11" s="9" t="s">
        <v>40</v>
      </c>
      <c r="T11" s="9" t="s">
        <v>40</v>
      </c>
      <c r="U11" s="9" t="s">
        <v>40</v>
      </c>
      <c r="V11" s="9" t="s">
        <v>40</v>
      </c>
      <c r="W11" s="9" t="str">
        <f t="shared" si="8"/>
        <v xml:space="preserve"> </v>
      </c>
      <c r="X11" s="9" t="s">
        <v>40</v>
      </c>
      <c r="Y11" s="9" t="s">
        <v>40</v>
      </c>
      <c r="Z11" s="9" t="s">
        <v>40</v>
      </c>
      <c r="AA11" s="9" t="s">
        <v>40</v>
      </c>
      <c r="AB11" s="9" t="s">
        <v>40</v>
      </c>
      <c r="AC11" s="9" t="s">
        <v>40</v>
      </c>
      <c r="AD11" s="9" t="str">
        <f t="shared" si="2"/>
        <v xml:space="preserve"> </v>
      </c>
      <c r="AE11" s="9" t="s">
        <v>40</v>
      </c>
      <c r="AF11" s="9" t="s">
        <v>40</v>
      </c>
      <c r="AG11" s="9" t="s">
        <v>40</v>
      </c>
      <c r="AH11" s="9" t="s">
        <v>40</v>
      </c>
      <c r="AI11" s="9" t="s">
        <v>40</v>
      </c>
      <c r="AJ11" s="9" t="s">
        <v>40</v>
      </c>
      <c r="AK11" s="9" t="str">
        <f t="shared" si="2"/>
        <v xml:space="preserve"> </v>
      </c>
      <c r="AL11" s="9" t="s">
        <v>40</v>
      </c>
      <c r="AM11" s="9" t="s">
        <v>40</v>
      </c>
      <c r="AN11" s="9" t="s">
        <v>40</v>
      </c>
      <c r="AO11" s="48"/>
      <c r="AP11" s="32"/>
      <c r="AQ11" s="10">
        <v>2</v>
      </c>
      <c r="AR11" s="17">
        <v>3428</v>
      </c>
      <c r="AS11" s="17" t="str">
        <f t="shared" ref="AS11:AS31" si="9">$G$6</f>
        <v>October</v>
      </c>
      <c r="AT11" s="17" t="s">
        <v>2</v>
      </c>
      <c r="AU11" s="18">
        <f t="shared" ref="AU11:AU31" si="10">COUNTIF($K11:$AN11,"P")</f>
        <v>26</v>
      </c>
      <c r="AV11" s="18">
        <f t="shared" si="3"/>
        <v>0</v>
      </c>
      <c r="AW11" s="18">
        <f t="shared" si="4"/>
        <v>0</v>
      </c>
      <c r="AX11" s="18">
        <f t="shared" si="5"/>
        <v>4</v>
      </c>
      <c r="AY11" s="18">
        <f t="shared" si="6"/>
        <v>31</v>
      </c>
      <c r="AZ11" s="18">
        <f>October_Report[[#This Row],[Days]]-October_Report[[#This Row],[Absent]]</f>
        <v>31</v>
      </c>
      <c r="BA11" s="19">
        <v>222222</v>
      </c>
      <c r="BB11" s="20">
        <f>October_Report[[#This Row],[Salary]]/October_Report[[#This Row],[Days]]</f>
        <v>7168.4516129032254</v>
      </c>
      <c r="BC11" s="20">
        <f>October_Report[[#This Row],[PerDaySalary]]*October_Report[[#This Row],[Absent]]</f>
        <v>0</v>
      </c>
      <c r="BD11" s="20">
        <f>October_Report[[#This Row],[Salary]]-October_Report[[#This Row],[PerDaySalary]]</f>
        <v>215053.54838709679</v>
      </c>
      <c r="BE11" s="56"/>
    </row>
    <row r="12" spans="3:59" customFormat="1" x14ac:dyDescent="0.3">
      <c r="C12" s="32"/>
      <c r="D12" s="32"/>
      <c r="E12" s="46"/>
      <c r="F12" s="10">
        <v>3</v>
      </c>
      <c r="G12" s="11">
        <v>3429</v>
      </c>
      <c r="H12" s="11" t="s">
        <v>3</v>
      </c>
      <c r="I12" s="9">
        <f t="shared" si="7"/>
        <v>4</v>
      </c>
      <c r="J12" s="9" t="s">
        <v>40</v>
      </c>
      <c r="K12" s="9" t="s">
        <v>40</v>
      </c>
      <c r="L12" s="9" t="s">
        <v>40</v>
      </c>
      <c r="M12" s="9" t="s">
        <v>40</v>
      </c>
      <c r="N12" s="9" t="s">
        <v>40</v>
      </c>
      <c r="O12" s="9" t="s">
        <v>40</v>
      </c>
      <c r="P12" s="9" t="str">
        <f t="shared" si="2"/>
        <v xml:space="preserve"> </v>
      </c>
      <c r="Q12" s="9" t="s">
        <v>40</v>
      </c>
      <c r="R12" s="9" t="s">
        <v>40</v>
      </c>
      <c r="S12" s="9" t="s">
        <v>40</v>
      </c>
      <c r="T12" s="9" t="s">
        <v>40</v>
      </c>
      <c r="U12" s="9" t="s">
        <v>40</v>
      </c>
      <c r="V12" s="9" t="s">
        <v>40</v>
      </c>
      <c r="W12" s="9" t="str">
        <f t="shared" si="2"/>
        <v xml:space="preserve"> </v>
      </c>
      <c r="X12" s="9" t="s">
        <v>40</v>
      </c>
      <c r="Y12" s="9" t="s">
        <v>40</v>
      </c>
      <c r="Z12" s="9" t="s">
        <v>40</v>
      </c>
      <c r="AA12" s="9" t="s">
        <v>40</v>
      </c>
      <c r="AB12" s="9" t="s">
        <v>40</v>
      </c>
      <c r="AC12" s="9" t="s">
        <v>40</v>
      </c>
      <c r="AD12" s="9" t="str">
        <f t="shared" si="2"/>
        <v xml:space="preserve"> </v>
      </c>
      <c r="AE12" s="9" t="s">
        <v>40</v>
      </c>
      <c r="AF12" s="9" t="s">
        <v>40</v>
      </c>
      <c r="AG12" s="9" t="s">
        <v>40</v>
      </c>
      <c r="AH12" s="9" t="s">
        <v>40</v>
      </c>
      <c r="AI12" s="9" t="s">
        <v>40</v>
      </c>
      <c r="AJ12" s="9" t="s">
        <v>40</v>
      </c>
      <c r="AK12" s="9" t="str">
        <f t="shared" si="2"/>
        <v xml:space="preserve"> </v>
      </c>
      <c r="AL12" s="9" t="s">
        <v>40</v>
      </c>
      <c r="AM12" s="9" t="s">
        <v>40</v>
      </c>
      <c r="AN12" s="9" t="s">
        <v>40</v>
      </c>
      <c r="AO12" s="48"/>
      <c r="AP12" s="32"/>
      <c r="AQ12" s="10">
        <v>3</v>
      </c>
      <c r="AR12" s="17">
        <v>3429</v>
      </c>
      <c r="AS12" s="17" t="str">
        <f t="shared" si="9"/>
        <v>October</v>
      </c>
      <c r="AT12" s="17" t="s">
        <v>3</v>
      </c>
      <c r="AU12" s="18">
        <f t="shared" si="10"/>
        <v>26</v>
      </c>
      <c r="AV12" s="18">
        <f t="shared" si="3"/>
        <v>0</v>
      </c>
      <c r="AW12" s="18">
        <f t="shared" si="4"/>
        <v>0</v>
      </c>
      <c r="AX12" s="18">
        <f t="shared" si="5"/>
        <v>4</v>
      </c>
      <c r="AY12" s="18">
        <f t="shared" si="6"/>
        <v>31</v>
      </c>
      <c r="AZ12" s="18">
        <f>October_Report[[#This Row],[Days]]-October_Report[[#This Row],[Absent]]</f>
        <v>31</v>
      </c>
      <c r="BA12" s="19">
        <v>666666</v>
      </c>
      <c r="BB12" s="20">
        <f>October_Report[[#This Row],[Salary]]/October_Report[[#This Row],[Days]]</f>
        <v>21505.354838709678</v>
      </c>
      <c r="BC12" s="20">
        <f>October_Report[[#This Row],[PerDaySalary]]*October_Report[[#This Row],[Absent]]</f>
        <v>0</v>
      </c>
      <c r="BD12" s="20">
        <f>October_Report[[#This Row],[Salary]]-October_Report[[#This Row],[PerDaySalary]]</f>
        <v>645160.6451612903</v>
      </c>
      <c r="BE12" s="56"/>
    </row>
    <row r="13" spans="3:59" customFormat="1" x14ac:dyDescent="0.3">
      <c r="C13" s="32"/>
      <c r="D13" s="32"/>
      <c r="E13" s="46"/>
      <c r="F13" s="10">
        <v>4</v>
      </c>
      <c r="G13" s="11">
        <v>3430</v>
      </c>
      <c r="H13" s="11" t="s">
        <v>4</v>
      </c>
      <c r="I13" s="9">
        <f t="shared" si="7"/>
        <v>4</v>
      </c>
      <c r="J13" s="9" t="s">
        <v>40</v>
      </c>
      <c r="K13" s="9" t="s">
        <v>40</v>
      </c>
      <c r="L13" s="9" t="s">
        <v>40</v>
      </c>
      <c r="M13" s="9" t="s">
        <v>40</v>
      </c>
      <c r="N13" s="9" t="s">
        <v>40</v>
      </c>
      <c r="O13" s="9" t="s">
        <v>40</v>
      </c>
      <c r="P13" s="9" t="str">
        <f t="shared" si="2"/>
        <v xml:space="preserve"> </v>
      </c>
      <c r="Q13" s="9" t="s">
        <v>40</v>
      </c>
      <c r="R13" s="9" t="s">
        <v>40</v>
      </c>
      <c r="S13" s="9" t="s">
        <v>40</v>
      </c>
      <c r="T13" s="9" t="s">
        <v>40</v>
      </c>
      <c r="U13" s="9" t="s">
        <v>40</v>
      </c>
      <c r="V13" s="9" t="s">
        <v>40</v>
      </c>
      <c r="W13" s="9" t="str">
        <f t="shared" si="2"/>
        <v xml:space="preserve"> </v>
      </c>
      <c r="X13" s="9" t="s">
        <v>40</v>
      </c>
      <c r="Y13" s="9" t="s">
        <v>40</v>
      </c>
      <c r="Z13" s="9" t="s">
        <v>40</v>
      </c>
      <c r="AA13" s="9" t="s">
        <v>40</v>
      </c>
      <c r="AB13" s="9" t="s">
        <v>40</v>
      </c>
      <c r="AC13" s="9" t="s">
        <v>40</v>
      </c>
      <c r="AD13" s="9" t="str">
        <f t="shared" si="2"/>
        <v xml:space="preserve"> </v>
      </c>
      <c r="AE13" s="9" t="s">
        <v>40</v>
      </c>
      <c r="AF13" s="9" t="s">
        <v>40</v>
      </c>
      <c r="AG13" s="9" t="s">
        <v>40</v>
      </c>
      <c r="AH13" s="9" t="s">
        <v>40</v>
      </c>
      <c r="AI13" s="9" t="s">
        <v>40</v>
      </c>
      <c r="AJ13" s="9" t="s">
        <v>40</v>
      </c>
      <c r="AK13" s="9" t="str">
        <f t="shared" si="2"/>
        <v xml:space="preserve"> </v>
      </c>
      <c r="AL13" s="9" t="s">
        <v>40</v>
      </c>
      <c r="AM13" s="9" t="s">
        <v>40</v>
      </c>
      <c r="AN13" s="9" t="s">
        <v>40</v>
      </c>
      <c r="AO13" s="48"/>
      <c r="AP13" s="32"/>
      <c r="AQ13" s="10">
        <v>4</v>
      </c>
      <c r="AR13" s="17">
        <v>3430</v>
      </c>
      <c r="AS13" s="17" t="str">
        <f t="shared" si="9"/>
        <v>October</v>
      </c>
      <c r="AT13" s="17" t="s">
        <v>4</v>
      </c>
      <c r="AU13" s="18">
        <f t="shared" si="10"/>
        <v>26</v>
      </c>
      <c r="AV13" s="18">
        <f t="shared" si="3"/>
        <v>0</v>
      </c>
      <c r="AW13" s="18">
        <f t="shared" si="4"/>
        <v>0</v>
      </c>
      <c r="AX13" s="18">
        <f t="shared" si="5"/>
        <v>4</v>
      </c>
      <c r="AY13" s="18">
        <f t="shared" si="6"/>
        <v>31</v>
      </c>
      <c r="AZ13" s="18">
        <f>October_Report[[#This Row],[Days]]-October_Report[[#This Row],[Absent]]</f>
        <v>31</v>
      </c>
      <c r="BA13" s="19">
        <v>33333</v>
      </c>
      <c r="BB13" s="20">
        <f>October_Report[[#This Row],[Salary]]/October_Report[[#This Row],[Days]]</f>
        <v>1075.258064516129</v>
      </c>
      <c r="BC13" s="20">
        <f>October_Report[[#This Row],[PerDaySalary]]*October_Report[[#This Row],[Absent]]</f>
        <v>0</v>
      </c>
      <c r="BD13" s="20">
        <f>October_Report[[#This Row],[Salary]]-October_Report[[#This Row],[PerDaySalary]]</f>
        <v>32257.741935483871</v>
      </c>
      <c r="BE13" s="56"/>
    </row>
    <row r="14" spans="3:59" customFormat="1" x14ac:dyDescent="0.3">
      <c r="C14" s="32"/>
      <c r="D14" s="32"/>
      <c r="E14" s="46"/>
      <c r="F14" s="10">
        <v>5</v>
      </c>
      <c r="G14" s="11">
        <v>3431</v>
      </c>
      <c r="H14" s="11" t="s">
        <v>5</v>
      </c>
      <c r="I14" s="9">
        <f t="shared" si="7"/>
        <v>4</v>
      </c>
      <c r="J14" s="9" t="s">
        <v>40</v>
      </c>
      <c r="K14" s="9" t="s">
        <v>40</v>
      </c>
      <c r="L14" s="9" t="s">
        <v>40</v>
      </c>
      <c r="M14" s="9" t="s">
        <v>40</v>
      </c>
      <c r="N14" s="9" t="s">
        <v>40</v>
      </c>
      <c r="O14" s="9" t="s">
        <v>40</v>
      </c>
      <c r="P14" s="9" t="str">
        <f t="shared" si="2"/>
        <v xml:space="preserve"> </v>
      </c>
      <c r="Q14" s="9" t="s">
        <v>40</v>
      </c>
      <c r="R14" s="9" t="s">
        <v>40</v>
      </c>
      <c r="S14" s="9" t="s">
        <v>40</v>
      </c>
      <c r="T14" s="9" t="s">
        <v>40</v>
      </c>
      <c r="U14" s="9" t="s">
        <v>40</v>
      </c>
      <c r="V14" s="9" t="s">
        <v>40</v>
      </c>
      <c r="W14" s="9" t="str">
        <f t="shared" si="2"/>
        <v xml:space="preserve"> </v>
      </c>
      <c r="X14" s="9" t="s">
        <v>40</v>
      </c>
      <c r="Y14" s="9" t="s">
        <v>40</v>
      </c>
      <c r="Z14" s="9" t="s">
        <v>40</v>
      </c>
      <c r="AA14" s="9" t="s">
        <v>40</v>
      </c>
      <c r="AB14" s="9" t="s">
        <v>40</v>
      </c>
      <c r="AC14" s="9" t="s">
        <v>40</v>
      </c>
      <c r="AD14" s="9" t="str">
        <f t="shared" si="2"/>
        <v xml:space="preserve"> </v>
      </c>
      <c r="AE14" s="9" t="s">
        <v>40</v>
      </c>
      <c r="AF14" s="9" t="s">
        <v>40</v>
      </c>
      <c r="AG14" s="9" t="s">
        <v>40</v>
      </c>
      <c r="AH14" s="9" t="s">
        <v>40</v>
      </c>
      <c r="AI14" s="9" t="s">
        <v>40</v>
      </c>
      <c r="AJ14" s="9" t="s">
        <v>40</v>
      </c>
      <c r="AK14" s="9" t="str">
        <f t="shared" si="2"/>
        <v xml:space="preserve"> </v>
      </c>
      <c r="AL14" s="9" t="s">
        <v>40</v>
      </c>
      <c r="AM14" s="9" t="s">
        <v>40</v>
      </c>
      <c r="AN14" s="9" t="s">
        <v>40</v>
      </c>
      <c r="AO14" s="48"/>
      <c r="AP14" s="32"/>
      <c r="AQ14" s="10">
        <v>5</v>
      </c>
      <c r="AR14" s="17">
        <v>3431</v>
      </c>
      <c r="AS14" s="17" t="str">
        <f t="shared" si="9"/>
        <v>October</v>
      </c>
      <c r="AT14" s="17" t="s">
        <v>5</v>
      </c>
      <c r="AU14" s="18">
        <f t="shared" si="10"/>
        <v>26</v>
      </c>
      <c r="AV14" s="18">
        <f t="shared" si="3"/>
        <v>0</v>
      </c>
      <c r="AW14" s="18">
        <f t="shared" si="4"/>
        <v>0</v>
      </c>
      <c r="AX14" s="18">
        <f t="shared" si="5"/>
        <v>4</v>
      </c>
      <c r="AY14" s="18">
        <f t="shared" si="6"/>
        <v>31</v>
      </c>
      <c r="AZ14" s="18">
        <f>October_Report[[#This Row],[Days]]-October_Report[[#This Row],[Absent]]</f>
        <v>31</v>
      </c>
      <c r="BA14" s="19">
        <v>333445</v>
      </c>
      <c r="BB14" s="20">
        <f>October_Report[[#This Row],[Salary]]/October_Report[[#This Row],[Days]]</f>
        <v>10756.290322580646</v>
      </c>
      <c r="BC14" s="20">
        <f>October_Report[[#This Row],[PerDaySalary]]*October_Report[[#This Row],[Absent]]</f>
        <v>0</v>
      </c>
      <c r="BD14" s="20">
        <f>October_Report[[#This Row],[Salary]]-October_Report[[#This Row],[PerDaySalary]]</f>
        <v>322688.70967741933</v>
      </c>
      <c r="BE14" s="56"/>
    </row>
    <row r="15" spans="3:59" customFormat="1" x14ac:dyDescent="0.3">
      <c r="C15" s="32"/>
      <c r="D15" s="32"/>
      <c r="E15" s="46"/>
      <c r="F15" s="10">
        <v>6</v>
      </c>
      <c r="G15" s="11">
        <v>3432</v>
      </c>
      <c r="H15" s="11" t="s">
        <v>6</v>
      </c>
      <c r="I15" s="9">
        <f t="shared" si="7"/>
        <v>4</v>
      </c>
      <c r="J15" s="9" t="s">
        <v>40</v>
      </c>
      <c r="K15" s="9" t="s">
        <v>40</v>
      </c>
      <c r="L15" s="9" t="s">
        <v>40</v>
      </c>
      <c r="M15" s="9" t="s">
        <v>40</v>
      </c>
      <c r="N15" s="9" t="s">
        <v>40</v>
      </c>
      <c r="O15" s="9" t="s">
        <v>40</v>
      </c>
      <c r="P15" s="9" t="str">
        <f t="shared" si="2"/>
        <v xml:space="preserve"> </v>
      </c>
      <c r="Q15" s="9" t="s">
        <v>40</v>
      </c>
      <c r="R15" s="9" t="s">
        <v>40</v>
      </c>
      <c r="S15" s="9" t="s">
        <v>40</v>
      </c>
      <c r="T15" s="9" t="s">
        <v>40</v>
      </c>
      <c r="U15" s="9" t="s">
        <v>40</v>
      </c>
      <c r="V15" s="9" t="s">
        <v>40</v>
      </c>
      <c r="W15" s="9" t="str">
        <f t="shared" si="2"/>
        <v xml:space="preserve"> </v>
      </c>
      <c r="X15" s="9" t="s">
        <v>40</v>
      </c>
      <c r="Y15" s="9" t="s">
        <v>40</v>
      </c>
      <c r="Z15" s="9" t="s">
        <v>40</v>
      </c>
      <c r="AA15" s="9" t="s">
        <v>40</v>
      </c>
      <c r="AB15" s="9" t="s">
        <v>40</v>
      </c>
      <c r="AC15" s="9" t="s">
        <v>40</v>
      </c>
      <c r="AD15" s="9" t="str">
        <f t="shared" si="2"/>
        <v xml:space="preserve"> </v>
      </c>
      <c r="AE15" s="9" t="s">
        <v>40</v>
      </c>
      <c r="AF15" s="9" t="s">
        <v>40</v>
      </c>
      <c r="AG15" s="9" t="s">
        <v>40</v>
      </c>
      <c r="AH15" s="9" t="s">
        <v>40</v>
      </c>
      <c r="AI15" s="9" t="s">
        <v>40</v>
      </c>
      <c r="AJ15" s="9" t="s">
        <v>40</v>
      </c>
      <c r="AK15" s="9" t="str">
        <f t="shared" si="2"/>
        <v xml:space="preserve"> </v>
      </c>
      <c r="AL15" s="9" t="s">
        <v>40</v>
      </c>
      <c r="AM15" s="9" t="s">
        <v>40</v>
      </c>
      <c r="AN15" s="9" t="s">
        <v>40</v>
      </c>
      <c r="AO15" s="48"/>
      <c r="AP15" s="32"/>
      <c r="AQ15" s="10">
        <v>6</v>
      </c>
      <c r="AR15" s="17">
        <v>3432</v>
      </c>
      <c r="AS15" s="17" t="str">
        <f t="shared" si="9"/>
        <v>October</v>
      </c>
      <c r="AT15" s="17" t="s">
        <v>6</v>
      </c>
      <c r="AU15" s="18">
        <f t="shared" si="10"/>
        <v>26</v>
      </c>
      <c r="AV15" s="18">
        <f t="shared" si="3"/>
        <v>0</v>
      </c>
      <c r="AW15" s="18">
        <f t="shared" si="4"/>
        <v>0</v>
      </c>
      <c r="AX15" s="18">
        <f t="shared" si="5"/>
        <v>4</v>
      </c>
      <c r="AY15" s="18">
        <f t="shared" si="6"/>
        <v>31</v>
      </c>
      <c r="AZ15" s="18">
        <f>October_Report[[#This Row],[Days]]-October_Report[[#This Row],[Absent]]</f>
        <v>31</v>
      </c>
      <c r="BA15" s="19">
        <v>577777</v>
      </c>
      <c r="BB15" s="20">
        <f>October_Report[[#This Row],[Salary]]/October_Report[[#This Row],[Days]]</f>
        <v>18637.967741935485</v>
      </c>
      <c r="BC15" s="20">
        <f>October_Report[[#This Row],[PerDaySalary]]*October_Report[[#This Row],[Absent]]</f>
        <v>0</v>
      </c>
      <c r="BD15" s="20">
        <f>October_Report[[#This Row],[Salary]]-October_Report[[#This Row],[PerDaySalary]]</f>
        <v>559139.03225806449</v>
      </c>
      <c r="BE15" s="56"/>
    </row>
    <row r="16" spans="3:59" customFormat="1" x14ac:dyDescent="0.3">
      <c r="C16" s="32"/>
      <c r="D16" s="32"/>
      <c r="E16" s="46"/>
      <c r="F16" s="10">
        <v>7</v>
      </c>
      <c r="G16" s="11">
        <v>3433</v>
      </c>
      <c r="H16" s="11" t="s">
        <v>7</v>
      </c>
      <c r="I16" s="9">
        <f t="shared" si="7"/>
        <v>4</v>
      </c>
      <c r="J16" s="9" t="s">
        <v>40</v>
      </c>
      <c r="K16" s="9" t="s">
        <v>40</v>
      </c>
      <c r="L16" s="9" t="s">
        <v>40</v>
      </c>
      <c r="M16" s="9" t="s">
        <v>40</v>
      </c>
      <c r="N16" s="9" t="s">
        <v>40</v>
      </c>
      <c r="O16" s="9" t="s">
        <v>40</v>
      </c>
      <c r="P16" s="9" t="str">
        <f t="shared" si="2"/>
        <v xml:space="preserve"> </v>
      </c>
      <c r="Q16" s="9" t="s">
        <v>40</v>
      </c>
      <c r="R16" s="9" t="s">
        <v>40</v>
      </c>
      <c r="S16" s="9" t="s">
        <v>40</v>
      </c>
      <c r="T16" s="9" t="s">
        <v>40</v>
      </c>
      <c r="U16" s="9" t="s">
        <v>40</v>
      </c>
      <c r="V16" s="9" t="s">
        <v>40</v>
      </c>
      <c r="W16" s="9" t="str">
        <f t="shared" si="2"/>
        <v xml:space="preserve"> </v>
      </c>
      <c r="X16" s="9" t="s">
        <v>40</v>
      </c>
      <c r="Y16" s="9" t="s">
        <v>40</v>
      </c>
      <c r="Z16" s="9" t="s">
        <v>40</v>
      </c>
      <c r="AA16" s="9" t="s">
        <v>40</v>
      </c>
      <c r="AB16" s="9" t="s">
        <v>40</v>
      </c>
      <c r="AC16" s="9" t="s">
        <v>40</v>
      </c>
      <c r="AD16" s="9" t="str">
        <f t="shared" si="2"/>
        <v xml:space="preserve"> </v>
      </c>
      <c r="AE16" s="9" t="s">
        <v>40</v>
      </c>
      <c r="AF16" s="9" t="s">
        <v>40</v>
      </c>
      <c r="AG16" s="9" t="s">
        <v>40</v>
      </c>
      <c r="AH16" s="9" t="s">
        <v>40</v>
      </c>
      <c r="AI16" s="9" t="s">
        <v>40</v>
      </c>
      <c r="AJ16" s="9" t="s">
        <v>40</v>
      </c>
      <c r="AK16" s="9" t="str">
        <f t="shared" si="2"/>
        <v xml:space="preserve"> </v>
      </c>
      <c r="AL16" s="9" t="s">
        <v>40</v>
      </c>
      <c r="AM16" s="9" t="s">
        <v>40</v>
      </c>
      <c r="AN16" s="9" t="s">
        <v>40</v>
      </c>
      <c r="AO16" s="48"/>
      <c r="AP16" s="32"/>
      <c r="AQ16" s="10">
        <v>7</v>
      </c>
      <c r="AR16" s="17">
        <v>3433</v>
      </c>
      <c r="AS16" s="17" t="str">
        <f t="shared" si="9"/>
        <v>October</v>
      </c>
      <c r="AT16" s="17" t="s">
        <v>7</v>
      </c>
      <c r="AU16" s="18">
        <f t="shared" si="10"/>
        <v>26</v>
      </c>
      <c r="AV16" s="18">
        <f t="shared" si="3"/>
        <v>0</v>
      </c>
      <c r="AW16" s="18">
        <f t="shared" si="4"/>
        <v>0</v>
      </c>
      <c r="AX16" s="18">
        <f t="shared" si="5"/>
        <v>4</v>
      </c>
      <c r="AY16" s="18">
        <f t="shared" si="6"/>
        <v>31</v>
      </c>
      <c r="AZ16" s="18">
        <f>October_Report[[#This Row],[Days]]-October_Report[[#This Row],[Absent]]</f>
        <v>31</v>
      </c>
      <c r="BA16" s="19">
        <v>776890</v>
      </c>
      <c r="BB16" s="20">
        <f>October_Report[[#This Row],[Salary]]/October_Report[[#This Row],[Days]]</f>
        <v>25060.967741935485</v>
      </c>
      <c r="BC16" s="20">
        <f>October_Report[[#This Row],[PerDaySalary]]*October_Report[[#This Row],[Absent]]</f>
        <v>0</v>
      </c>
      <c r="BD16" s="20">
        <f>October_Report[[#This Row],[Salary]]-October_Report[[#This Row],[PerDaySalary]]</f>
        <v>751829.03225806449</v>
      </c>
      <c r="BE16" s="56"/>
    </row>
    <row r="17" spans="1:57" customFormat="1" x14ac:dyDescent="0.3">
      <c r="C17" s="32"/>
      <c r="D17" s="32"/>
      <c r="E17" s="46"/>
      <c r="F17" s="10">
        <v>8</v>
      </c>
      <c r="G17" s="11">
        <v>3434</v>
      </c>
      <c r="H17" s="11" t="s">
        <v>8</v>
      </c>
      <c r="I17" s="9">
        <f t="shared" si="7"/>
        <v>4</v>
      </c>
      <c r="J17" s="9" t="s">
        <v>40</v>
      </c>
      <c r="K17" s="9" t="s">
        <v>40</v>
      </c>
      <c r="L17" s="9" t="s">
        <v>40</v>
      </c>
      <c r="M17" s="9" t="s">
        <v>40</v>
      </c>
      <c r="N17" s="9" t="s">
        <v>40</v>
      </c>
      <c r="O17" s="9" t="s">
        <v>40</v>
      </c>
      <c r="P17" s="9" t="str">
        <f t="shared" si="2"/>
        <v xml:space="preserve"> </v>
      </c>
      <c r="Q17" s="9" t="s">
        <v>40</v>
      </c>
      <c r="R17" s="9" t="s">
        <v>40</v>
      </c>
      <c r="S17" s="9" t="s">
        <v>40</v>
      </c>
      <c r="T17" s="9" t="s">
        <v>40</v>
      </c>
      <c r="U17" s="9" t="s">
        <v>40</v>
      </c>
      <c r="V17" s="9" t="s">
        <v>40</v>
      </c>
      <c r="W17" s="9" t="str">
        <f t="shared" si="2"/>
        <v xml:space="preserve"> </v>
      </c>
      <c r="X17" s="9" t="s">
        <v>40</v>
      </c>
      <c r="Y17" s="9" t="s">
        <v>40</v>
      </c>
      <c r="Z17" s="9" t="s">
        <v>40</v>
      </c>
      <c r="AA17" s="9" t="s">
        <v>40</v>
      </c>
      <c r="AB17" s="9" t="s">
        <v>40</v>
      </c>
      <c r="AC17" s="9" t="s">
        <v>40</v>
      </c>
      <c r="AD17" s="9" t="str">
        <f t="shared" si="2"/>
        <v xml:space="preserve"> </v>
      </c>
      <c r="AE17" s="9" t="s">
        <v>40</v>
      </c>
      <c r="AF17" s="9" t="s">
        <v>40</v>
      </c>
      <c r="AG17" s="9" t="s">
        <v>40</v>
      </c>
      <c r="AH17" s="9" t="s">
        <v>40</v>
      </c>
      <c r="AI17" s="9" t="s">
        <v>40</v>
      </c>
      <c r="AJ17" s="9" t="s">
        <v>40</v>
      </c>
      <c r="AK17" s="9" t="str">
        <f t="shared" si="2"/>
        <v xml:space="preserve"> </v>
      </c>
      <c r="AL17" s="9" t="s">
        <v>40</v>
      </c>
      <c r="AM17" s="9" t="s">
        <v>40</v>
      </c>
      <c r="AN17" s="9" t="s">
        <v>40</v>
      </c>
      <c r="AO17" s="48"/>
      <c r="AP17" s="32"/>
      <c r="AQ17" s="10">
        <v>8</v>
      </c>
      <c r="AR17" s="17">
        <v>3434</v>
      </c>
      <c r="AS17" s="17" t="str">
        <f t="shared" si="9"/>
        <v>October</v>
      </c>
      <c r="AT17" s="17" t="s">
        <v>8</v>
      </c>
      <c r="AU17" s="18">
        <f t="shared" si="10"/>
        <v>26</v>
      </c>
      <c r="AV17" s="18">
        <f t="shared" si="3"/>
        <v>0</v>
      </c>
      <c r="AW17" s="18">
        <f t="shared" si="4"/>
        <v>0</v>
      </c>
      <c r="AX17" s="18">
        <f t="shared" si="5"/>
        <v>4</v>
      </c>
      <c r="AY17" s="18">
        <f t="shared" si="6"/>
        <v>31</v>
      </c>
      <c r="AZ17" s="18">
        <f>October_Report[[#This Row],[Days]]-October_Report[[#This Row],[Absent]]</f>
        <v>31</v>
      </c>
      <c r="BA17" s="19">
        <v>232445</v>
      </c>
      <c r="BB17" s="20">
        <f>October_Report[[#This Row],[Salary]]/October_Report[[#This Row],[Days]]</f>
        <v>7498.2258064516127</v>
      </c>
      <c r="BC17" s="20">
        <f>October_Report[[#This Row],[PerDaySalary]]*October_Report[[#This Row],[Absent]]</f>
        <v>0</v>
      </c>
      <c r="BD17" s="20">
        <f>October_Report[[#This Row],[Salary]]-October_Report[[#This Row],[PerDaySalary]]</f>
        <v>224946.77419354839</v>
      </c>
      <c r="BE17" s="56"/>
    </row>
    <row r="18" spans="1:57" customFormat="1" x14ac:dyDescent="0.3">
      <c r="C18" s="32"/>
      <c r="D18" s="32"/>
      <c r="E18" s="46"/>
      <c r="F18" s="10">
        <v>9</v>
      </c>
      <c r="G18" s="11">
        <v>3435</v>
      </c>
      <c r="H18" s="11" t="s">
        <v>9</v>
      </c>
      <c r="I18" s="9">
        <f t="shared" si="7"/>
        <v>4</v>
      </c>
      <c r="J18" s="9" t="s">
        <v>40</v>
      </c>
      <c r="K18" s="9" t="s">
        <v>40</v>
      </c>
      <c r="L18" s="9" t="s">
        <v>40</v>
      </c>
      <c r="M18" s="9" t="s">
        <v>40</v>
      </c>
      <c r="N18" s="9" t="s">
        <v>40</v>
      </c>
      <c r="O18" s="9" t="s">
        <v>40</v>
      </c>
      <c r="P18" s="9" t="str">
        <f t="shared" si="2"/>
        <v xml:space="preserve"> </v>
      </c>
      <c r="Q18" s="9" t="s">
        <v>40</v>
      </c>
      <c r="R18" s="9" t="s">
        <v>40</v>
      </c>
      <c r="S18" s="9" t="s">
        <v>40</v>
      </c>
      <c r="T18" s="9" t="s">
        <v>40</v>
      </c>
      <c r="U18" s="9" t="s">
        <v>40</v>
      </c>
      <c r="V18" s="9" t="s">
        <v>40</v>
      </c>
      <c r="W18" s="9" t="str">
        <f t="shared" si="2"/>
        <v xml:space="preserve"> </v>
      </c>
      <c r="X18" s="9" t="s">
        <v>40</v>
      </c>
      <c r="Y18" s="9" t="s">
        <v>40</v>
      </c>
      <c r="Z18" s="9" t="s">
        <v>40</v>
      </c>
      <c r="AA18" s="9" t="s">
        <v>40</v>
      </c>
      <c r="AB18" s="9" t="s">
        <v>40</v>
      </c>
      <c r="AC18" s="9" t="s">
        <v>40</v>
      </c>
      <c r="AD18" s="9" t="str">
        <f t="shared" si="2"/>
        <v xml:space="preserve"> </v>
      </c>
      <c r="AE18" s="9" t="s">
        <v>40</v>
      </c>
      <c r="AF18" s="9" t="s">
        <v>40</v>
      </c>
      <c r="AG18" s="9" t="s">
        <v>40</v>
      </c>
      <c r="AH18" s="9" t="s">
        <v>40</v>
      </c>
      <c r="AI18" s="9" t="s">
        <v>40</v>
      </c>
      <c r="AJ18" s="9" t="s">
        <v>40</v>
      </c>
      <c r="AK18" s="9" t="str">
        <f t="shared" si="2"/>
        <v xml:space="preserve"> </v>
      </c>
      <c r="AL18" s="9" t="s">
        <v>40</v>
      </c>
      <c r="AM18" s="9" t="s">
        <v>40</v>
      </c>
      <c r="AN18" s="9" t="s">
        <v>40</v>
      </c>
      <c r="AO18" s="48"/>
      <c r="AP18" s="32"/>
      <c r="AQ18" s="10">
        <v>9</v>
      </c>
      <c r="AR18" s="17">
        <v>3435</v>
      </c>
      <c r="AS18" s="17" t="str">
        <f t="shared" si="9"/>
        <v>October</v>
      </c>
      <c r="AT18" s="17" t="s">
        <v>9</v>
      </c>
      <c r="AU18" s="18">
        <f t="shared" si="10"/>
        <v>26</v>
      </c>
      <c r="AV18" s="18">
        <f t="shared" si="3"/>
        <v>0</v>
      </c>
      <c r="AW18" s="18">
        <f t="shared" si="4"/>
        <v>0</v>
      </c>
      <c r="AX18" s="18">
        <f t="shared" si="5"/>
        <v>4</v>
      </c>
      <c r="AY18" s="18">
        <f t="shared" si="6"/>
        <v>31</v>
      </c>
      <c r="AZ18" s="18">
        <f>October_Report[[#This Row],[Days]]-October_Report[[#This Row],[Absent]]</f>
        <v>31</v>
      </c>
      <c r="BA18" s="19">
        <v>223455</v>
      </c>
      <c r="BB18" s="20">
        <f>October_Report[[#This Row],[Salary]]/October_Report[[#This Row],[Days]]</f>
        <v>7208.2258064516127</v>
      </c>
      <c r="BC18" s="20">
        <f>October_Report[[#This Row],[PerDaySalary]]*October_Report[[#This Row],[Absent]]</f>
        <v>0</v>
      </c>
      <c r="BD18" s="20">
        <f>October_Report[[#This Row],[Salary]]-October_Report[[#This Row],[PerDaySalary]]</f>
        <v>216246.77419354839</v>
      </c>
      <c r="BE18" s="56"/>
    </row>
    <row r="19" spans="1:57" customFormat="1" x14ac:dyDescent="0.3">
      <c r="C19" s="32"/>
      <c r="D19" s="32"/>
      <c r="E19" s="46"/>
      <c r="F19" s="10">
        <v>10</v>
      </c>
      <c r="G19" s="11">
        <v>3436</v>
      </c>
      <c r="H19" s="11" t="s">
        <v>10</v>
      </c>
      <c r="I19" s="9">
        <f t="shared" si="7"/>
        <v>4</v>
      </c>
      <c r="J19" s="9" t="s">
        <v>40</v>
      </c>
      <c r="K19" s="9" t="s">
        <v>40</v>
      </c>
      <c r="L19" s="9" t="s">
        <v>40</v>
      </c>
      <c r="M19" s="9" t="s">
        <v>40</v>
      </c>
      <c r="N19" s="9" t="s">
        <v>40</v>
      </c>
      <c r="O19" s="9" t="s">
        <v>40</v>
      </c>
      <c r="P19" s="9" t="str">
        <f t="shared" ref="P19:AK31" si="11">IF(P$8="Sun","WO"," ")</f>
        <v xml:space="preserve"> </v>
      </c>
      <c r="Q19" s="9" t="s">
        <v>40</v>
      </c>
      <c r="R19" s="9" t="s">
        <v>40</v>
      </c>
      <c r="S19" s="9" t="s">
        <v>40</v>
      </c>
      <c r="T19" s="9" t="s">
        <v>40</v>
      </c>
      <c r="U19" s="9" t="s">
        <v>40</v>
      </c>
      <c r="V19" s="9" t="s">
        <v>40</v>
      </c>
      <c r="W19" s="9" t="str">
        <f t="shared" si="11"/>
        <v xml:space="preserve"> </v>
      </c>
      <c r="X19" s="9" t="s">
        <v>40</v>
      </c>
      <c r="Y19" s="9" t="s">
        <v>40</v>
      </c>
      <c r="Z19" s="9" t="s">
        <v>40</v>
      </c>
      <c r="AA19" s="9" t="s">
        <v>40</v>
      </c>
      <c r="AB19" s="9" t="s">
        <v>40</v>
      </c>
      <c r="AC19" s="9" t="s">
        <v>40</v>
      </c>
      <c r="AD19" s="9" t="str">
        <f t="shared" si="11"/>
        <v xml:space="preserve"> </v>
      </c>
      <c r="AE19" s="9" t="s">
        <v>40</v>
      </c>
      <c r="AF19" s="9" t="s">
        <v>40</v>
      </c>
      <c r="AG19" s="9" t="s">
        <v>40</v>
      </c>
      <c r="AH19" s="9" t="s">
        <v>40</v>
      </c>
      <c r="AI19" s="9" t="s">
        <v>40</v>
      </c>
      <c r="AJ19" s="9" t="s">
        <v>40</v>
      </c>
      <c r="AK19" s="9" t="str">
        <f t="shared" si="11"/>
        <v xml:space="preserve"> </v>
      </c>
      <c r="AL19" s="9" t="s">
        <v>40</v>
      </c>
      <c r="AM19" s="9" t="s">
        <v>40</v>
      </c>
      <c r="AN19" s="9" t="s">
        <v>40</v>
      </c>
      <c r="AO19" s="48"/>
      <c r="AP19" s="32"/>
      <c r="AQ19" s="10">
        <v>10</v>
      </c>
      <c r="AR19" s="17">
        <v>3436</v>
      </c>
      <c r="AS19" s="17" t="str">
        <f t="shared" si="9"/>
        <v>October</v>
      </c>
      <c r="AT19" s="17" t="s">
        <v>10</v>
      </c>
      <c r="AU19" s="18">
        <f t="shared" si="10"/>
        <v>26</v>
      </c>
      <c r="AV19" s="18">
        <f t="shared" si="3"/>
        <v>0</v>
      </c>
      <c r="AW19" s="18">
        <f t="shared" si="4"/>
        <v>0</v>
      </c>
      <c r="AX19" s="18">
        <f t="shared" si="5"/>
        <v>4</v>
      </c>
      <c r="AY19" s="18">
        <f t="shared" si="6"/>
        <v>31</v>
      </c>
      <c r="AZ19" s="18">
        <f>October_Report[[#This Row],[Days]]-October_Report[[#This Row],[Absent]]</f>
        <v>31</v>
      </c>
      <c r="BA19" s="19">
        <v>222222</v>
      </c>
      <c r="BB19" s="20">
        <f>October_Report[[#This Row],[Salary]]/October_Report[[#This Row],[Days]]</f>
        <v>7168.4516129032254</v>
      </c>
      <c r="BC19" s="20">
        <f>October_Report[[#This Row],[PerDaySalary]]*October_Report[[#This Row],[Absent]]</f>
        <v>0</v>
      </c>
      <c r="BD19" s="20">
        <f>October_Report[[#This Row],[Salary]]-October_Report[[#This Row],[PerDaySalary]]</f>
        <v>215053.54838709679</v>
      </c>
      <c r="BE19" s="56"/>
    </row>
    <row r="20" spans="1:57" customFormat="1" x14ac:dyDescent="0.3">
      <c r="C20" s="32"/>
      <c r="D20" s="32"/>
      <c r="E20" s="46"/>
      <c r="F20" s="10">
        <v>11</v>
      </c>
      <c r="G20" s="11">
        <v>3437</v>
      </c>
      <c r="H20" s="11" t="s">
        <v>11</v>
      </c>
      <c r="I20" s="9">
        <f t="shared" si="7"/>
        <v>4</v>
      </c>
      <c r="J20" s="9" t="s">
        <v>40</v>
      </c>
      <c r="K20" s="9" t="s">
        <v>40</v>
      </c>
      <c r="L20" s="9" t="s">
        <v>40</v>
      </c>
      <c r="M20" s="9" t="s">
        <v>40</v>
      </c>
      <c r="N20" s="9" t="s">
        <v>40</v>
      </c>
      <c r="O20" s="9" t="s">
        <v>40</v>
      </c>
      <c r="P20" s="9" t="str">
        <f t="shared" si="8"/>
        <v xml:space="preserve"> </v>
      </c>
      <c r="Q20" s="9" t="s">
        <v>40</v>
      </c>
      <c r="R20" s="9" t="s">
        <v>40</v>
      </c>
      <c r="S20" s="9" t="s">
        <v>40</v>
      </c>
      <c r="T20" s="9" t="s">
        <v>40</v>
      </c>
      <c r="U20" s="9" t="s">
        <v>40</v>
      </c>
      <c r="V20" s="9" t="s">
        <v>40</v>
      </c>
      <c r="W20" s="9" t="str">
        <f t="shared" si="8"/>
        <v xml:space="preserve"> </v>
      </c>
      <c r="X20" s="9" t="s">
        <v>40</v>
      </c>
      <c r="Y20" s="9" t="s">
        <v>40</v>
      </c>
      <c r="Z20" s="9" t="s">
        <v>40</v>
      </c>
      <c r="AA20" s="9" t="s">
        <v>40</v>
      </c>
      <c r="AB20" s="9" t="s">
        <v>40</v>
      </c>
      <c r="AC20" s="9" t="s">
        <v>40</v>
      </c>
      <c r="AD20" s="9" t="str">
        <f t="shared" si="11"/>
        <v xml:space="preserve"> </v>
      </c>
      <c r="AE20" s="9" t="s">
        <v>40</v>
      </c>
      <c r="AF20" s="9" t="s">
        <v>40</v>
      </c>
      <c r="AG20" s="9" t="s">
        <v>40</v>
      </c>
      <c r="AH20" s="9" t="s">
        <v>40</v>
      </c>
      <c r="AI20" s="9" t="s">
        <v>40</v>
      </c>
      <c r="AJ20" s="9" t="s">
        <v>40</v>
      </c>
      <c r="AK20" s="9" t="str">
        <f t="shared" si="11"/>
        <v xml:space="preserve"> </v>
      </c>
      <c r="AL20" s="9" t="s">
        <v>40</v>
      </c>
      <c r="AM20" s="9" t="s">
        <v>40</v>
      </c>
      <c r="AN20" s="9" t="s">
        <v>40</v>
      </c>
      <c r="AO20" s="48"/>
      <c r="AP20" s="32"/>
      <c r="AQ20" s="10">
        <v>11</v>
      </c>
      <c r="AR20" s="17">
        <v>3437</v>
      </c>
      <c r="AS20" s="17" t="str">
        <f t="shared" si="9"/>
        <v>October</v>
      </c>
      <c r="AT20" s="17" t="s">
        <v>11</v>
      </c>
      <c r="AU20" s="18">
        <f t="shared" si="10"/>
        <v>26</v>
      </c>
      <c r="AV20" s="18">
        <f t="shared" si="3"/>
        <v>0</v>
      </c>
      <c r="AW20" s="18">
        <f t="shared" si="4"/>
        <v>0</v>
      </c>
      <c r="AX20" s="18">
        <f t="shared" si="5"/>
        <v>4</v>
      </c>
      <c r="AY20" s="18">
        <f t="shared" si="6"/>
        <v>31</v>
      </c>
      <c r="AZ20" s="18">
        <f>October_Report[[#This Row],[Days]]-October_Report[[#This Row],[Absent]]</f>
        <v>31</v>
      </c>
      <c r="BA20" s="19">
        <v>666666</v>
      </c>
      <c r="BB20" s="20">
        <f>October_Report[[#This Row],[Salary]]/October_Report[[#This Row],[Days]]</f>
        <v>21505.354838709678</v>
      </c>
      <c r="BC20" s="20">
        <f>October_Report[[#This Row],[PerDaySalary]]*October_Report[[#This Row],[Absent]]</f>
        <v>0</v>
      </c>
      <c r="BD20" s="20">
        <f>October_Report[[#This Row],[Salary]]-October_Report[[#This Row],[PerDaySalary]]</f>
        <v>645160.6451612903</v>
      </c>
      <c r="BE20" s="56"/>
    </row>
    <row r="21" spans="1:57" customFormat="1" x14ac:dyDescent="0.3">
      <c r="C21" s="32"/>
      <c r="D21" s="32"/>
      <c r="E21" s="46"/>
      <c r="F21" s="10">
        <v>12</v>
      </c>
      <c r="G21" s="11">
        <v>3438</v>
      </c>
      <c r="H21" s="11" t="s">
        <v>12</v>
      </c>
      <c r="I21" s="9">
        <f t="shared" si="7"/>
        <v>4</v>
      </c>
      <c r="J21" s="9" t="s">
        <v>40</v>
      </c>
      <c r="K21" s="9" t="s">
        <v>40</v>
      </c>
      <c r="L21" s="9" t="s">
        <v>40</v>
      </c>
      <c r="M21" s="9" t="s">
        <v>40</v>
      </c>
      <c r="N21" s="9" t="s">
        <v>40</v>
      </c>
      <c r="O21" s="9" t="s">
        <v>40</v>
      </c>
      <c r="P21" s="9" t="str">
        <f t="shared" si="8"/>
        <v xml:space="preserve"> </v>
      </c>
      <c r="Q21" s="9" t="s">
        <v>40</v>
      </c>
      <c r="R21" s="9" t="s">
        <v>40</v>
      </c>
      <c r="S21" s="9" t="s">
        <v>40</v>
      </c>
      <c r="T21" s="9" t="s">
        <v>40</v>
      </c>
      <c r="U21" s="9" t="s">
        <v>40</v>
      </c>
      <c r="V21" s="9" t="s">
        <v>40</v>
      </c>
      <c r="W21" s="9" t="str">
        <f t="shared" si="8"/>
        <v xml:space="preserve"> </v>
      </c>
      <c r="X21" s="9" t="s">
        <v>40</v>
      </c>
      <c r="Y21" s="9" t="s">
        <v>40</v>
      </c>
      <c r="Z21" s="9" t="s">
        <v>40</v>
      </c>
      <c r="AA21" s="9" t="s">
        <v>40</v>
      </c>
      <c r="AB21" s="9" t="s">
        <v>40</v>
      </c>
      <c r="AC21" s="9" t="s">
        <v>40</v>
      </c>
      <c r="AD21" s="9" t="str">
        <f t="shared" si="11"/>
        <v xml:space="preserve"> </v>
      </c>
      <c r="AE21" s="9" t="s">
        <v>40</v>
      </c>
      <c r="AF21" s="9" t="s">
        <v>40</v>
      </c>
      <c r="AG21" s="9" t="s">
        <v>40</v>
      </c>
      <c r="AH21" s="9" t="s">
        <v>40</v>
      </c>
      <c r="AI21" s="9" t="s">
        <v>40</v>
      </c>
      <c r="AJ21" s="9" t="s">
        <v>40</v>
      </c>
      <c r="AK21" s="9" t="str">
        <f t="shared" si="11"/>
        <v xml:space="preserve"> </v>
      </c>
      <c r="AL21" s="9" t="s">
        <v>40</v>
      </c>
      <c r="AM21" s="9" t="s">
        <v>40</v>
      </c>
      <c r="AN21" s="9" t="s">
        <v>40</v>
      </c>
      <c r="AO21" s="48"/>
      <c r="AP21" s="32"/>
      <c r="AQ21" s="10">
        <v>12</v>
      </c>
      <c r="AR21" s="17">
        <v>3438</v>
      </c>
      <c r="AS21" s="17" t="str">
        <f t="shared" si="9"/>
        <v>October</v>
      </c>
      <c r="AT21" s="17" t="s">
        <v>12</v>
      </c>
      <c r="AU21" s="18">
        <f t="shared" si="10"/>
        <v>26</v>
      </c>
      <c r="AV21" s="18">
        <f t="shared" si="3"/>
        <v>0</v>
      </c>
      <c r="AW21" s="18">
        <f t="shared" si="4"/>
        <v>0</v>
      </c>
      <c r="AX21" s="18">
        <f t="shared" si="5"/>
        <v>4</v>
      </c>
      <c r="AY21" s="18">
        <f t="shared" si="6"/>
        <v>31</v>
      </c>
      <c r="AZ21" s="18">
        <f>October_Report[[#This Row],[Days]]-October_Report[[#This Row],[Absent]]</f>
        <v>31</v>
      </c>
      <c r="BA21" s="19">
        <v>544663</v>
      </c>
      <c r="BB21" s="20">
        <f>October_Report[[#This Row],[Salary]]/October_Report[[#This Row],[Days]]</f>
        <v>17569.774193548386</v>
      </c>
      <c r="BC21" s="20">
        <f>October_Report[[#This Row],[PerDaySalary]]*October_Report[[#This Row],[Absent]]</f>
        <v>0</v>
      </c>
      <c r="BD21" s="20">
        <f>October_Report[[#This Row],[Salary]]-October_Report[[#This Row],[PerDaySalary]]</f>
        <v>527093.22580645164</v>
      </c>
      <c r="BE21" s="56"/>
    </row>
    <row r="22" spans="1:57" customFormat="1" x14ac:dyDescent="0.3">
      <c r="C22" s="32"/>
      <c r="D22" s="32"/>
      <c r="E22" s="46"/>
      <c r="F22" s="10">
        <v>13</v>
      </c>
      <c r="G22" s="11">
        <v>3439</v>
      </c>
      <c r="H22" s="11" t="s">
        <v>13</v>
      </c>
      <c r="I22" s="9">
        <f t="shared" si="7"/>
        <v>4</v>
      </c>
      <c r="J22" s="9" t="s">
        <v>40</v>
      </c>
      <c r="K22" s="9" t="s">
        <v>40</v>
      </c>
      <c r="L22" s="9" t="s">
        <v>40</v>
      </c>
      <c r="M22" s="9" t="s">
        <v>40</v>
      </c>
      <c r="N22" s="9" t="s">
        <v>40</v>
      </c>
      <c r="O22" s="9" t="s">
        <v>40</v>
      </c>
      <c r="P22" s="9" t="str">
        <f t="shared" si="8"/>
        <v xml:space="preserve"> </v>
      </c>
      <c r="Q22" s="9" t="s">
        <v>40</v>
      </c>
      <c r="R22" s="9" t="s">
        <v>40</v>
      </c>
      <c r="S22" s="9" t="s">
        <v>40</v>
      </c>
      <c r="T22" s="9" t="s">
        <v>40</v>
      </c>
      <c r="U22" s="9" t="s">
        <v>40</v>
      </c>
      <c r="V22" s="9" t="s">
        <v>40</v>
      </c>
      <c r="W22" s="9" t="str">
        <f t="shared" si="8"/>
        <v xml:space="preserve"> </v>
      </c>
      <c r="X22" s="9" t="s">
        <v>40</v>
      </c>
      <c r="Y22" s="9" t="s">
        <v>40</v>
      </c>
      <c r="Z22" s="9" t="s">
        <v>40</v>
      </c>
      <c r="AA22" s="9" t="s">
        <v>40</v>
      </c>
      <c r="AB22" s="9" t="s">
        <v>40</v>
      </c>
      <c r="AC22" s="9" t="s">
        <v>40</v>
      </c>
      <c r="AD22" s="9" t="str">
        <f t="shared" si="11"/>
        <v xml:space="preserve"> </v>
      </c>
      <c r="AE22" s="9" t="s">
        <v>40</v>
      </c>
      <c r="AF22" s="9" t="s">
        <v>40</v>
      </c>
      <c r="AG22" s="9" t="s">
        <v>40</v>
      </c>
      <c r="AH22" s="9" t="s">
        <v>40</v>
      </c>
      <c r="AI22" s="9" t="s">
        <v>40</v>
      </c>
      <c r="AJ22" s="9" t="s">
        <v>40</v>
      </c>
      <c r="AK22" s="9" t="str">
        <f t="shared" si="11"/>
        <v xml:space="preserve"> </v>
      </c>
      <c r="AL22" s="9" t="s">
        <v>40</v>
      </c>
      <c r="AM22" s="9" t="s">
        <v>40</v>
      </c>
      <c r="AN22" s="9" t="s">
        <v>40</v>
      </c>
      <c r="AO22" s="48"/>
      <c r="AP22" s="32"/>
      <c r="AQ22" s="10">
        <v>13</v>
      </c>
      <c r="AR22" s="17">
        <v>3439</v>
      </c>
      <c r="AS22" s="17" t="str">
        <f t="shared" si="9"/>
        <v>October</v>
      </c>
      <c r="AT22" s="17" t="s">
        <v>13</v>
      </c>
      <c r="AU22" s="18">
        <f t="shared" si="10"/>
        <v>26</v>
      </c>
      <c r="AV22" s="18">
        <f t="shared" si="3"/>
        <v>0</v>
      </c>
      <c r="AW22" s="18">
        <f t="shared" si="4"/>
        <v>0</v>
      </c>
      <c r="AX22" s="18">
        <f t="shared" si="5"/>
        <v>4</v>
      </c>
      <c r="AY22" s="18">
        <f t="shared" si="6"/>
        <v>31</v>
      </c>
      <c r="AZ22" s="18">
        <f>October_Report[[#This Row],[Days]]-October_Report[[#This Row],[Absent]]</f>
        <v>31</v>
      </c>
      <c r="BA22" s="19">
        <v>333445</v>
      </c>
      <c r="BB22" s="20">
        <f>October_Report[[#This Row],[Salary]]/October_Report[[#This Row],[Days]]</f>
        <v>10756.290322580646</v>
      </c>
      <c r="BC22" s="20">
        <f>October_Report[[#This Row],[PerDaySalary]]*October_Report[[#This Row],[Absent]]</f>
        <v>0</v>
      </c>
      <c r="BD22" s="20">
        <f>October_Report[[#This Row],[Salary]]-October_Report[[#This Row],[PerDaySalary]]</f>
        <v>322688.70967741933</v>
      </c>
      <c r="BE22" s="56"/>
    </row>
    <row r="23" spans="1:57" customFormat="1" x14ac:dyDescent="0.3">
      <c r="C23" s="32"/>
      <c r="D23" s="32"/>
      <c r="E23" s="46"/>
      <c r="F23" s="10">
        <v>14</v>
      </c>
      <c r="G23" s="11">
        <v>3440</v>
      </c>
      <c r="H23" s="11" t="s">
        <v>14</v>
      </c>
      <c r="I23" s="9">
        <f t="shared" si="7"/>
        <v>4</v>
      </c>
      <c r="J23" s="9" t="s">
        <v>40</v>
      </c>
      <c r="K23" s="9" t="s">
        <v>40</v>
      </c>
      <c r="L23" s="9" t="s">
        <v>40</v>
      </c>
      <c r="M23" s="9" t="s">
        <v>40</v>
      </c>
      <c r="N23" s="9" t="s">
        <v>40</v>
      </c>
      <c r="O23" s="9" t="s">
        <v>40</v>
      </c>
      <c r="P23" s="9" t="str">
        <f t="shared" si="8"/>
        <v xml:space="preserve"> </v>
      </c>
      <c r="Q23" s="9" t="s">
        <v>40</v>
      </c>
      <c r="R23" s="9" t="s">
        <v>40</v>
      </c>
      <c r="S23" s="9" t="s">
        <v>40</v>
      </c>
      <c r="T23" s="9" t="s">
        <v>40</v>
      </c>
      <c r="U23" s="9" t="s">
        <v>40</v>
      </c>
      <c r="V23" s="9" t="s">
        <v>40</v>
      </c>
      <c r="W23" s="9" t="str">
        <f t="shared" si="8"/>
        <v xml:space="preserve"> </v>
      </c>
      <c r="X23" s="9" t="s">
        <v>40</v>
      </c>
      <c r="Y23" s="9" t="s">
        <v>40</v>
      </c>
      <c r="Z23" s="9" t="s">
        <v>40</v>
      </c>
      <c r="AA23" s="9" t="s">
        <v>40</v>
      </c>
      <c r="AB23" s="9" t="s">
        <v>40</v>
      </c>
      <c r="AC23" s="9" t="s">
        <v>40</v>
      </c>
      <c r="AD23" s="9" t="str">
        <f t="shared" si="11"/>
        <v xml:space="preserve"> </v>
      </c>
      <c r="AE23" s="9" t="s">
        <v>40</v>
      </c>
      <c r="AF23" s="9" t="s">
        <v>40</v>
      </c>
      <c r="AG23" s="9" t="s">
        <v>40</v>
      </c>
      <c r="AH23" s="9" t="s">
        <v>40</v>
      </c>
      <c r="AI23" s="9" t="s">
        <v>40</v>
      </c>
      <c r="AJ23" s="9" t="s">
        <v>40</v>
      </c>
      <c r="AK23" s="9" t="str">
        <f t="shared" si="11"/>
        <v xml:space="preserve"> </v>
      </c>
      <c r="AL23" s="9" t="s">
        <v>40</v>
      </c>
      <c r="AM23" s="9" t="s">
        <v>40</v>
      </c>
      <c r="AN23" s="9" t="s">
        <v>40</v>
      </c>
      <c r="AO23" s="48"/>
      <c r="AP23" s="32"/>
      <c r="AQ23" s="10">
        <v>14</v>
      </c>
      <c r="AR23" s="17">
        <v>3440</v>
      </c>
      <c r="AS23" s="17" t="str">
        <f t="shared" si="9"/>
        <v>October</v>
      </c>
      <c r="AT23" s="17" t="s">
        <v>14</v>
      </c>
      <c r="AU23" s="18">
        <f t="shared" si="10"/>
        <v>26</v>
      </c>
      <c r="AV23" s="18">
        <f t="shared" si="3"/>
        <v>0</v>
      </c>
      <c r="AW23" s="18">
        <f t="shared" si="4"/>
        <v>0</v>
      </c>
      <c r="AX23" s="18">
        <f t="shared" si="5"/>
        <v>4</v>
      </c>
      <c r="AY23" s="18">
        <f t="shared" si="6"/>
        <v>31</v>
      </c>
      <c r="AZ23" s="18">
        <f>October_Report[[#This Row],[Days]]-October_Report[[#This Row],[Absent]]</f>
        <v>31</v>
      </c>
      <c r="BA23" s="19">
        <v>77777</v>
      </c>
      <c r="BB23" s="20">
        <f>October_Report[[#This Row],[Salary]]/October_Report[[#This Row],[Days]]</f>
        <v>2508.9354838709678</v>
      </c>
      <c r="BC23" s="20">
        <f>October_Report[[#This Row],[PerDaySalary]]*October_Report[[#This Row],[Absent]]</f>
        <v>0</v>
      </c>
      <c r="BD23" s="20">
        <f>October_Report[[#This Row],[Salary]]-October_Report[[#This Row],[PerDaySalary]]</f>
        <v>75268.06451612903</v>
      </c>
      <c r="BE23" s="56"/>
    </row>
    <row r="24" spans="1:57" customFormat="1" x14ac:dyDescent="0.3">
      <c r="C24" s="32"/>
      <c r="D24" s="32"/>
      <c r="E24" s="46"/>
      <c r="F24" s="10">
        <v>15</v>
      </c>
      <c r="G24" s="11">
        <v>3441</v>
      </c>
      <c r="H24" s="11" t="s">
        <v>15</v>
      </c>
      <c r="I24" s="9">
        <f t="shared" si="7"/>
        <v>4</v>
      </c>
      <c r="J24" s="9" t="s">
        <v>40</v>
      </c>
      <c r="K24" s="9" t="s">
        <v>40</v>
      </c>
      <c r="L24" s="9" t="s">
        <v>40</v>
      </c>
      <c r="M24" s="9" t="s">
        <v>40</v>
      </c>
      <c r="N24" s="9" t="s">
        <v>40</v>
      </c>
      <c r="O24" s="9" t="s">
        <v>40</v>
      </c>
      <c r="P24" s="9" t="str">
        <f t="shared" si="8"/>
        <v xml:space="preserve"> </v>
      </c>
      <c r="Q24" s="9" t="s">
        <v>40</v>
      </c>
      <c r="R24" s="9" t="s">
        <v>40</v>
      </c>
      <c r="S24" s="9" t="s">
        <v>40</v>
      </c>
      <c r="T24" s="9" t="s">
        <v>40</v>
      </c>
      <c r="U24" s="9" t="s">
        <v>40</v>
      </c>
      <c r="V24" s="9" t="s">
        <v>40</v>
      </c>
      <c r="W24" s="9" t="str">
        <f t="shared" si="8"/>
        <v xml:space="preserve"> </v>
      </c>
      <c r="X24" s="9" t="s">
        <v>40</v>
      </c>
      <c r="Y24" s="9" t="s">
        <v>40</v>
      </c>
      <c r="Z24" s="9" t="s">
        <v>40</v>
      </c>
      <c r="AA24" s="9" t="s">
        <v>40</v>
      </c>
      <c r="AB24" s="9" t="s">
        <v>40</v>
      </c>
      <c r="AC24" s="9" t="s">
        <v>40</v>
      </c>
      <c r="AD24" s="9" t="str">
        <f t="shared" si="11"/>
        <v xml:space="preserve"> </v>
      </c>
      <c r="AE24" s="9" t="s">
        <v>40</v>
      </c>
      <c r="AF24" s="9" t="s">
        <v>40</v>
      </c>
      <c r="AG24" s="9" t="s">
        <v>40</v>
      </c>
      <c r="AH24" s="9" t="s">
        <v>40</v>
      </c>
      <c r="AI24" s="9" t="s">
        <v>40</v>
      </c>
      <c r="AJ24" s="9" t="s">
        <v>40</v>
      </c>
      <c r="AK24" s="9" t="str">
        <f t="shared" si="11"/>
        <v xml:space="preserve"> </v>
      </c>
      <c r="AL24" s="9" t="s">
        <v>40</v>
      </c>
      <c r="AM24" s="9" t="s">
        <v>40</v>
      </c>
      <c r="AN24" s="9" t="s">
        <v>40</v>
      </c>
      <c r="AO24" s="48"/>
      <c r="AP24" s="32"/>
      <c r="AQ24" s="10">
        <v>15</v>
      </c>
      <c r="AR24" s="17">
        <v>3441</v>
      </c>
      <c r="AS24" s="17" t="str">
        <f t="shared" si="9"/>
        <v>October</v>
      </c>
      <c r="AT24" s="17" t="s">
        <v>15</v>
      </c>
      <c r="AU24" s="18">
        <f t="shared" si="10"/>
        <v>26</v>
      </c>
      <c r="AV24" s="18">
        <f t="shared" si="3"/>
        <v>0</v>
      </c>
      <c r="AW24" s="18">
        <f t="shared" si="4"/>
        <v>0</v>
      </c>
      <c r="AX24" s="18">
        <f t="shared" si="5"/>
        <v>4</v>
      </c>
      <c r="AY24" s="18">
        <f t="shared" si="6"/>
        <v>31</v>
      </c>
      <c r="AZ24" s="18">
        <f>October_Report[[#This Row],[Days]]-October_Report[[#This Row],[Absent]]</f>
        <v>31</v>
      </c>
      <c r="BA24" s="19">
        <v>6777890</v>
      </c>
      <c r="BB24" s="20">
        <f>October_Report[[#This Row],[Salary]]/October_Report[[#This Row],[Days]]</f>
        <v>218641.61290322582</v>
      </c>
      <c r="BC24" s="20">
        <f>October_Report[[#This Row],[PerDaySalary]]*October_Report[[#This Row],[Absent]]</f>
        <v>0</v>
      </c>
      <c r="BD24" s="20">
        <f>October_Report[[#This Row],[Salary]]-October_Report[[#This Row],[PerDaySalary]]</f>
        <v>6559248.3870967738</v>
      </c>
      <c r="BE24" s="56"/>
    </row>
    <row r="25" spans="1:57" customFormat="1" x14ac:dyDescent="0.3">
      <c r="C25" s="32"/>
      <c r="D25" s="32"/>
      <c r="E25" s="46"/>
      <c r="F25" s="10">
        <v>16</v>
      </c>
      <c r="G25" s="11">
        <v>3442</v>
      </c>
      <c r="H25" s="11" t="s">
        <v>16</v>
      </c>
      <c r="I25" s="9">
        <f t="shared" si="7"/>
        <v>4</v>
      </c>
      <c r="J25" s="9" t="s">
        <v>40</v>
      </c>
      <c r="K25" s="9" t="s">
        <v>40</v>
      </c>
      <c r="L25" s="9" t="s">
        <v>40</v>
      </c>
      <c r="M25" s="9" t="s">
        <v>40</v>
      </c>
      <c r="N25" s="9" t="s">
        <v>40</v>
      </c>
      <c r="O25" s="9" t="s">
        <v>40</v>
      </c>
      <c r="P25" s="9" t="str">
        <f t="shared" si="8"/>
        <v xml:space="preserve"> </v>
      </c>
      <c r="Q25" s="9" t="s">
        <v>40</v>
      </c>
      <c r="R25" s="9" t="s">
        <v>40</v>
      </c>
      <c r="S25" s="9" t="s">
        <v>40</v>
      </c>
      <c r="T25" s="9" t="s">
        <v>40</v>
      </c>
      <c r="U25" s="9" t="s">
        <v>40</v>
      </c>
      <c r="V25" s="9" t="s">
        <v>40</v>
      </c>
      <c r="W25" s="9" t="str">
        <f t="shared" si="8"/>
        <v xml:space="preserve"> </v>
      </c>
      <c r="X25" s="9" t="s">
        <v>40</v>
      </c>
      <c r="Y25" s="9" t="s">
        <v>40</v>
      </c>
      <c r="Z25" s="9" t="s">
        <v>40</v>
      </c>
      <c r="AA25" s="9" t="s">
        <v>40</v>
      </c>
      <c r="AB25" s="9" t="s">
        <v>40</v>
      </c>
      <c r="AC25" s="9" t="s">
        <v>40</v>
      </c>
      <c r="AD25" s="9" t="str">
        <f t="shared" si="11"/>
        <v xml:space="preserve"> </v>
      </c>
      <c r="AE25" s="9" t="s">
        <v>40</v>
      </c>
      <c r="AF25" s="9" t="s">
        <v>40</v>
      </c>
      <c r="AG25" s="9" t="s">
        <v>40</v>
      </c>
      <c r="AH25" s="9" t="s">
        <v>40</v>
      </c>
      <c r="AI25" s="9" t="s">
        <v>40</v>
      </c>
      <c r="AJ25" s="9" t="s">
        <v>40</v>
      </c>
      <c r="AK25" s="9" t="str">
        <f t="shared" si="11"/>
        <v xml:space="preserve"> </v>
      </c>
      <c r="AL25" s="9" t="s">
        <v>40</v>
      </c>
      <c r="AM25" s="9" t="s">
        <v>40</v>
      </c>
      <c r="AN25" s="9" t="s">
        <v>40</v>
      </c>
      <c r="AO25" s="48"/>
      <c r="AP25" s="32"/>
      <c r="AQ25" s="10">
        <v>16</v>
      </c>
      <c r="AR25" s="17">
        <v>3442</v>
      </c>
      <c r="AS25" s="17" t="str">
        <f t="shared" si="9"/>
        <v>October</v>
      </c>
      <c r="AT25" s="17" t="s">
        <v>16</v>
      </c>
      <c r="AU25" s="18">
        <f t="shared" si="10"/>
        <v>26</v>
      </c>
      <c r="AV25" s="18">
        <f t="shared" si="3"/>
        <v>0</v>
      </c>
      <c r="AW25" s="18">
        <f t="shared" si="4"/>
        <v>0</v>
      </c>
      <c r="AX25" s="18">
        <f t="shared" si="5"/>
        <v>4</v>
      </c>
      <c r="AY25" s="18">
        <f t="shared" si="6"/>
        <v>31</v>
      </c>
      <c r="AZ25" s="18">
        <f>October_Report[[#This Row],[Days]]-October_Report[[#This Row],[Absent]]</f>
        <v>31</v>
      </c>
      <c r="BA25" s="19">
        <v>643539</v>
      </c>
      <c r="BB25" s="20">
        <f>October_Report[[#This Row],[Salary]]/October_Report[[#This Row],[Days]]</f>
        <v>20759.322580645163</v>
      </c>
      <c r="BC25" s="20">
        <f>October_Report[[#This Row],[PerDaySalary]]*October_Report[[#This Row],[Absent]]</f>
        <v>0</v>
      </c>
      <c r="BD25" s="20">
        <f>October_Report[[#This Row],[Salary]]-October_Report[[#This Row],[PerDaySalary]]</f>
        <v>622779.67741935479</v>
      </c>
      <c r="BE25" s="56"/>
    </row>
    <row r="26" spans="1:57" customFormat="1" x14ac:dyDescent="0.3">
      <c r="C26" s="32"/>
      <c r="D26" s="32"/>
      <c r="E26" s="46"/>
      <c r="F26" s="10">
        <v>17</v>
      </c>
      <c r="G26" s="11">
        <v>3443</v>
      </c>
      <c r="H26" s="11" t="s">
        <v>17</v>
      </c>
      <c r="I26" s="9">
        <f t="shared" si="7"/>
        <v>4</v>
      </c>
      <c r="J26" s="9" t="s">
        <v>40</v>
      </c>
      <c r="K26" s="9" t="s">
        <v>40</v>
      </c>
      <c r="L26" s="9" t="s">
        <v>40</v>
      </c>
      <c r="M26" s="9" t="s">
        <v>40</v>
      </c>
      <c r="N26" s="9" t="s">
        <v>40</v>
      </c>
      <c r="O26" s="9" t="s">
        <v>40</v>
      </c>
      <c r="P26" s="9" t="str">
        <f t="shared" si="8"/>
        <v xml:space="preserve"> </v>
      </c>
      <c r="Q26" s="9" t="s">
        <v>40</v>
      </c>
      <c r="R26" s="9" t="s">
        <v>40</v>
      </c>
      <c r="S26" s="9" t="s">
        <v>40</v>
      </c>
      <c r="T26" s="9" t="s">
        <v>40</v>
      </c>
      <c r="U26" s="9" t="s">
        <v>40</v>
      </c>
      <c r="V26" s="9" t="s">
        <v>40</v>
      </c>
      <c r="W26" s="9" t="str">
        <f t="shared" si="8"/>
        <v xml:space="preserve"> </v>
      </c>
      <c r="X26" s="9" t="s">
        <v>40</v>
      </c>
      <c r="Y26" s="9" t="s">
        <v>40</v>
      </c>
      <c r="Z26" s="9" t="s">
        <v>40</v>
      </c>
      <c r="AA26" s="9" t="s">
        <v>40</v>
      </c>
      <c r="AB26" s="9" t="s">
        <v>40</v>
      </c>
      <c r="AC26" s="9" t="s">
        <v>40</v>
      </c>
      <c r="AD26" s="9" t="str">
        <f t="shared" si="11"/>
        <v xml:space="preserve"> </v>
      </c>
      <c r="AE26" s="9" t="s">
        <v>40</v>
      </c>
      <c r="AF26" s="9" t="s">
        <v>40</v>
      </c>
      <c r="AG26" s="9" t="s">
        <v>40</v>
      </c>
      <c r="AH26" s="9" t="s">
        <v>40</v>
      </c>
      <c r="AI26" s="9" t="s">
        <v>40</v>
      </c>
      <c r="AJ26" s="9" t="s">
        <v>40</v>
      </c>
      <c r="AK26" s="9" t="str">
        <f t="shared" si="11"/>
        <v xml:space="preserve"> </v>
      </c>
      <c r="AL26" s="9" t="s">
        <v>40</v>
      </c>
      <c r="AM26" s="9" t="s">
        <v>40</v>
      </c>
      <c r="AN26" s="9" t="s">
        <v>40</v>
      </c>
      <c r="AO26" s="48"/>
      <c r="AP26" s="32"/>
      <c r="AQ26" s="10">
        <v>17</v>
      </c>
      <c r="AR26" s="17">
        <v>3443</v>
      </c>
      <c r="AS26" s="17" t="str">
        <f t="shared" si="9"/>
        <v>October</v>
      </c>
      <c r="AT26" s="17" t="s">
        <v>17</v>
      </c>
      <c r="AU26" s="18">
        <f t="shared" si="10"/>
        <v>26</v>
      </c>
      <c r="AV26" s="18">
        <f t="shared" si="3"/>
        <v>0</v>
      </c>
      <c r="AW26" s="18">
        <f t="shared" si="4"/>
        <v>0</v>
      </c>
      <c r="AX26" s="18">
        <f t="shared" si="5"/>
        <v>4</v>
      </c>
      <c r="AY26" s="18">
        <f t="shared" si="6"/>
        <v>31</v>
      </c>
      <c r="AZ26" s="18">
        <f>October_Report[[#This Row],[Days]]-October_Report[[#This Row],[Absent]]</f>
        <v>31</v>
      </c>
      <c r="BA26" s="19">
        <v>14411111</v>
      </c>
      <c r="BB26" s="20">
        <f>October_Report[[#This Row],[Salary]]/October_Report[[#This Row],[Days]]</f>
        <v>464874.54838709679</v>
      </c>
      <c r="BC26" s="20">
        <f>October_Report[[#This Row],[PerDaySalary]]*October_Report[[#This Row],[Absent]]</f>
        <v>0</v>
      </c>
      <c r="BD26" s="20">
        <f>October_Report[[#This Row],[Salary]]-October_Report[[#This Row],[PerDaySalary]]</f>
        <v>13946236.451612903</v>
      </c>
      <c r="BE26" s="56"/>
    </row>
    <row r="27" spans="1:57" customFormat="1" x14ac:dyDescent="0.3">
      <c r="C27" s="32"/>
      <c r="D27" s="32"/>
      <c r="E27" s="46"/>
      <c r="F27" s="10">
        <v>18</v>
      </c>
      <c r="G27" s="11">
        <v>3444</v>
      </c>
      <c r="H27" s="11" t="s">
        <v>18</v>
      </c>
      <c r="I27" s="9">
        <f t="shared" si="7"/>
        <v>4</v>
      </c>
      <c r="J27" s="9" t="s">
        <v>40</v>
      </c>
      <c r="K27" s="9" t="s">
        <v>40</v>
      </c>
      <c r="L27" s="9" t="s">
        <v>40</v>
      </c>
      <c r="M27" s="9" t="s">
        <v>40</v>
      </c>
      <c r="N27" s="9" t="s">
        <v>40</v>
      </c>
      <c r="O27" s="9" t="s">
        <v>40</v>
      </c>
      <c r="P27" s="9" t="str">
        <f t="shared" si="8"/>
        <v xml:space="preserve"> </v>
      </c>
      <c r="Q27" s="9" t="s">
        <v>40</v>
      </c>
      <c r="R27" s="9" t="s">
        <v>40</v>
      </c>
      <c r="S27" s="9" t="s">
        <v>40</v>
      </c>
      <c r="T27" s="9" t="s">
        <v>40</v>
      </c>
      <c r="U27" s="9" t="s">
        <v>40</v>
      </c>
      <c r="V27" s="9" t="s">
        <v>40</v>
      </c>
      <c r="W27" s="9" t="str">
        <f t="shared" si="8"/>
        <v xml:space="preserve"> </v>
      </c>
      <c r="X27" s="9" t="s">
        <v>40</v>
      </c>
      <c r="Y27" s="9" t="s">
        <v>40</v>
      </c>
      <c r="Z27" s="9" t="s">
        <v>40</v>
      </c>
      <c r="AA27" s="9" t="s">
        <v>40</v>
      </c>
      <c r="AB27" s="9" t="s">
        <v>40</v>
      </c>
      <c r="AC27" s="9" t="s">
        <v>40</v>
      </c>
      <c r="AD27" s="9" t="str">
        <f t="shared" si="11"/>
        <v xml:space="preserve"> </v>
      </c>
      <c r="AE27" s="9" t="s">
        <v>40</v>
      </c>
      <c r="AF27" s="9" t="s">
        <v>40</v>
      </c>
      <c r="AG27" s="9" t="s">
        <v>40</v>
      </c>
      <c r="AH27" s="9" t="s">
        <v>40</v>
      </c>
      <c r="AI27" s="9" t="s">
        <v>40</v>
      </c>
      <c r="AJ27" s="9" t="s">
        <v>40</v>
      </c>
      <c r="AK27" s="9" t="str">
        <f t="shared" si="11"/>
        <v xml:space="preserve"> </v>
      </c>
      <c r="AL27" s="9" t="s">
        <v>40</v>
      </c>
      <c r="AM27" s="9" t="s">
        <v>40</v>
      </c>
      <c r="AN27" s="9" t="s">
        <v>40</v>
      </c>
      <c r="AO27" s="48"/>
      <c r="AP27" s="32"/>
      <c r="AQ27" s="10">
        <v>18</v>
      </c>
      <c r="AR27" s="17">
        <v>3444</v>
      </c>
      <c r="AS27" s="17" t="str">
        <f t="shared" si="9"/>
        <v>October</v>
      </c>
      <c r="AT27" s="17" t="s">
        <v>18</v>
      </c>
      <c r="AU27" s="18">
        <f t="shared" si="10"/>
        <v>26</v>
      </c>
      <c r="AV27" s="18">
        <f t="shared" si="3"/>
        <v>0</v>
      </c>
      <c r="AW27" s="18">
        <f t="shared" si="4"/>
        <v>0</v>
      </c>
      <c r="AX27" s="18">
        <f t="shared" si="5"/>
        <v>4</v>
      </c>
      <c r="AY27" s="18">
        <f t="shared" si="6"/>
        <v>31</v>
      </c>
      <c r="AZ27" s="18">
        <f>October_Report[[#This Row],[Days]]-October_Report[[#This Row],[Absent]]</f>
        <v>31</v>
      </c>
      <c r="BA27" s="19">
        <v>222222</v>
      </c>
      <c r="BB27" s="20">
        <f>October_Report[[#This Row],[Salary]]/October_Report[[#This Row],[Days]]</f>
        <v>7168.4516129032254</v>
      </c>
      <c r="BC27" s="20">
        <f>October_Report[[#This Row],[PerDaySalary]]*October_Report[[#This Row],[Absent]]</f>
        <v>0</v>
      </c>
      <c r="BD27" s="20">
        <f>October_Report[[#This Row],[Salary]]-October_Report[[#This Row],[PerDaySalary]]</f>
        <v>215053.54838709679</v>
      </c>
      <c r="BE27" s="56"/>
    </row>
    <row r="28" spans="1:57" customFormat="1" x14ac:dyDescent="0.3">
      <c r="C28" s="32"/>
      <c r="D28" s="32"/>
      <c r="E28" s="46"/>
      <c r="F28" s="10">
        <v>19</v>
      </c>
      <c r="G28" s="11">
        <v>3445</v>
      </c>
      <c r="H28" s="11" t="s">
        <v>19</v>
      </c>
      <c r="I28" s="9">
        <f t="shared" si="7"/>
        <v>4</v>
      </c>
      <c r="J28" s="9" t="s">
        <v>40</v>
      </c>
      <c r="K28" s="9" t="s">
        <v>40</v>
      </c>
      <c r="L28" s="9" t="s">
        <v>40</v>
      </c>
      <c r="M28" s="9" t="s">
        <v>40</v>
      </c>
      <c r="N28" s="9" t="s">
        <v>40</v>
      </c>
      <c r="O28" s="9" t="s">
        <v>40</v>
      </c>
      <c r="P28" s="9" t="str">
        <f t="shared" si="8"/>
        <v xml:space="preserve"> </v>
      </c>
      <c r="Q28" s="9" t="s">
        <v>40</v>
      </c>
      <c r="R28" s="9" t="s">
        <v>40</v>
      </c>
      <c r="S28" s="9" t="s">
        <v>40</v>
      </c>
      <c r="T28" s="9" t="s">
        <v>40</v>
      </c>
      <c r="U28" s="9" t="s">
        <v>40</v>
      </c>
      <c r="V28" s="9" t="s">
        <v>40</v>
      </c>
      <c r="W28" s="9" t="str">
        <f t="shared" si="8"/>
        <v xml:space="preserve"> </v>
      </c>
      <c r="X28" s="9" t="s">
        <v>40</v>
      </c>
      <c r="Y28" s="9" t="s">
        <v>40</v>
      </c>
      <c r="Z28" s="9" t="s">
        <v>40</v>
      </c>
      <c r="AA28" s="9" t="s">
        <v>40</v>
      </c>
      <c r="AB28" s="9" t="s">
        <v>40</v>
      </c>
      <c r="AC28" s="9" t="s">
        <v>40</v>
      </c>
      <c r="AD28" s="9" t="str">
        <f t="shared" si="11"/>
        <v xml:space="preserve"> </v>
      </c>
      <c r="AE28" s="9" t="s">
        <v>40</v>
      </c>
      <c r="AF28" s="9" t="s">
        <v>40</v>
      </c>
      <c r="AG28" s="9" t="s">
        <v>40</v>
      </c>
      <c r="AH28" s="9" t="s">
        <v>40</v>
      </c>
      <c r="AI28" s="9" t="s">
        <v>40</v>
      </c>
      <c r="AJ28" s="9" t="s">
        <v>40</v>
      </c>
      <c r="AK28" s="9" t="str">
        <f t="shared" si="11"/>
        <v xml:space="preserve"> </v>
      </c>
      <c r="AL28" s="9" t="s">
        <v>40</v>
      </c>
      <c r="AM28" s="9" t="s">
        <v>40</v>
      </c>
      <c r="AN28" s="9" t="s">
        <v>40</v>
      </c>
      <c r="AO28" s="48"/>
      <c r="AP28" s="32"/>
      <c r="AQ28" s="10">
        <v>19</v>
      </c>
      <c r="AR28" s="17">
        <v>3445</v>
      </c>
      <c r="AS28" s="17" t="str">
        <f t="shared" si="9"/>
        <v>October</v>
      </c>
      <c r="AT28" s="17" t="s">
        <v>19</v>
      </c>
      <c r="AU28" s="18">
        <f t="shared" si="10"/>
        <v>26</v>
      </c>
      <c r="AV28" s="18">
        <f t="shared" si="3"/>
        <v>0</v>
      </c>
      <c r="AW28" s="18">
        <f t="shared" si="4"/>
        <v>0</v>
      </c>
      <c r="AX28" s="18">
        <f t="shared" si="5"/>
        <v>4</v>
      </c>
      <c r="AY28" s="18">
        <f t="shared" si="6"/>
        <v>31</v>
      </c>
      <c r="AZ28" s="18">
        <f>October_Report[[#This Row],[Days]]-October_Report[[#This Row],[Absent]]</f>
        <v>31</v>
      </c>
      <c r="BA28" s="19">
        <v>666666</v>
      </c>
      <c r="BB28" s="20">
        <f>October_Report[[#This Row],[Salary]]/October_Report[[#This Row],[Days]]</f>
        <v>21505.354838709678</v>
      </c>
      <c r="BC28" s="20">
        <f>October_Report[[#This Row],[PerDaySalary]]*October_Report[[#This Row],[Absent]]</f>
        <v>0</v>
      </c>
      <c r="BD28" s="20">
        <f>October_Report[[#This Row],[Salary]]-October_Report[[#This Row],[PerDaySalary]]</f>
        <v>645160.6451612903</v>
      </c>
      <c r="BE28" s="56"/>
    </row>
    <row r="29" spans="1:57" customFormat="1" x14ac:dyDescent="0.3">
      <c r="C29" s="32"/>
      <c r="D29" s="32"/>
      <c r="E29" s="46"/>
      <c r="F29" s="10">
        <v>20</v>
      </c>
      <c r="G29" s="11">
        <v>3446</v>
      </c>
      <c r="H29" s="11" t="s">
        <v>20</v>
      </c>
      <c r="I29" s="9">
        <f t="shared" si="7"/>
        <v>4</v>
      </c>
      <c r="J29" s="9" t="s">
        <v>40</v>
      </c>
      <c r="K29" s="9" t="s">
        <v>40</v>
      </c>
      <c r="L29" s="9" t="s">
        <v>40</v>
      </c>
      <c r="M29" s="9" t="s">
        <v>40</v>
      </c>
      <c r="N29" s="9" t="s">
        <v>40</v>
      </c>
      <c r="O29" s="9" t="s">
        <v>40</v>
      </c>
      <c r="P29" s="9" t="str">
        <f t="shared" si="8"/>
        <v xml:space="preserve"> </v>
      </c>
      <c r="Q29" s="9" t="s">
        <v>40</v>
      </c>
      <c r="R29" s="9" t="s">
        <v>40</v>
      </c>
      <c r="S29" s="9" t="s">
        <v>40</v>
      </c>
      <c r="T29" s="9" t="s">
        <v>40</v>
      </c>
      <c r="U29" s="9" t="s">
        <v>40</v>
      </c>
      <c r="V29" s="9" t="s">
        <v>40</v>
      </c>
      <c r="W29" s="9" t="str">
        <f t="shared" si="8"/>
        <v xml:space="preserve"> </v>
      </c>
      <c r="X29" s="9" t="s">
        <v>40</v>
      </c>
      <c r="Y29" s="9" t="s">
        <v>40</v>
      </c>
      <c r="Z29" s="9" t="s">
        <v>40</v>
      </c>
      <c r="AA29" s="9" t="s">
        <v>40</v>
      </c>
      <c r="AB29" s="9" t="s">
        <v>40</v>
      </c>
      <c r="AC29" s="9" t="s">
        <v>40</v>
      </c>
      <c r="AD29" s="9" t="str">
        <f t="shared" si="11"/>
        <v xml:space="preserve"> </v>
      </c>
      <c r="AE29" s="9" t="s">
        <v>40</v>
      </c>
      <c r="AF29" s="9" t="s">
        <v>40</v>
      </c>
      <c r="AG29" s="9" t="s">
        <v>40</v>
      </c>
      <c r="AH29" s="9" t="s">
        <v>40</v>
      </c>
      <c r="AI29" s="9" t="s">
        <v>40</v>
      </c>
      <c r="AJ29" s="9" t="s">
        <v>40</v>
      </c>
      <c r="AK29" s="9" t="str">
        <f t="shared" si="11"/>
        <v xml:space="preserve"> </v>
      </c>
      <c r="AL29" s="9" t="s">
        <v>40</v>
      </c>
      <c r="AM29" s="9" t="s">
        <v>40</v>
      </c>
      <c r="AN29" s="9" t="s">
        <v>40</v>
      </c>
      <c r="AO29" s="48"/>
      <c r="AP29" s="32"/>
      <c r="AQ29" s="10">
        <v>20</v>
      </c>
      <c r="AR29" s="17">
        <v>3446</v>
      </c>
      <c r="AS29" s="17" t="str">
        <f t="shared" si="9"/>
        <v>October</v>
      </c>
      <c r="AT29" s="17" t="s">
        <v>20</v>
      </c>
      <c r="AU29" s="18">
        <f t="shared" si="10"/>
        <v>26</v>
      </c>
      <c r="AV29" s="18">
        <f t="shared" si="3"/>
        <v>0</v>
      </c>
      <c r="AW29" s="18">
        <f t="shared" si="4"/>
        <v>0</v>
      </c>
      <c r="AX29" s="18">
        <f t="shared" si="5"/>
        <v>4</v>
      </c>
      <c r="AY29" s="18">
        <f t="shared" si="6"/>
        <v>31</v>
      </c>
      <c r="AZ29" s="18">
        <f>October_Report[[#This Row],[Days]]-October_Report[[#This Row],[Absent]]</f>
        <v>31</v>
      </c>
      <c r="BA29" s="19">
        <v>733333</v>
      </c>
      <c r="BB29" s="20">
        <f>October_Report[[#This Row],[Salary]]/October_Report[[#This Row],[Days]]</f>
        <v>23655.903225806451</v>
      </c>
      <c r="BC29" s="20">
        <f>October_Report[[#This Row],[PerDaySalary]]*October_Report[[#This Row],[Absent]]</f>
        <v>0</v>
      </c>
      <c r="BD29" s="20">
        <f>October_Report[[#This Row],[Salary]]-October_Report[[#This Row],[PerDaySalary]]</f>
        <v>709677.09677419357</v>
      </c>
      <c r="BE29" s="56"/>
    </row>
    <row r="30" spans="1:57" customFormat="1" x14ac:dyDescent="0.3">
      <c r="C30" s="32"/>
      <c r="D30" s="32"/>
      <c r="E30" s="46"/>
      <c r="F30" s="10">
        <v>21</v>
      </c>
      <c r="G30" s="11">
        <v>3447</v>
      </c>
      <c r="H30" s="11" t="s">
        <v>21</v>
      </c>
      <c r="I30" s="9">
        <f t="shared" si="7"/>
        <v>4</v>
      </c>
      <c r="J30" s="9" t="s">
        <v>40</v>
      </c>
      <c r="K30" s="9" t="s">
        <v>40</v>
      </c>
      <c r="L30" s="9" t="s">
        <v>40</v>
      </c>
      <c r="M30" s="9" t="s">
        <v>40</v>
      </c>
      <c r="N30" s="9" t="s">
        <v>40</v>
      </c>
      <c r="O30" s="9" t="s">
        <v>40</v>
      </c>
      <c r="P30" s="9" t="str">
        <f t="shared" si="8"/>
        <v xml:space="preserve"> </v>
      </c>
      <c r="Q30" s="9" t="s">
        <v>40</v>
      </c>
      <c r="R30" s="9" t="s">
        <v>40</v>
      </c>
      <c r="S30" s="9" t="s">
        <v>40</v>
      </c>
      <c r="T30" s="9" t="s">
        <v>40</v>
      </c>
      <c r="U30" s="9" t="s">
        <v>40</v>
      </c>
      <c r="V30" s="9" t="s">
        <v>40</v>
      </c>
      <c r="W30" s="9" t="str">
        <f t="shared" si="8"/>
        <v xml:space="preserve"> </v>
      </c>
      <c r="X30" s="9" t="s">
        <v>40</v>
      </c>
      <c r="Y30" s="9" t="s">
        <v>40</v>
      </c>
      <c r="Z30" s="9" t="s">
        <v>40</v>
      </c>
      <c r="AA30" s="9" t="s">
        <v>40</v>
      </c>
      <c r="AB30" s="9" t="s">
        <v>40</v>
      </c>
      <c r="AC30" s="9" t="s">
        <v>40</v>
      </c>
      <c r="AD30" s="9" t="str">
        <f t="shared" si="11"/>
        <v xml:space="preserve"> </v>
      </c>
      <c r="AE30" s="9" t="s">
        <v>40</v>
      </c>
      <c r="AF30" s="9" t="s">
        <v>40</v>
      </c>
      <c r="AG30" s="9" t="s">
        <v>40</v>
      </c>
      <c r="AH30" s="9" t="s">
        <v>40</v>
      </c>
      <c r="AI30" s="9" t="s">
        <v>40</v>
      </c>
      <c r="AJ30" s="9" t="s">
        <v>40</v>
      </c>
      <c r="AK30" s="9" t="str">
        <f t="shared" si="11"/>
        <v xml:space="preserve"> </v>
      </c>
      <c r="AL30" s="9" t="s">
        <v>40</v>
      </c>
      <c r="AM30" s="9" t="s">
        <v>40</v>
      </c>
      <c r="AN30" s="9" t="s">
        <v>40</v>
      </c>
      <c r="AO30" s="48"/>
      <c r="AP30" s="32"/>
      <c r="AQ30" s="10">
        <v>21</v>
      </c>
      <c r="AR30" s="17">
        <v>3447</v>
      </c>
      <c r="AS30" s="17" t="str">
        <f t="shared" si="9"/>
        <v>October</v>
      </c>
      <c r="AT30" s="17" t="s">
        <v>21</v>
      </c>
      <c r="AU30" s="18">
        <f t="shared" si="10"/>
        <v>26</v>
      </c>
      <c r="AV30" s="18">
        <f t="shared" si="3"/>
        <v>0</v>
      </c>
      <c r="AW30" s="18">
        <f t="shared" si="4"/>
        <v>0</v>
      </c>
      <c r="AX30" s="18">
        <f t="shared" si="5"/>
        <v>4</v>
      </c>
      <c r="AY30" s="18">
        <f t="shared" si="6"/>
        <v>31</v>
      </c>
      <c r="AZ30" s="18">
        <f>October_Report[[#This Row],[Days]]-October_Report[[#This Row],[Absent]]</f>
        <v>31</v>
      </c>
      <c r="BA30" s="19">
        <v>333445</v>
      </c>
      <c r="BB30" s="20">
        <f>October_Report[[#This Row],[Salary]]/October_Report[[#This Row],[Days]]</f>
        <v>10756.290322580646</v>
      </c>
      <c r="BC30" s="20">
        <f>October_Report[[#This Row],[PerDaySalary]]*October_Report[[#This Row],[Absent]]</f>
        <v>0</v>
      </c>
      <c r="BD30" s="20">
        <f>October_Report[[#This Row],[Salary]]-October_Report[[#This Row],[PerDaySalary]]</f>
        <v>322688.70967741933</v>
      </c>
      <c r="BE30" s="56"/>
    </row>
    <row r="31" spans="1:57" customFormat="1" ht="15" thickBot="1" x14ac:dyDescent="0.35">
      <c r="C31" s="32"/>
      <c r="D31" s="32"/>
      <c r="E31" s="46"/>
      <c r="F31" s="12">
        <v>22</v>
      </c>
      <c r="G31" s="42">
        <v>3448</v>
      </c>
      <c r="H31" s="42" t="s">
        <v>22</v>
      </c>
      <c r="I31" s="43">
        <f t="shared" si="7"/>
        <v>4</v>
      </c>
      <c r="J31" s="9" t="s">
        <v>40</v>
      </c>
      <c r="K31" s="9" t="s">
        <v>40</v>
      </c>
      <c r="L31" s="9" t="s">
        <v>40</v>
      </c>
      <c r="M31" s="9" t="s">
        <v>40</v>
      </c>
      <c r="N31" s="9" t="s">
        <v>40</v>
      </c>
      <c r="O31" s="9" t="s">
        <v>40</v>
      </c>
      <c r="P31" s="43" t="str">
        <f t="shared" si="8"/>
        <v xml:space="preserve"> </v>
      </c>
      <c r="Q31" s="9" t="s">
        <v>40</v>
      </c>
      <c r="R31" s="9" t="s">
        <v>40</v>
      </c>
      <c r="S31" s="9" t="s">
        <v>40</v>
      </c>
      <c r="T31" s="9" t="s">
        <v>40</v>
      </c>
      <c r="U31" s="9" t="s">
        <v>40</v>
      </c>
      <c r="V31" s="9" t="s">
        <v>40</v>
      </c>
      <c r="W31" s="43" t="str">
        <f t="shared" si="8"/>
        <v xml:space="preserve"> </v>
      </c>
      <c r="X31" s="9" t="s">
        <v>40</v>
      </c>
      <c r="Y31" s="9" t="s">
        <v>40</v>
      </c>
      <c r="Z31" s="9" t="s">
        <v>40</v>
      </c>
      <c r="AA31" s="9" t="s">
        <v>40</v>
      </c>
      <c r="AB31" s="9" t="s">
        <v>40</v>
      </c>
      <c r="AC31" s="9" t="s">
        <v>40</v>
      </c>
      <c r="AD31" s="43" t="str">
        <f t="shared" si="11"/>
        <v xml:space="preserve"> </v>
      </c>
      <c r="AE31" s="9" t="s">
        <v>40</v>
      </c>
      <c r="AF31" s="9" t="s">
        <v>40</v>
      </c>
      <c r="AG31" s="9" t="s">
        <v>40</v>
      </c>
      <c r="AH31" s="9" t="s">
        <v>40</v>
      </c>
      <c r="AI31" s="9" t="s">
        <v>40</v>
      </c>
      <c r="AJ31" s="9" t="s">
        <v>40</v>
      </c>
      <c r="AK31" s="43" t="str">
        <f t="shared" si="11"/>
        <v xml:space="preserve"> </v>
      </c>
      <c r="AL31" s="9" t="s">
        <v>40</v>
      </c>
      <c r="AM31" s="9" t="s">
        <v>40</v>
      </c>
      <c r="AN31" s="9" t="s">
        <v>40</v>
      </c>
      <c r="AO31" s="48"/>
      <c r="AP31" s="32"/>
      <c r="AQ31" s="12">
        <v>22</v>
      </c>
      <c r="AR31" s="21">
        <v>3448</v>
      </c>
      <c r="AS31" s="21" t="str">
        <f t="shared" si="9"/>
        <v>October</v>
      </c>
      <c r="AT31" s="21" t="s">
        <v>22</v>
      </c>
      <c r="AU31" s="22">
        <f t="shared" si="10"/>
        <v>26</v>
      </c>
      <c r="AV31" s="22">
        <f t="shared" si="3"/>
        <v>0</v>
      </c>
      <c r="AW31" s="22">
        <f t="shared" si="4"/>
        <v>0</v>
      </c>
      <c r="AX31" s="22">
        <f t="shared" si="5"/>
        <v>4</v>
      </c>
      <c r="AY31" s="22">
        <f t="shared" si="6"/>
        <v>31</v>
      </c>
      <c r="AZ31" s="22">
        <f>October_Report[[#This Row],[Days]]-October_Report[[#This Row],[Absent]]</f>
        <v>31</v>
      </c>
      <c r="BA31" s="23">
        <v>789054</v>
      </c>
      <c r="BB31" s="24">
        <f>October_Report[[#This Row],[Salary]]/October_Report[[#This Row],[Days]]</f>
        <v>25453.354838709678</v>
      </c>
      <c r="BC31" s="24">
        <f>October_Report[[#This Row],[PerDaySalary]]*October_Report[[#This Row],[Absent]]</f>
        <v>0</v>
      </c>
      <c r="BD31" s="24">
        <f>October_Report[[#This Row],[Salary]]-October_Report[[#This Row],[PerDaySalary]]</f>
        <v>763600.6451612903</v>
      </c>
      <c r="BE31" s="56"/>
    </row>
    <row r="32" spans="1:57" x14ac:dyDescent="0.3">
      <c r="A32"/>
      <c r="B32"/>
      <c r="E32" s="46"/>
      <c r="F32" s="47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</row>
    <row r="33" spans="1:51" x14ac:dyDescent="0.3">
      <c r="A33"/>
      <c r="B33"/>
      <c r="E33" s="46"/>
      <c r="AO33" s="44"/>
    </row>
    <row r="34" spans="1:51" x14ac:dyDescent="0.3">
      <c r="I34" s="37"/>
    </row>
    <row r="35" spans="1:51" x14ac:dyDescent="0.3">
      <c r="AY35" s="38"/>
    </row>
  </sheetData>
  <mergeCells count="1">
    <mergeCell ref="F8:H8"/>
  </mergeCells>
  <conditionalFormatting sqref="I10:AN31">
    <cfRule type="containsText" dxfId="59" priority="3" operator="containsText" text="A">
      <formula>NOT(ISERROR(SEARCH("A",I10)))</formula>
    </cfRule>
  </conditionalFormatting>
  <conditionalFormatting sqref="J10:AN31">
    <cfRule type="containsText" dxfId="58" priority="1" operator="containsText" text="L">
      <formula>NOT(ISERROR(SEARCH("L",J10)))</formula>
    </cfRule>
    <cfRule type="containsText" dxfId="57" priority="2" operator="containsText" text="P">
      <formula>NOT(ISERROR(SEARCH("P",J10)))</formula>
    </cfRule>
  </conditionalFormatting>
  <dataValidations count="1">
    <dataValidation type="list" allowBlank="1" showInputMessage="1" showErrorMessage="1" sqref="J10:O31 Q10:V31 X10:AC31 AE10:AJ31 AL10:AN31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Sheet3!$B$2:$B$13</xm:f>
          </x14:formula1>
          <xm:sqref>F6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Oct!AU10:AX10</xm:f>
              <xm:sqref>BE10</xm:sqref>
            </x14:sparkline>
            <x14:sparkline>
              <xm:f>Oct!AU11:AX11</xm:f>
              <xm:sqref>BE11</xm:sqref>
            </x14:sparkline>
            <x14:sparkline>
              <xm:f>Oct!AU12:AX12</xm:f>
              <xm:sqref>BE12</xm:sqref>
            </x14:sparkline>
            <x14:sparkline>
              <xm:f>Oct!AU13:AX13</xm:f>
              <xm:sqref>BE13</xm:sqref>
            </x14:sparkline>
            <x14:sparkline>
              <xm:f>Oct!AU14:AX14</xm:f>
              <xm:sqref>BE14</xm:sqref>
            </x14:sparkline>
            <x14:sparkline>
              <xm:f>Oct!AU15:AX15</xm:f>
              <xm:sqref>BE15</xm:sqref>
            </x14:sparkline>
            <x14:sparkline>
              <xm:f>Oct!AU16:AX16</xm:f>
              <xm:sqref>BE16</xm:sqref>
            </x14:sparkline>
            <x14:sparkline>
              <xm:f>Oct!AU17:AX17</xm:f>
              <xm:sqref>BE17</xm:sqref>
            </x14:sparkline>
            <x14:sparkline>
              <xm:f>Oct!AU18:AX18</xm:f>
              <xm:sqref>BE18</xm:sqref>
            </x14:sparkline>
            <x14:sparkline>
              <xm:f>Oct!AU19:AX19</xm:f>
              <xm:sqref>BE19</xm:sqref>
            </x14:sparkline>
            <x14:sparkline>
              <xm:f>Oct!AU20:AX20</xm:f>
              <xm:sqref>BE20</xm:sqref>
            </x14:sparkline>
            <x14:sparkline>
              <xm:f>Oct!AU21:AX21</xm:f>
              <xm:sqref>BE21</xm:sqref>
            </x14:sparkline>
            <x14:sparkline>
              <xm:f>Oct!AU22:AX22</xm:f>
              <xm:sqref>BE22</xm:sqref>
            </x14:sparkline>
            <x14:sparkline>
              <xm:f>Oct!AU23:AX23</xm:f>
              <xm:sqref>BE23</xm:sqref>
            </x14:sparkline>
            <x14:sparkline>
              <xm:f>Oct!AU24:AX24</xm:f>
              <xm:sqref>BE24</xm:sqref>
            </x14:sparkline>
            <x14:sparkline>
              <xm:f>Oct!AU25:AX25</xm:f>
              <xm:sqref>BE25</xm:sqref>
            </x14:sparkline>
            <x14:sparkline>
              <xm:f>Oct!AU26:AX26</xm:f>
              <xm:sqref>BE26</xm:sqref>
            </x14:sparkline>
            <x14:sparkline>
              <xm:f>Oct!AU27:AX27</xm:f>
              <xm:sqref>BE27</xm:sqref>
            </x14:sparkline>
            <x14:sparkline>
              <xm:f>Oct!AU28:AX28</xm:f>
              <xm:sqref>BE28</xm:sqref>
            </x14:sparkline>
            <x14:sparkline>
              <xm:f>Oct!AU29:AX29</xm:f>
              <xm:sqref>BE29</xm:sqref>
            </x14:sparkline>
            <x14:sparkline>
              <xm:f>Oct!AU30:AX30</xm:f>
              <xm:sqref>BE30</xm:sqref>
            </x14:sparkline>
            <x14:sparkline>
              <xm:f>Oct!AU31:AX31</xm:f>
              <xm:sqref>BE31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5"/>
  <sheetViews>
    <sheetView topLeftCell="AT4" workbookViewId="0">
      <selection activeCell="BD16" sqref="BD16"/>
    </sheetView>
  </sheetViews>
  <sheetFormatPr defaultRowHeight="14.4" x14ac:dyDescent="0.3"/>
  <cols>
    <col min="1" max="4" width="8.88671875" style="32"/>
    <col min="5" max="5" width="6.33203125" style="34" customWidth="1"/>
    <col min="6" max="6" width="20.88671875" style="36" customWidth="1"/>
    <col min="7" max="7" width="10.109375" style="32" customWidth="1"/>
    <col min="8" max="8" width="22.109375" style="32" customWidth="1"/>
    <col min="9" max="9" width="18.5546875" style="32" customWidth="1"/>
    <col min="10" max="10" width="4.5546875" style="32" customWidth="1"/>
    <col min="11" max="11" width="5.21875" style="32" customWidth="1"/>
    <col min="12" max="12" width="6.77734375" style="32" customWidth="1"/>
    <col min="13" max="13" width="4.77734375" style="32" customWidth="1"/>
    <col min="14" max="14" width="4" style="32" customWidth="1"/>
    <col min="15" max="15" width="4.77734375" style="32" customWidth="1"/>
    <col min="16" max="16" width="4" style="32" customWidth="1"/>
    <col min="17" max="17" width="4.33203125" style="32" customWidth="1"/>
    <col min="18" max="19" width="6.44140625" style="32" customWidth="1"/>
    <col min="20" max="20" width="4.77734375" style="32" customWidth="1"/>
    <col min="21" max="21" width="4" style="32" customWidth="1"/>
    <col min="22" max="22" width="4.77734375" style="32" customWidth="1"/>
    <col min="23" max="23" width="4" style="32" customWidth="1"/>
    <col min="24" max="24" width="4.44140625" style="32" customWidth="1"/>
    <col min="25" max="25" width="5.109375" style="32" customWidth="1"/>
    <col min="26" max="26" width="6" style="32" customWidth="1"/>
    <col min="27" max="27" width="4.77734375" style="32" customWidth="1"/>
    <col min="28" max="28" width="4" style="32" customWidth="1"/>
    <col min="29" max="29" width="4.77734375" style="32" customWidth="1"/>
    <col min="30" max="30" width="6.77734375" style="32" customWidth="1"/>
    <col min="31" max="31" width="6.44140625" style="32" customWidth="1"/>
    <col min="32" max="32" width="6.77734375" style="32" customWidth="1"/>
    <col min="33" max="33" width="7.33203125" style="32" customWidth="1"/>
    <col min="34" max="34" width="7.5546875" style="32" customWidth="1"/>
    <col min="35" max="35" width="6.77734375" style="32" customWidth="1"/>
    <col min="36" max="36" width="7.88671875" style="32" customWidth="1"/>
    <col min="37" max="37" width="6.109375" style="32" customWidth="1"/>
    <col min="38" max="38" width="5.5546875" style="32" customWidth="1"/>
    <col min="39" max="39" width="5.109375" style="32" customWidth="1"/>
    <col min="40" max="40" width="4.88671875" style="32" customWidth="1"/>
    <col min="41" max="42" width="8.88671875" style="32"/>
    <col min="43" max="43" width="9.21875" style="32" customWidth="1"/>
    <col min="44" max="45" width="9.6640625" style="32" customWidth="1"/>
    <col min="46" max="46" width="24.5546875" style="32" customWidth="1"/>
    <col min="47" max="47" width="10.6640625" style="32" customWidth="1"/>
    <col min="48" max="48" width="10" style="32" customWidth="1"/>
    <col min="49" max="49" width="8.88671875" style="32" customWidth="1"/>
    <col min="50" max="50" width="11.77734375" style="32" customWidth="1"/>
    <col min="51" max="51" width="15" style="32" customWidth="1"/>
    <col min="52" max="52" width="12.33203125" style="32" customWidth="1"/>
    <col min="53" max="53" width="15" style="32" customWidth="1"/>
    <col min="54" max="54" width="16.33203125" style="32" customWidth="1"/>
    <col min="55" max="55" width="19.33203125" style="32" customWidth="1"/>
    <col min="56" max="56" width="17.109375" style="32" customWidth="1"/>
    <col min="57" max="57" width="17.77734375" style="32" customWidth="1"/>
    <col min="58" max="16384" width="8.88671875" style="32"/>
  </cols>
  <sheetData>
    <row r="1" spans="3:60" customFormat="1" x14ac:dyDescent="0.3">
      <c r="F1" s="2"/>
      <c r="AO1" s="32"/>
      <c r="AP1" s="32"/>
    </row>
    <row r="2" spans="3:60" customFormat="1" x14ac:dyDescent="0.3">
      <c r="F2" s="2"/>
      <c r="AO2" s="32"/>
      <c r="AP2" s="32"/>
    </row>
    <row r="3" spans="3:60" customFormat="1" x14ac:dyDescent="0.3">
      <c r="F3" s="2"/>
      <c r="AO3" s="32"/>
      <c r="AP3" s="32"/>
    </row>
    <row r="4" spans="3:60" customFormat="1" x14ac:dyDescent="0.3">
      <c r="C4" s="32"/>
      <c r="D4" s="32"/>
      <c r="F4" s="2"/>
      <c r="AO4" s="32"/>
      <c r="AP4" s="32"/>
    </row>
    <row r="5" spans="3:60" customFormat="1" x14ac:dyDescent="0.3">
      <c r="C5" s="32"/>
      <c r="D5" s="32"/>
      <c r="E5" s="32"/>
      <c r="F5" s="33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3:60" customFormat="1" x14ac:dyDescent="0.3">
      <c r="C6" s="32"/>
      <c r="D6" s="32"/>
      <c r="E6" s="49" t="s">
        <v>24</v>
      </c>
      <c r="F6" s="50">
        <v>45962</v>
      </c>
      <c r="G6" s="49" t="str">
        <f>TEXT(F6,"MMMM")</f>
        <v>November</v>
      </c>
      <c r="H6" s="49" t="s">
        <v>25</v>
      </c>
      <c r="I6" s="50">
        <f>EOMONTH(F6,0)</f>
        <v>45991</v>
      </c>
      <c r="J6" s="51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</row>
    <row r="7" spans="3:60" customFormat="1" ht="15" thickBot="1" x14ac:dyDescent="0.35">
      <c r="C7" s="32"/>
      <c r="D7" s="32"/>
      <c r="E7" s="44"/>
      <c r="F7" s="45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</row>
    <row r="8" spans="3:60" customFormat="1" ht="15" thickBot="1" x14ac:dyDescent="0.35">
      <c r="C8" s="32"/>
      <c r="D8" s="32"/>
      <c r="E8" s="44"/>
      <c r="F8" s="58" t="s">
        <v>28</v>
      </c>
      <c r="G8" s="59"/>
      <c r="H8" s="59"/>
      <c r="I8" s="40" t="s">
        <v>29</v>
      </c>
      <c r="J8" s="5" t="str">
        <f>TEXT(J9,"DDD")</f>
        <v>Sat</v>
      </c>
      <c r="K8" s="5" t="str">
        <f t="shared" ref="K8:AN8" si="0">TEXT(K9,"DDD")</f>
        <v>Sun</v>
      </c>
      <c r="L8" s="5" t="str">
        <f t="shared" si="0"/>
        <v>Mon</v>
      </c>
      <c r="M8" s="5" t="str">
        <f t="shared" si="0"/>
        <v>Tue</v>
      </c>
      <c r="N8" s="5" t="str">
        <f t="shared" si="0"/>
        <v>Wed</v>
      </c>
      <c r="O8" s="5" t="str">
        <f t="shared" si="0"/>
        <v>Thu</v>
      </c>
      <c r="P8" s="5" t="str">
        <f t="shared" si="0"/>
        <v>Fri</v>
      </c>
      <c r="Q8" s="5" t="str">
        <f t="shared" si="0"/>
        <v>Sat</v>
      </c>
      <c r="R8" s="5" t="str">
        <f t="shared" si="0"/>
        <v>Sun</v>
      </c>
      <c r="S8" s="5" t="str">
        <f t="shared" si="0"/>
        <v>Mon</v>
      </c>
      <c r="T8" s="5" t="str">
        <f t="shared" si="0"/>
        <v>Tue</v>
      </c>
      <c r="U8" s="5" t="str">
        <f t="shared" si="0"/>
        <v>Wed</v>
      </c>
      <c r="V8" s="5" t="str">
        <f t="shared" si="0"/>
        <v>Thu</v>
      </c>
      <c r="W8" s="5" t="str">
        <f t="shared" si="0"/>
        <v>Fri</v>
      </c>
      <c r="X8" s="5" t="str">
        <f t="shared" si="0"/>
        <v>Sat</v>
      </c>
      <c r="Y8" s="5" t="str">
        <f t="shared" si="0"/>
        <v>Sun</v>
      </c>
      <c r="Z8" s="5" t="str">
        <f t="shared" si="0"/>
        <v>Mon</v>
      </c>
      <c r="AA8" s="5" t="str">
        <f t="shared" si="0"/>
        <v>Tue</v>
      </c>
      <c r="AB8" s="5" t="str">
        <f t="shared" si="0"/>
        <v>Wed</v>
      </c>
      <c r="AC8" s="5" t="str">
        <f t="shared" si="0"/>
        <v>Thu</v>
      </c>
      <c r="AD8" s="5" t="str">
        <f t="shared" si="0"/>
        <v>Fri</v>
      </c>
      <c r="AE8" s="5" t="str">
        <f t="shared" si="0"/>
        <v>Sat</v>
      </c>
      <c r="AF8" s="5" t="str">
        <f t="shared" si="0"/>
        <v>Sun</v>
      </c>
      <c r="AG8" s="5" t="str">
        <f t="shared" si="0"/>
        <v>Mon</v>
      </c>
      <c r="AH8" s="5" t="str">
        <f t="shared" si="0"/>
        <v>Tue</v>
      </c>
      <c r="AI8" s="5" t="str">
        <f t="shared" si="0"/>
        <v>Wed</v>
      </c>
      <c r="AJ8" s="5" t="str">
        <f t="shared" si="0"/>
        <v>Thu</v>
      </c>
      <c r="AK8" s="5" t="str">
        <f t="shared" si="0"/>
        <v>Fri</v>
      </c>
      <c r="AL8" s="5" t="str">
        <f t="shared" si="0"/>
        <v>Sat</v>
      </c>
      <c r="AM8" s="5" t="str">
        <f t="shared" si="0"/>
        <v>Sun</v>
      </c>
      <c r="AN8" s="6" t="str">
        <f t="shared" si="0"/>
        <v/>
      </c>
      <c r="AO8" s="44"/>
      <c r="AP8" s="32"/>
    </row>
    <row r="9" spans="3:60" customFormat="1" ht="15" thickBot="1" x14ac:dyDescent="0.35">
      <c r="C9" s="32"/>
      <c r="D9" s="32"/>
      <c r="E9" s="46"/>
      <c r="F9" s="41" t="s">
        <v>23</v>
      </c>
      <c r="G9" s="3" t="s">
        <v>0</v>
      </c>
      <c r="H9" s="4" t="s">
        <v>27</v>
      </c>
      <c r="I9" s="39" t="s">
        <v>26</v>
      </c>
      <c r="J9" s="7">
        <f>F6</f>
        <v>45962</v>
      </c>
      <c r="K9" s="7">
        <f>IF(J9&lt;$I$6,J9+1,"")</f>
        <v>45963</v>
      </c>
      <c r="L9" s="7">
        <f t="shared" ref="L9:AN9" si="1">IF(K9&lt;$I$6,K9+1,"")</f>
        <v>45964</v>
      </c>
      <c r="M9" s="7">
        <f t="shared" si="1"/>
        <v>45965</v>
      </c>
      <c r="N9" s="7">
        <f t="shared" si="1"/>
        <v>45966</v>
      </c>
      <c r="O9" s="7">
        <f t="shared" si="1"/>
        <v>45967</v>
      </c>
      <c r="P9" s="7">
        <f t="shared" si="1"/>
        <v>45968</v>
      </c>
      <c r="Q9" s="7">
        <f t="shared" si="1"/>
        <v>45969</v>
      </c>
      <c r="R9" s="7">
        <f t="shared" si="1"/>
        <v>45970</v>
      </c>
      <c r="S9" s="7">
        <f t="shared" si="1"/>
        <v>45971</v>
      </c>
      <c r="T9" s="7">
        <f t="shared" si="1"/>
        <v>45972</v>
      </c>
      <c r="U9" s="7">
        <f t="shared" si="1"/>
        <v>45973</v>
      </c>
      <c r="V9" s="7">
        <f t="shared" si="1"/>
        <v>45974</v>
      </c>
      <c r="W9" s="7">
        <f t="shared" si="1"/>
        <v>45975</v>
      </c>
      <c r="X9" s="7">
        <f t="shared" si="1"/>
        <v>45976</v>
      </c>
      <c r="Y9" s="7">
        <f t="shared" si="1"/>
        <v>45977</v>
      </c>
      <c r="Z9" s="7">
        <f t="shared" si="1"/>
        <v>45978</v>
      </c>
      <c r="AA9" s="7">
        <f t="shared" si="1"/>
        <v>45979</v>
      </c>
      <c r="AB9" s="7">
        <f t="shared" si="1"/>
        <v>45980</v>
      </c>
      <c r="AC9" s="7">
        <f t="shared" si="1"/>
        <v>45981</v>
      </c>
      <c r="AD9" s="7">
        <f t="shared" si="1"/>
        <v>45982</v>
      </c>
      <c r="AE9" s="7">
        <f t="shared" si="1"/>
        <v>45983</v>
      </c>
      <c r="AF9" s="7">
        <f t="shared" si="1"/>
        <v>45984</v>
      </c>
      <c r="AG9" s="7">
        <f t="shared" si="1"/>
        <v>45985</v>
      </c>
      <c r="AH9" s="7">
        <f t="shared" si="1"/>
        <v>45986</v>
      </c>
      <c r="AI9" s="7">
        <f t="shared" si="1"/>
        <v>45987</v>
      </c>
      <c r="AJ9" s="7">
        <f t="shared" si="1"/>
        <v>45988</v>
      </c>
      <c r="AK9" s="7">
        <f t="shared" si="1"/>
        <v>45989</v>
      </c>
      <c r="AL9" s="7">
        <f t="shared" si="1"/>
        <v>45990</v>
      </c>
      <c r="AM9" s="7">
        <f t="shared" si="1"/>
        <v>45991</v>
      </c>
      <c r="AN9" s="8" t="str">
        <f t="shared" si="1"/>
        <v/>
      </c>
      <c r="AO9" s="48"/>
      <c r="AP9" s="35"/>
      <c r="AQ9" s="13" t="s">
        <v>23</v>
      </c>
      <c r="AR9" s="14" t="s">
        <v>0</v>
      </c>
      <c r="AS9" s="14" t="s">
        <v>39</v>
      </c>
      <c r="AT9" s="14" t="s">
        <v>27</v>
      </c>
      <c r="AU9" s="15" t="s">
        <v>30</v>
      </c>
      <c r="AV9" s="15" t="s">
        <v>31</v>
      </c>
      <c r="AW9" s="15" t="s">
        <v>32</v>
      </c>
      <c r="AX9" s="15" t="s">
        <v>33</v>
      </c>
      <c r="AY9" s="15" t="s">
        <v>29</v>
      </c>
      <c r="AZ9" s="15" t="s">
        <v>34</v>
      </c>
      <c r="BA9" s="15" t="s">
        <v>35</v>
      </c>
      <c r="BB9" s="15" t="s">
        <v>36</v>
      </c>
      <c r="BC9" s="15" t="s">
        <v>37</v>
      </c>
      <c r="BD9" s="16" t="s">
        <v>43</v>
      </c>
      <c r="BE9" s="25" t="s">
        <v>38</v>
      </c>
    </row>
    <row r="10" spans="3:60" customFormat="1" ht="15" thickBot="1" x14ac:dyDescent="0.35">
      <c r="C10" s="32"/>
      <c r="D10" s="32"/>
      <c r="E10" s="46"/>
      <c r="F10" s="10">
        <v>1</v>
      </c>
      <c r="G10" s="11">
        <v>3427</v>
      </c>
      <c r="H10" s="11" t="s">
        <v>1</v>
      </c>
      <c r="I10" s="9">
        <f>COUNTIF($J$8:$AN$8,"Sun")</f>
        <v>5</v>
      </c>
      <c r="J10" s="9" t="s">
        <v>41</v>
      </c>
      <c r="K10" s="9" t="s">
        <v>41</v>
      </c>
      <c r="L10" s="9" t="s">
        <v>41</v>
      </c>
      <c r="M10" s="9" t="s">
        <v>41</v>
      </c>
      <c r="N10" s="9" t="s">
        <v>41</v>
      </c>
      <c r="O10" s="9" t="s">
        <v>41</v>
      </c>
      <c r="P10" s="9" t="str">
        <f t="shared" ref="P10:AK18" si="2">IF(P$8="Sun","WO"," ")</f>
        <v xml:space="preserve"> </v>
      </c>
      <c r="Q10" s="9" t="s">
        <v>40</v>
      </c>
      <c r="R10" s="9" t="s">
        <v>40</v>
      </c>
      <c r="S10" s="9" t="s">
        <v>40</v>
      </c>
      <c r="T10" s="9" t="s">
        <v>40</v>
      </c>
      <c r="U10" s="9" t="s">
        <v>40</v>
      </c>
      <c r="V10" s="9" t="s">
        <v>40</v>
      </c>
      <c r="W10" s="9" t="str">
        <f t="shared" si="2"/>
        <v xml:space="preserve"> </v>
      </c>
      <c r="X10" s="9" t="s">
        <v>40</v>
      </c>
      <c r="Y10" s="9" t="s">
        <v>40</v>
      </c>
      <c r="Z10" s="9" t="s">
        <v>40</v>
      </c>
      <c r="AA10" s="9" t="s">
        <v>40</v>
      </c>
      <c r="AB10" s="9" t="s">
        <v>40</v>
      </c>
      <c r="AC10" s="9" t="s">
        <v>40</v>
      </c>
      <c r="AD10" s="9" t="str">
        <f t="shared" si="2"/>
        <v xml:space="preserve"> </v>
      </c>
      <c r="AE10" s="9" t="s">
        <v>40</v>
      </c>
      <c r="AF10" s="9" t="s">
        <v>40</v>
      </c>
      <c r="AG10" s="9" t="s">
        <v>40</v>
      </c>
      <c r="AH10" s="9" t="s">
        <v>40</v>
      </c>
      <c r="AI10" s="9" t="s">
        <v>40</v>
      </c>
      <c r="AJ10" s="9" t="s">
        <v>40</v>
      </c>
      <c r="AK10" s="9" t="str">
        <f t="shared" si="2"/>
        <v xml:space="preserve"> </v>
      </c>
      <c r="AL10" s="9" t="s">
        <v>40</v>
      </c>
      <c r="AM10" s="9" t="s">
        <v>40</v>
      </c>
      <c r="AN10" s="9" t="s">
        <v>40</v>
      </c>
      <c r="AO10" s="48"/>
      <c r="AP10" s="32"/>
      <c r="AQ10" s="26">
        <v>1</v>
      </c>
      <c r="AR10" s="27">
        <v>3427</v>
      </c>
      <c r="AS10" s="27" t="str">
        <f t="shared" ref="AS10:AS31" si="3">$G$6</f>
        <v>November</v>
      </c>
      <c r="AT10" s="27" t="s">
        <v>1</v>
      </c>
      <c r="AU10" s="28">
        <f>COUNTIF($K10:$AN10,"P")</f>
        <v>21</v>
      </c>
      <c r="AV10" s="28">
        <f t="shared" ref="AV10:AV31" si="4">COUNTIF($K10:$AN10,"A")</f>
        <v>0</v>
      </c>
      <c r="AW10" s="28">
        <f t="shared" ref="AW10:AW31" si="5">COUNTIF($K10:$AN10,"L")</f>
        <v>5</v>
      </c>
      <c r="AX10" s="28">
        <f t="shared" ref="AX10:AX31" si="6">I10</f>
        <v>5</v>
      </c>
      <c r="AY10" s="28">
        <f t="shared" ref="AY10:AY31" si="7">(DATEDIF($F$6,$I$6,"D")+1)</f>
        <v>30</v>
      </c>
      <c r="AZ10" s="28">
        <f>Nov_Report[[#This Row],[Days]]-Nov_Report[[#This Row],[Absent]]</f>
        <v>30</v>
      </c>
      <c r="BA10" s="29">
        <v>11111112</v>
      </c>
      <c r="BB10" s="30">
        <f>Nov_Report[[#This Row],[Salary]]/Nov_Report[[#This Row],[Days]]</f>
        <v>370370.4</v>
      </c>
      <c r="BC10" s="30">
        <f>Nov_Report[[#This Row],[PerDaySalary]]*Nov_Report[[#This Row],[Absent]]</f>
        <v>0</v>
      </c>
      <c r="BD10" s="30">
        <f>Nov_Report[[#This Row],[Salary]]-Nov_Report[[#This Row],[PerDaySalary]]</f>
        <v>10740741.6</v>
      </c>
      <c r="BE10" s="31"/>
    </row>
    <row r="11" spans="3:60" customFormat="1" ht="15" thickBot="1" x14ac:dyDescent="0.35">
      <c r="C11" s="32"/>
      <c r="D11" s="32"/>
      <c r="E11" s="46"/>
      <c r="F11" s="10">
        <v>2</v>
      </c>
      <c r="G11" s="11">
        <v>3428</v>
      </c>
      <c r="H11" s="11" t="s">
        <v>2</v>
      </c>
      <c r="I11" s="9">
        <f t="shared" ref="I11:I31" si="8">COUNTIF($J$8:$AN$8,"Sun")</f>
        <v>5</v>
      </c>
      <c r="J11" s="9" t="s">
        <v>41</v>
      </c>
      <c r="K11" s="9" t="s">
        <v>41</v>
      </c>
      <c r="L11" s="9" t="s">
        <v>41</v>
      </c>
      <c r="M11" s="9" t="s">
        <v>41</v>
      </c>
      <c r="N11" s="9" t="s">
        <v>41</v>
      </c>
      <c r="O11" s="9" t="s">
        <v>41</v>
      </c>
      <c r="P11" s="9" t="str">
        <f t="shared" ref="P11:W31" si="9">IF(P$8="Sun","WO"," ")</f>
        <v xml:space="preserve"> </v>
      </c>
      <c r="Q11" s="9" t="s">
        <v>40</v>
      </c>
      <c r="R11" s="9" t="s">
        <v>40</v>
      </c>
      <c r="S11" s="9" t="s">
        <v>40</v>
      </c>
      <c r="T11" s="9" t="s">
        <v>40</v>
      </c>
      <c r="U11" s="9" t="s">
        <v>40</v>
      </c>
      <c r="V11" s="9" t="s">
        <v>40</v>
      </c>
      <c r="W11" s="9" t="str">
        <f t="shared" si="9"/>
        <v xml:space="preserve"> </v>
      </c>
      <c r="X11" s="9" t="s">
        <v>40</v>
      </c>
      <c r="Y11" s="9" t="s">
        <v>40</v>
      </c>
      <c r="Z11" s="9" t="s">
        <v>40</v>
      </c>
      <c r="AA11" s="9" t="s">
        <v>40</v>
      </c>
      <c r="AB11" s="9" t="s">
        <v>40</v>
      </c>
      <c r="AC11" s="9" t="s">
        <v>40</v>
      </c>
      <c r="AD11" s="9" t="str">
        <f t="shared" si="2"/>
        <v xml:space="preserve"> </v>
      </c>
      <c r="AE11" s="9" t="s">
        <v>40</v>
      </c>
      <c r="AF11" s="9" t="s">
        <v>40</v>
      </c>
      <c r="AG11" s="9" t="s">
        <v>40</v>
      </c>
      <c r="AH11" s="9" t="s">
        <v>40</v>
      </c>
      <c r="AI11" s="9" t="s">
        <v>40</v>
      </c>
      <c r="AJ11" s="9" t="s">
        <v>40</v>
      </c>
      <c r="AK11" s="9" t="str">
        <f t="shared" si="2"/>
        <v xml:space="preserve"> </v>
      </c>
      <c r="AL11" s="9" t="s">
        <v>40</v>
      </c>
      <c r="AM11" s="9" t="s">
        <v>40</v>
      </c>
      <c r="AN11" s="9" t="s">
        <v>40</v>
      </c>
      <c r="AO11" s="48"/>
      <c r="AP11" s="32"/>
      <c r="AQ11" s="10">
        <v>2</v>
      </c>
      <c r="AR11" s="17">
        <v>3428</v>
      </c>
      <c r="AS11" s="17" t="str">
        <f t="shared" si="3"/>
        <v>November</v>
      </c>
      <c r="AT11" s="17" t="s">
        <v>2</v>
      </c>
      <c r="AU11" s="18">
        <f t="shared" ref="AU11:AU31" si="10">COUNTIF($K11:$AN11,"P")</f>
        <v>21</v>
      </c>
      <c r="AV11" s="18">
        <f t="shared" si="4"/>
        <v>0</v>
      </c>
      <c r="AW11" s="18">
        <f t="shared" si="5"/>
        <v>5</v>
      </c>
      <c r="AX11" s="18">
        <f t="shared" si="6"/>
        <v>5</v>
      </c>
      <c r="AY11" s="18">
        <f t="shared" si="7"/>
        <v>30</v>
      </c>
      <c r="AZ11" s="18">
        <f>Nov_Report[[#This Row],[Days]]-Nov_Report[[#This Row],[Absent]]</f>
        <v>30</v>
      </c>
      <c r="BA11" s="19">
        <v>222222</v>
      </c>
      <c r="BB11" s="20">
        <f>Nov_Report[[#This Row],[Salary]]/Nov_Report[[#This Row],[Days]]</f>
        <v>7407.4</v>
      </c>
      <c r="BC11" s="20">
        <f>Nov_Report[[#This Row],[PerDaySalary]]*Nov_Report[[#This Row],[Absent]]</f>
        <v>0</v>
      </c>
      <c r="BD11" s="20">
        <f>Nov_Report[[#This Row],[Salary]]-Nov_Report[[#This Row],[PerDaySalary]]</f>
        <v>214814.6</v>
      </c>
      <c r="BE11" s="31"/>
    </row>
    <row r="12" spans="3:60" customFormat="1" ht="15" thickBot="1" x14ac:dyDescent="0.35">
      <c r="C12" s="32"/>
      <c r="D12" s="32"/>
      <c r="E12" s="46"/>
      <c r="F12" s="10">
        <v>3</v>
      </c>
      <c r="G12" s="11">
        <v>3429</v>
      </c>
      <c r="H12" s="11" t="s">
        <v>3</v>
      </c>
      <c r="I12" s="9">
        <f t="shared" si="8"/>
        <v>5</v>
      </c>
      <c r="J12" s="9" t="s">
        <v>41</v>
      </c>
      <c r="K12" s="9" t="s">
        <v>41</v>
      </c>
      <c r="L12" s="9" t="s">
        <v>41</v>
      </c>
      <c r="M12" s="9" t="s">
        <v>41</v>
      </c>
      <c r="N12" s="9" t="s">
        <v>41</v>
      </c>
      <c r="O12" s="9" t="s">
        <v>41</v>
      </c>
      <c r="P12" s="9" t="str">
        <f t="shared" si="2"/>
        <v xml:space="preserve"> </v>
      </c>
      <c r="Q12" s="9" t="s">
        <v>40</v>
      </c>
      <c r="R12" s="9" t="s">
        <v>40</v>
      </c>
      <c r="S12" s="9" t="s">
        <v>40</v>
      </c>
      <c r="T12" s="9" t="s">
        <v>40</v>
      </c>
      <c r="U12" s="9" t="s">
        <v>40</v>
      </c>
      <c r="V12" s="9" t="s">
        <v>40</v>
      </c>
      <c r="W12" s="9" t="str">
        <f t="shared" si="2"/>
        <v xml:space="preserve"> </v>
      </c>
      <c r="X12" s="9" t="s">
        <v>40</v>
      </c>
      <c r="Y12" s="9" t="s">
        <v>40</v>
      </c>
      <c r="Z12" s="9" t="s">
        <v>40</v>
      </c>
      <c r="AA12" s="9" t="s">
        <v>40</v>
      </c>
      <c r="AB12" s="9" t="s">
        <v>40</v>
      </c>
      <c r="AC12" s="9" t="s">
        <v>40</v>
      </c>
      <c r="AD12" s="9" t="str">
        <f t="shared" si="2"/>
        <v xml:space="preserve"> </v>
      </c>
      <c r="AE12" s="9" t="s">
        <v>40</v>
      </c>
      <c r="AF12" s="9" t="s">
        <v>40</v>
      </c>
      <c r="AG12" s="9" t="s">
        <v>40</v>
      </c>
      <c r="AH12" s="9" t="s">
        <v>40</v>
      </c>
      <c r="AI12" s="9" t="s">
        <v>40</v>
      </c>
      <c r="AJ12" s="9" t="s">
        <v>40</v>
      </c>
      <c r="AK12" s="9" t="str">
        <f t="shared" si="2"/>
        <v xml:space="preserve"> </v>
      </c>
      <c r="AL12" s="9" t="s">
        <v>40</v>
      </c>
      <c r="AM12" s="9" t="s">
        <v>40</v>
      </c>
      <c r="AN12" s="9" t="s">
        <v>40</v>
      </c>
      <c r="AO12" s="48"/>
      <c r="AP12" s="32"/>
      <c r="AQ12" s="10">
        <v>3</v>
      </c>
      <c r="AR12" s="17">
        <v>3429</v>
      </c>
      <c r="AS12" s="17" t="str">
        <f t="shared" si="3"/>
        <v>November</v>
      </c>
      <c r="AT12" s="17" t="s">
        <v>3</v>
      </c>
      <c r="AU12" s="18">
        <f t="shared" si="10"/>
        <v>21</v>
      </c>
      <c r="AV12" s="18">
        <f t="shared" si="4"/>
        <v>0</v>
      </c>
      <c r="AW12" s="18">
        <f t="shared" si="5"/>
        <v>5</v>
      </c>
      <c r="AX12" s="18">
        <f t="shared" si="6"/>
        <v>5</v>
      </c>
      <c r="AY12" s="18">
        <f t="shared" si="7"/>
        <v>30</v>
      </c>
      <c r="AZ12" s="18">
        <f>Nov_Report[[#This Row],[Days]]-Nov_Report[[#This Row],[Absent]]</f>
        <v>30</v>
      </c>
      <c r="BA12" s="19">
        <v>666666</v>
      </c>
      <c r="BB12" s="20">
        <f>Nov_Report[[#This Row],[Salary]]/Nov_Report[[#This Row],[Days]]</f>
        <v>22222.2</v>
      </c>
      <c r="BC12" s="20">
        <f>Nov_Report[[#This Row],[PerDaySalary]]*Nov_Report[[#This Row],[Absent]]</f>
        <v>0</v>
      </c>
      <c r="BD12" s="20">
        <f>Nov_Report[[#This Row],[Salary]]-Nov_Report[[#This Row],[PerDaySalary]]</f>
        <v>644443.80000000005</v>
      </c>
      <c r="BE12" s="31"/>
    </row>
    <row r="13" spans="3:60" customFormat="1" ht="15" thickBot="1" x14ac:dyDescent="0.35">
      <c r="C13" s="32"/>
      <c r="D13" s="32"/>
      <c r="E13" s="46"/>
      <c r="F13" s="10">
        <v>4</v>
      </c>
      <c r="G13" s="11">
        <v>3430</v>
      </c>
      <c r="H13" s="11" t="s">
        <v>4</v>
      </c>
      <c r="I13" s="9">
        <f t="shared" si="8"/>
        <v>5</v>
      </c>
      <c r="J13" s="9" t="s">
        <v>41</v>
      </c>
      <c r="K13" s="9" t="s">
        <v>41</v>
      </c>
      <c r="L13" s="9" t="s">
        <v>41</v>
      </c>
      <c r="M13" s="9" t="s">
        <v>41</v>
      </c>
      <c r="N13" s="9" t="s">
        <v>41</v>
      </c>
      <c r="O13" s="9" t="s">
        <v>41</v>
      </c>
      <c r="P13" s="9" t="str">
        <f t="shared" si="2"/>
        <v xml:space="preserve"> </v>
      </c>
      <c r="Q13" s="9" t="s">
        <v>40</v>
      </c>
      <c r="R13" s="9" t="s">
        <v>40</v>
      </c>
      <c r="S13" s="9" t="s">
        <v>40</v>
      </c>
      <c r="T13" s="9" t="s">
        <v>40</v>
      </c>
      <c r="U13" s="9" t="s">
        <v>40</v>
      </c>
      <c r="V13" s="9" t="s">
        <v>40</v>
      </c>
      <c r="W13" s="9" t="str">
        <f t="shared" si="2"/>
        <v xml:space="preserve"> </v>
      </c>
      <c r="X13" s="9" t="s">
        <v>40</v>
      </c>
      <c r="Y13" s="9" t="s">
        <v>40</v>
      </c>
      <c r="Z13" s="9" t="s">
        <v>40</v>
      </c>
      <c r="AA13" s="9" t="s">
        <v>40</v>
      </c>
      <c r="AB13" s="9" t="s">
        <v>40</v>
      </c>
      <c r="AC13" s="9" t="s">
        <v>40</v>
      </c>
      <c r="AD13" s="9" t="str">
        <f t="shared" si="2"/>
        <v xml:space="preserve"> </v>
      </c>
      <c r="AE13" s="9" t="s">
        <v>40</v>
      </c>
      <c r="AF13" s="9" t="s">
        <v>40</v>
      </c>
      <c r="AG13" s="9" t="s">
        <v>40</v>
      </c>
      <c r="AH13" s="9" t="s">
        <v>40</v>
      </c>
      <c r="AI13" s="9" t="s">
        <v>40</v>
      </c>
      <c r="AJ13" s="9" t="s">
        <v>40</v>
      </c>
      <c r="AK13" s="9" t="str">
        <f t="shared" si="2"/>
        <v xml:space="preserve"> </v>
      </c>
      <c r="AL13" s="9" t="s">
        <v>40</v>
      </c>
      <c r="AM13" s="9" t="s">
        <v>40</v>
      </c>
      <c r="AN13" s="9" t="s">
        <v>40</v>
      </c>
      <c r="AO13" s="48"/>
      <c r="AP13" s="32"/>
      <c r="AQ13" s="10">
        <v>4</v>
      </c>
      <c r="AR13" s="17">
        <v>3430</v>
      </c>
      <c r="AS13" s="17" t="str">
        <f t="shared" si="3"/>
        <v>November</v>
      </c>
      <c r="AT13" s="17" t="s">
        <v>4</v>
      </c>
      <c r="AU13" s="18">
        <f t="shared" si="10"/>
        <v>21</v>
      </c>
      <c r="AV13" s="18">
        <f t="shared" si="4"/>
        <v>0</v>
      </c>
      <c r="AW13" s="18">
        <f t="shared" si="5"/>
        <v>5</v>
      </c>
      <c r="AX13" s="18">
        <f t="shared" si="6"/>
        <v>5</v>
      </c>
      <c r="AY13" s="18">
        <f t="shared" si="7"/>
        <v>30</v>
      </c>
      <c r="AZ13" s="18">
        <f>Nov_Report[[#This Row],[Days]]-Nov_Report[[#This Row],[Absent]]</f>
        <v>30</v>
      </c>
      <c r="BA13" s="19">
        <v>33333</v>
      </c>
      <c r="BB13" s="20">
        <f>Nov_Report[[#This Row],[Salary]]/Nov_Report[[#This Row],[Days]]</f>
        <v>1111.0999999999999</v>
      </c>
      <c r="BC13" s="20">
        <f>Nov_Report[[#This Row],[PerDaySalary]]*Nov_Report[[#This Row],[Absent]]</f>
        <v>0</v>
      </c>
      <c r="BD13" s="20">
        <f>Nov_Report[[#This Row],[Salary]]-Nov_Report[[#This Row],[PerDaySalary]]</f>
        <v>32221.9</v>
      </c>
      <c r="BE13" s="31"/>
    </row>
    <row r="14" spans="3:60" customFormat="1" ht="15" thickBot="1" x14ac:dyDescent="0.35">
      <c r="C14" s="32"/>
      <c r="D14" s="32"/>
      <c r="E14" s="46"/>
      <c r="F14" s="10">
        <v>5</v>
      </c>
      <c r="G14" s="11">
        <v>3431</v>
      </c>
      <c r="H14" s="11" t="s">
        <v>5</v>
      </c>
      <c r="I14" s="9">
        <f t="shared" si="8"/>
        <v>5</v>
      </c>
      <c r="J14" s="9" t="s">
        <v>41</v>
      </c>
      <c r="K14" s="9" t="s">
        <v>41</v>
      </c>
      <c r="L14" s="9" t="s">
        <v>41</v>
      </c>
      <c r="M14" s="9" t="s">
        <v>41</v>
      </c>
      <c r="N14" s="9" t="s">
        <v>41</v>
      </c>
      <c r="O14" s="9" t="s">
        <v>41</v>
      </c>
      <c r="P14" s="9" t="str">
        <f t="shared" si="2"/>
        <v xml:space="preserve"> </v>
      </c>
      <c r="Q14" s="9" t="s">
        <v>40</v>
      </c>
      <c r="R14" s="9" t="s">
        <v>40</v>
      </c>
      <c r="S14" s="9" t="s">
        <v>40</v>
      </c>
      <c r="T14" s="9" t="s">
        <v>40</v>
      </c>
      <c r="U14" s="9" t="s">
        <v>40</v>
      </c>
      <c r="V14" s="9" t="s">
        <v>40</v>
      </c>
      <c r="W14" s="9" t="str">
        <f t="shared" si="2"/>
        <v xml:space="preserve"> </v>
      </c>
      <c r="X14" s="9" t="s">
        <v>40</v>
      </c>
      <c r="Y14" s="9" t="s">
        <v>40</v>
      </c>
      <c r="Z14" s="9" t="s">
        <v>40</v>
      </c>
      <c r="AA14" s="9" t="s">
        <v>40</v>
      </c>
      <c r="AB14" s="9" t="s">
        <v>40</v>
      </c>
      <c r="AC14" s="9" t="s">
        <v>40</v>
      </c>
      <c r="AD14" s="9" t="str">
        <f t="shared" si="2"/>
        <v xml:space="preserve"> </v>
      </c>
      <c r="AE14" s="9" t="s">
        <v>40</v>
      </c>
      <c r="AF14" s="9" t="s">
        <v>40</v>
      </c>
      <c r="AG14" s="9" t="s">
        <v>40</v>
      </c>
      <c r="AH14" s="9" t="s">
        <v>40</v>
      </c>
      <c r="AI14" s="9" t="s">
        <v>40</v>
      </c>
      <c r="AJ14" s="9" t="s">
        <v>40</v>
      </c>
      <c r="AK14" s="9" t="str">
        <f t="shared" si="2"/>
        <v xml:space="preserve"> </v>
      </c>
      <c r="AL14" s="9" t="s">
        <v>40</v>
      </c>
      <c r="AM14" s="9" t="s">
        <v>40</v>
      </c>
      <c r="AN14" s="9" t="s">
        <v>40</v>
      </c>
      <c r="AO14" s="48"/>
      <c r="AP14" s="32"/>
      <c r="AQ14" s="10">
        <v>5</v>
      </c>
      <c r="AR14" s="17">
        <v>3431</v>
      </c>
      <c r="AS14" s="17" t="str">
        <f t="shared" si="3"/>
        <v>November</v>
      </c>
      <c r="AT14" s="17" t="s">
        <v>5</v>
      </c>
      <c r="AU14" s="18">
        <f t="shared" si="10"/>
        <v>21</v>
      </c>
      <c r="AV14" s="18">
        <f t="shared" si="4"/>
        <v>0</v>
      </c>
      <c r="AW14" s="18">
        <f t="shared" si="5"/>
        <v>5</v>
      </c>
      <c r="AX14" s="18">
        <f t="shared" si="6"/>
        <v>5</v>
      </c>
      <c r="AY14" s="18">
        <f t="shared" si="7"/>
        <v>30</v>
      </c>
      <c r="AZ14" s="18">
        <f>Nov_Report[[#This Row],[Days]]-Nov_Report[[#This Row],[Absent]]</f>
        <v>30</v>
      </c>
      <c r="BA14" s="19">
        <v>333445</v>
      </c>
      <c r="BB14" s="20">
        <f>Nov_Report[[#This Row],[Salary]]/Nov_Report[[#This Row],[Days]]</f>
        <v>11114.833333333334</v>
      </c>
      <c r="BC14" s="20">
        <f>Nov_Report[[#This Row],[PerDaySalary]]*Nov_Report[[#This Row],[Absent]]</f>
        <v>0</v>
      </c>
      <c r="BD14" s="20">
        <f>Nov_Report[[#This Row],[Salary]]-Nov_Report[[#This Row],[PerDaySalary]]</f>
        <v>322330.16666666669</v>
      </c>
      <c r="BE14" s="31"/>
    </row>
    <row r="15" spans="3:60" customFormat="1" ht="15" thickBot="1" x14ac:dyDescent="0.35">
      <c r="C15" s="32"/>
      <c r="D15" s="32"/>
      <c r="E15" s="46"/>
      <c r="F15" s="10">
        <v>6</v>
      </c>
      <c r="G15" s="11">
        <v>3432</v>
      </c>
      <c r="H15" s="11" t="s">
        <v>6</v>
      </c>
      <c r="I15" s="9">
        <f t="shared" si="8"/>
        <v>5</v>
      </c>
      <c r="J15" s="9" t="s">
        <v>41</v>
      </c>
      <c r="K15" s="9" t="s">
        <v>41</v>
      </c>
      <c r="L15" s="9" t="s">
        <v>41</v>
      </c>
      <c r="M15" s="9" t="s">
        <v>41</v>
      </c>
      <c r="N15" s="9" t="s">
        <v>41</v>
      </c>
      <c r="O15" s="9" t="s">
        <v>41</v>
      </c>
      <c r="P15" s="9" t="str">
        <f t="shared" si="2"/>
        <v xml:space="preserve"> </v>
      </c>
      <c r="Q15" s="9" t="s">
        <v>40</v>
      </c>
      <c r="R15" s="9" t="s">
        <v>40</v>
      </c>
      <c r="S15" s="9" t="s">
        <v>40</v>
      </c>
      <c r="T15" s="9" t="s">
        <v>40</v>
      </c>
      <c r="U15" s="9" t="s">
        <v>40</v>
      </c>
      <c r="V15" s="9" t="s">
        <v>40</v>
      </c>
      <c r="W15" s="9" t="str">
        <f t="shared" si="2"/>
        <v xml:space="preserve"> </v>
      </c>
      <c r="X15" s="9" t="s">
        <v>40</v>
      </c>
      <c r="Y15" s="9" t="s">
        <v>40</v>
      </c>
      <c r="Z15" s="9" t="s">
        <v>40</v>
      </c>
      <c r="AA15" s="9" t="s">
        <v>40</v>
      </c>
      <c r="AB15" s="9" t="s">
        <v>40</v>
      </c>
      <c r="AC15" s="9" t="s">
        <v>40</v>
      </c>
      <c r="AD15" s="9" t="str">
        <f t="shared" si="2"/>
        <v xml:space="preserve"> </v>
      </c>
      <c r="AE15" s="9" t="s">
        <v>40</v>
      </c>
      <c r="AF15" s="9" t="s">
        <v>40</v>
      </c>
      <c r="AG15" s="9" t="s">
        <v>40</v>
      </c>
      <c r="AH15" s="9" t="s">
        <v>40</v>
      </c>
      <c r="AI15" s="9" t="s">
        <v>40</v>
      </c>
      <c r="AJ15" s="9" t="s">
        <v>40</v>
      </c>
      <c r="AK15" s="9" t="str">
        <f t="shared" si="2"/>
        <v xml:space="preserve"> </v>
      </c>
      <c r="AL15" s="9" t="s">
        <v>40</v>
      </c>
      <c r="AM15" s="9" t="s">
        <v>40</v>
      </c>
      <c r="AN15" s="9" t="s">
        <v>40</v>
      </c>
      <c r="AO15" s="48"/>
      <c r="AP15" s="32"/>
      <c r="AQ15" s="10">
        <v>6</v>
      </c>
      <c r="AR15" s="17">
        <v>3432</v>
      </c>
      <c r="AS15" s="17" t="str">
        <f t="shared" si="3"/>
        <v>November</v>
      </c>
      <c r="AT15" s="17" t="s">
        <v>6</v>
      </c>
      <c r="AU15" s="18">
        <f t="shared" si="10"/>
        <v>21</v>
      </c>
      <c r="AV15" s="18">
        <f t="shared" si="4"/>
        <v>0</v>
      </c>
      <c r="AW15" s="18">
        <f t="shared" si="5"/>
        <v>5</v>
      </c>
      <c r="AX15" s="18">
        <f t="shared" si="6"/>
        <v>5</v>
      </c>
      <c r="AY15" s="18">
        <f t="shared" si="7"/>
        <v>30</v>
      </c>
      <c r="AZ15" s="18">
        <f>Nov_Report[[#This Row],[Days]]-Nov_Report[[#This Row],[Absent]]</f>
        <v>30</v>
      </c>
      <c r="BA15" s="19">
        <v>577777</v>
      </c>
      <c r="BB15" s="20">
        <f>Nov_Report[[#This Row],[Salary]]/Nov_Report[[#This Row],[Days]]</f>
        <v>19259.233333333334</v>
      </c>
      <c r="BC15" s="20">
        <f>Nov_Report[[#This Row],[PerDaySalary]]*Nov_Report[[#This Row],[Absent]]</f>
        <v>0</v>
      </c>
      <c r="BD15" s="20">
        <f>Nov_Report[[#This Row],[Salary]]-Nov_Report[[#This Row],[PerDaySalary]]</f>
        <v>558517.76666666672</v>
      </c>
      <c r="BE15" s="31"/>
    </row>
    <row r="16" spans="3:60" customFormat="1" ht="15" thickBot="1" x14ac:dyDescent="0.35">
      <c r="C16" s="32"/>
      <c r="D16" s="32"/>
      <c r="E16" s="46"/>
      <c r="F16" s="10">
        <v>7</v>
      </c>
      <c r="G16" s="11">
        <v>3433</v>
      </c>
      <c r="H16" s="11" t="s">
        <v>7</v>
      </c>
      <c r="I16" s="9">
        <f t="shared" si="8"/>
        <v>5</v>
      </c>
      <c r="J16" s="9" t="s">
        <v>41</v>
      </c>
      <c r="K16" s="9" t="s">
        <v>41</v>
      </c>
      <c r="L16" s="9" t="s">
        <v>41</v>
      </c>
      <c r="M16" s="9" t="s">
        <v>41</v>
      </c>
      <c r="N16" s="9" t="s">
        <v>41</v>
      </c>
      <c r="O16" s="9" t="s">
        <v>41</v>
      </c>
      <c r="P16" s="9" t="str">
        <f t="shared" si="2"/>
        <v xml:space="preserve"> </v>
      </c>
      <c r="Q16" s="9" t="s">
        <v>40</v>
      </c>
      <c r="R16" s="9" t="s">
        <v>40</v>
      </c>
      <c r="S16" s="9" t="s">
        <v>40</v>
      </c>
      <c r="T16" s="9" t="s">
        <v>40</v>
      </c>
      <c r="U16" s="9" t="s">
        <v>40</v>
      </c>
      <c r="V16" s="9" t="s">
        <v>40</v>
      </c>
      <c r="W16" s="9" t="str">
        <f t="shared" si="2"/>
        <v xml:space="preserve"> </v>
      </c>
      <c r="X16" s="9" t="s">
        <v>40</v>
      </c>
      <c r="Y16" s="9" t="s">
        <v>40</v>
      </c>
      <c r="Z16" s="9" t="s">
        <v>40</v>
      </c>
      <c r="AA16" s="9" t="s">
        <v>40</v>
      </c>
      <c r="AB16" s="9" t="s">
        <v>40</v>
      </c>
      <c r="AC16" s="9" t="s">
        <v>40</v>
      </c>
      <c r="AD16" s="9" t="str">
        <f t="shared" si="2"/>
        <v xml:space="preserve"> </v>
      </c>
      <c r="AE16" s="9" t="s">
        <v>40</v>
      </c>
      <c r="AF16" s="9" t="s">
        <v>40</v>
      </c>
      <c r="AG16" s="9" t="s">
        <v>40</v>
      </c>
      <c r="AH16" s="9" t="s">
        <v>40</v>
      </c>
      <c r="AI16" s="9" t="s">
        <v>40</v>
      </c>
      <c r="AJ16" s="9" t="s">
        <v>40</v>
      </c>
      <c r="AK16" s="9" t="str">
        <f t="shared" si="2"/>
        <v xml:space="preserve"> </v>
      </c>
      <c r="AL16" s="9" t="s">
        <v>40</v>
      </c>
      <c r="AM16" s="9" t="s">
        <v>40</v>
      </c>
      <c r="AN16" s="9" t="s">
        <v>40</v>
      </c>
      <c r="AO16" s="48"/>
      <c r="AP16" s="32"/>
      <c r="AQ16" s="10">
        <v>7</v>
      </c>
      <c r="AR16" s="17">
        <v>3433</v>
      </c>
      <c r="AS16" s="17" t="str">
        <f t="shared" si="3"/>
        <v>November</v>
      </c>
      <c r="AT16" s="17" t="s">
        <v>7</v>
      </c>
      <c r="AU16" s="18">
        <f t="shared" si="10"/>
        <v>21</v>
      </c>
      <c r="AV16" s="18">
        <f t="shared" si="4"/>
        <v>0</v>
      </c>
      <c r="AW16" s="18">
        <f t="shared" si="5"/>
        <v>5</v>
      </c>
      <c r="AX16" s="18">
        <f t="shared" si="6"/>
        <v>5</v>
      </c>
      <c r="AY16" s="18">
        <f t="shared" si="7"/>
        <v>30</v>
      </c>
      <c r="AZ16" s="18">
        <f>Nov_Report[[#This Row],[Days]]-Nov_Report[[#This Row],[Absent]]</f>
        <v>30</v>
      </c>
      <c r="BA16" s="19">
        <v>776890</v>
      </c>
      <c r="BB16" s="20">
        <f>Nov_Report[[#This Row],[Salary]]/Nov_Report[[#This Row],[Days]]</f>
        <v>25896.333333333332</v>
      </c>
      <c r="BC16" s="20">
        <f>Nov_Report[[#This Row],[PerDaySalary]]*Nov_Report[[#This Row],[Absent]]</f>
        <v>0</v>
      </c>
      <c r="BD16" s="20">
        <f>Nov_Report[[#This Row],[Salary]]-Nov_Report[[#This Row],[PerDaySalary]]</f>
        <v>750993.66666666663</v>
      </c>
      <c r="BE16" s="31"/>
    </row>
    <row r="17" spans="1:57" customFormat="1" ht="15" thickBot="1" x14ac:dyDescent="0.35">
      <c r="C17" s="32"/>
      <c r="D17" s="32"/>
      <c r="E17" s="46"/>
      <c r="F17" s="10">
        <v>8</v>
      </c>
      <c r="G17" s="11">
        <v>3434</v>
      </c>
      <c r="H17" s="11" t="s">
        <v>8</v>
      </c>
      <c r="I17" s="9">
        <f t="shared" si="8"/>
        <v>5</v>
      </c>
      <c r="J17" s="9" t="s">
        <v>41</v>
      </c>
      <c r="K17" s="9" t="s">
        <v>41</v>
      </c>
      <c r="L17" s="9" t="s">
        <v>41</v>
      </c>
      <c r="M17" s="9" t="s">
        <v>41</v>
      </c>
      <c r="N17" s="9" t="s">
        <v>41</v>
      </c>
      <c r="O17" s="9" t="s">
        <v>41</v>
      </c>
      <c r="P17" s="9" t="str">
        <f t="shared" si="2"/>
        <v xml:space="preserve"> </v>
      </c>
      <c r="Q17" s="9" t="s">
        <v>40</v>
      </c>
      <c r="R17" s="9" t="s">
        <v>40</v>
      </c>
      <c r="S17" s="9" t="s">
        <v>40</v>
      </c>
      <c r="T17" s="9" t="s">
        <v>40</v>
      </c>
      <c r="U17" s="9" t="s">
        <v>40</v>
      </c>
      <c r="V17" s="9" t="s">
        <v>40</v>
      </c>
      <c r="W17" s="9" t="str">
        <f t="shared" si="2"/>
        <v xml:space="preserve"> </v>
      </c>
      <c r="X17" s="9" t="s">
        <v>40</v>
      </c>
      <c r="Y17" s="9" t="s">
        <v>40</v>
      </c>
      <c r="Z17" s="9" t="s">
        <v>40</v>
      </c>
      <c r="AA17" s="9" t="s">
        <v>40</v>
      </c>
      <c r="AB17" s="9" t="s">
        <v>40</v>
      </c>
      <c r="AC17" s="9" t="s">
        <v>40</v>
      </c>
      <c r="AD17" s="9" t="str">
        <f t="shared" si="2"/>
        <v xml:space="preserve"> </v>
      </c>
      <c r="AE17" s="9" t="s">
        <v>40</v>
      </c>
      <c r="AF17" s="9" t="s">
        <v>40</v>
      </c>
      <c r="AG17" s="9" t="s">
        <v>40</v>
      </c>
      <c r="AH17" s="9" t="s">
        <v>40</v>
      </c>
      <c r="AI17" s="9" t="s">
        <v>40</v>
      </c>
      <c r="AJ17" s="9" t="s">
        <v>40</v>
      </c>
      <c r="AK17" s="9" t="str">
        <f t="shared" si="2"/>
        <v xml:space="preserve"> </v>
      </c>
      <c r="AL17" s="9" t="s">
        <v>40</v>
      </c>
      <c r="AM17" s="9" t="s">
        <v>40</v>
      </c>
      <c r="AN17" s="9" t="s">
        <v>40</v>
      </c>
      <c r="AO17" s="48"/>
      <c r="AP17" s="32"/>
      <c r="AQ17" s="10">
        <v>8</v>
      </c>
      <c r="AR17" s="17">
        <v>3434</v>
      </c>
      <c r="AS17" s="17" t="str">
        <f t="shared" si="3"/>
        <v>November</v>
      </c>
      <c r="AT17" s="17" t="s">
        <v>8</v>
      </c>
      <c r="AU17" s="18">
        <f t="shared" si="10"/>
        <v>21</v>
      </c>
      <c r="AV17" s="18">
        <f t="shared" si="4"/>
        <v>0</v>
      </c>
      <c r="AW17" s="18">
        <f t="shared" si="5"/>
        <v>5</v>
      </c>
      <c r="AX17" s="18">
        <f t="shared" si="6"/>
        <v>5</v>
      </c>
      <c r="AY17" s="18">
        <f t="shared" si="7"/>
        <v>30</v>
      </c>
      <c r="AZ17" s="18">
        <f>Nov_Report[[#This Row],[Days]]-Nov_Report[[#This Row],[Absent]]</f>
        <v>30</v>
      </c>
      <c r="BA17" s="19">
        <v>232445</v>
      </c>
      <c r="BB17" s="20">
        <f>Nov_Report[[#This Row],[Salary]]/Nov_Report[[#This Row],[Days]]</f>
        <v>7748.166666666667</v>
      </c>
      <c r="BC17" s="20">
        <f>Nov_Report[[#This Row],[PerDaySalary]]*Nov_Report[[#This Row],[Absent]]</f>
        <v>0</v>
      </c>
      <c r="BD17" s="20">
        <f>Nov_Report[[#This Row],[Salary]]-Nov_Report[[#This Row],[PerDaySalary]]</f>
        <v>224696.83333333334</v>
      </c>
      <c r="BE17" s="31"/>
    </row>
    <row r="18" spans="1:57" customFormat="1" ht="15" thickBot="1" x14ac:dyDescent="0.35">
      <c r="C18" s="32"/>
      <c r="D18" s="32"/>
      <c r="E18" s="46"/>
      <c r="F18" s="10">
        <v>9</v>
      </c>
      <c r="G18" s="11">
        <v>3435</v>
      </c>
      <c r="H18" s="11" t="s">
        <v>9</v>
      </c>
      <c r="I18" s="9">
        <f t="shared" si="8"/>
        <v>5</v>
      </c>
      <c r="J18" s="9" t="s">
        <v>41</v>
      </c>
      <c r="K18" s="9" t="s">
        <v>41</v>
      </c>
      <c r="L18" s="9" t="s">
        <v>41</v>
      </c>
      <c r="M18" s="9" t="s">
        <v>41</v>
      </c>
      <c r="N18" s="9" t="s">
        <v>41</v>
      </c>
      <c r="O18" s="9" t="s">
        <v>41</v>
      </c>
      <c r="P18" s="9" t="str">
        <f t="shared" si="2"/>
        <v xml:space="preserve"> </v>
      </c>
      <c r="Q18" s="9" t="s">
        <v>40</v>
      </c>
      <c r="R18" s="9" t="s">
        <v>40</v>
      </c>
      <c r="S18" s="9" t="s">
        <v>40</v>
      </c>
      <c r="T18" s="9" t="s">
        <v>40</v>
      </c>
      <c r="U18" s="9" t="s">
        <v>40</v>
      </c>
      <c r="V18" s="9" t="s">
        <v>40</v>
      </c>
      <c r="W18" s="9" t="str">
        <f t="shared" si="2"/>
        <v xml:space="preserve"> </v>
      </c>
      <c r="X18" s="9" t="s">
        <v>40</v>
      </c>
      <c r="Y18" s="9" t="s">
        <v>40</v>
      </c>
      <c r="Z18" s="9" t="s">
        <v>40</v>
      </c>
      <c r="AA18" s="9" t="s">
        <v>40</v>
      </c>
      <c r="AB18" s="9" t="s">
        <v>40</v>
      </c>
      <c r="AC18" s="9" t="s">
        <v>40</v>
      </c>
      <c r="AD18" s="9" t="str">
        <f t="shared" si="2"/>
        <v xml:space="preserve"> </v>
      </c>
      <c r="AE18" s="9" t="s">
        <v>40</v>
      </c>
      <c r="AF18" s="9" t="s">
        <v>40</v>
      </c>
      <c r="AG18" s="9" t="s">
        <v>40</v>
      </c>
      <c r="AH18" s="9" t="s">
        <v>40</v>
      </c>
      <c r="AI18" s="9" t="s">
        <v>40</v>
      </c>
      <c r="AJ18" s="9" t="s">
        <v>40</v>
      </c>
      <c r="AK18" s="9" t="str">
        <f t="shared" si="2"/>
        <v xml:space="preserve"> </v>
      </c>
      <c r="AL18" s="9" t="s">
        <v>40</v>
      </c>
      <c r="AM18" s="9" t="s">
        <v>40</v>
      </c>
      <c r="AN18" s="9" t="s">
        <v>40</v>
      </c>
      <c r="AO18" s="48"/>
      <c r="AP18" s="32"/>
      <c r="AQ18" s="10">
        <v>9</v>
      </c>
      <c r="AR18" s="17">
        <v>3435</v>
      </c>
      <c r="AS18" s="17" t="str">
        <f t="shared" si="3"/>
        <v>November</v>
      </c>
      <c r="AT18" s="17" t="s">
        <v>9</v>
      </c>
      <c r="AU18" s="18">
        <f t="shared" si="10"/>
        <v>21</v>
      </c>
      <c r="AV18" s="18">
        <f t="shared" si="4"/>
        <v>0</v>
      </c>
      <c r="AW18" s="18">
        <f t="shared" si="5"/>
        <v>5</v>
      </c>
      <c r="AX18" s="18">
        <f t="shared" si="6"/>
        <v>5</v>
      </c>
      <c r="AY18" s="18">
        <f t="shared" si="7"/>
        <v>30</v>
      </c>
      <c r="AZ18" s="18">
        <f>Nov_Report[[#This Row],[Days]]-Nov_Report[[#This Row],[Absent]]</f>
        <v>30</v>
      </c>
      <c r="BA18" s="19">
        <v>223455</v>
      </c>
      <c r="BB18" s="20">
        <f>Nov_Report[[#This Row],[Salary]]/Nov_Report[[#This Row],[Days]]</f>
        <v>7448.5</v>
      </c>
      <c r="BC18" s="20">
        <f>Nov_Report[[#This Row],[PerDaySalary]]*Nov_Report[[#This Row],[Absent]]</f>
        <v>0</v>
      </c>
      <c r="BD18" s="20">
        <f>Nov_Report[[#This Row],[Salary]]-Nov_Report[[#This Row],[PerDaySalary]]</f>
        <v>216006.5</v>
      </c>
      <c r="BE18" s="31"/>
    </row>
    <row r="19" spans="1:57" customFormat="1" ht="15" thickBot="1" x14ac:dyDescent="0.35">
      <c r="C19" s="32"/>
      <c r="D19" s="32"/>
      <c r="E19" s="46"/>
      <c r="F19" s="10">
        <v>10</v>
      </c>
      <c r="G19" s="11">
        <v>3436</v>
      </c>
      <c r="H19" s="11" t="s">
        <v>10</v>
      </c>
      <c r="I19" s="9">
        <f t="shared" si="8"/>
        <v>5</v>
      </c>
      <c r="J19" s="9" t="s">
        <v>41</v>
      </c>
      <c r="K19" s="9" t="s">
        <v>41</v>
      </c>
      <c r="L19" s="9" t="s">
        <v>41</v>
      </c>
      <c r="M19" s="9" t="s">
        <v>41</v>
      </c>
      <c r="N19" s="9" t="s">
        <v>41</v>
      </c>
      <c r="O19" s="9" t="s">
        <v>41</v>
      </c>
      <c r="P19" s="9" t="str">
        <f t="shared" ref="P19:AK31" si="11">IF(P$8="Sun","WO"," ")</f>
        <v xml:space="preserve"> </v>
      </c>
      <c r="Q19" s="9" t="s">
        <v>40</v>
      </c>
      <c r="R19" s="9" t="s">
        <v>40</v>
      </c>
      <c r="S19" s="9" t="s">
        <v>40</v>
      </c>
      <c r="T19" s="9" t="s">
        <v>40</v>
      </c>
      <c r="U19" s="9" t="s">
        <v>40</v>
      </c>
      <c r="V19" s="9" t="s">
        <v>40</v>
      </c>
      <c r="W19" s="9" t="str">
        <f t="shared" si="11"/>
        <v xml:space="preserve"> </v>
      </c>
      <c r="X19" s="9" t="s">
        <v>40</v>
      </c>
      <c r="Y19" s="9" t="s">
        <v>40</v>
      </c>
      <c r="Z19" s="9" t="s">
        <v>40</v>
      </c>
      <c r="AA19" s="9" t="s">
        <v>40</v>
      </c>
      <c r="AB19" s="9" t="s">
        <v>40</v>
      </c>
      <c r="AC19" s="9" t="s">
        <v>40</v>
      </c>
      <c r="AD19" s="9" t="str">
        <f t="shared" si="11"/>
        <v xml:space="preserve"> </v>
      </c>
      <c r="AE19" s="9" t="s">
        <v>40</v>
      </c>
      <c r="AF19" s="9" t="s">
        <v>40</v>
      </c>
      <c r="AG19" s="9" t="s">
        <v>40</v>
      </c>
      <c r="AH19" s="9" t="s">
        <v>40</v>
      </c>
      <c r="AI19" s="9" t="s">
        <v>40</v>
      </c>
      <c r="AJ19" s="9" t="s">
        <v>40</v>
      </c>
      <c r="AK19" s="9" t="str">
        <f t="shared" si="11"/>
        <v xml:space="preserve"> </v>
      </c>
      <c r="AL19" s="9" t="s">
        <v>40</v>
      </c>
      <c r="AM19" s="9" t="s">
        <v>40</v>
      </c>
      <c r="AN19" s="9" t="s">
        <v>40</v>
      </c>
      <c r="AO19" s="48"/>
      <c r="AP19" s="32"/>
      <c r="AQ19" s="10">
        <v>10</v>
      </c>
      <c r="AR19" s="17">
        <v>3436</v>
      </c>
      <c r="AS19" s="17" t="str">
        <f t="shared" si="3"/>
        <v>November</v>
      </c>
      <c r="AT19" s="17" t="s">
        <v>10</v>
      </c>
      <c r="AU19" s="18">
        <f t="shared" si="10"/>
        <v>21</v>
      </c>
      <c r="AV19" s="18">
        <f t="shared" si="4"/>
        <v>0</v>
      </c>
      <c r="AW19" s="18">
        <f t="shared" si="5"/>
        <v>5</v>
      </c>
      <c r="AX19" s="18">
        <f t="shared" si="6"/>
        <v>5</v>
      </c>
      <c r="AY19" s="18">
        <f t="shared" si="7"/>
        <v>30</v>
      </c>
      <c r="AZ19" s="18">
        <f>Nov_Report[[#This Row],[Days]]-Nov_Report[[#This Row],[Absent]]</f>
        <v>30</v>
      </c>
      <c r="BA19" s="19">
        <v>222222</v>
      </c>
      <c r="BB19" s="20">
        <f>Nov_Report[[#This Row],[Salary]]/Nov_Report[[#This Row],[Days]]</f>
        <v>7407.4</v>
      </c>
      <c r="BC19" s="20">
        <f>Nov_Report[[#This Row],[PerDaySalary]]*Nov_Report[[#This Row],[Absent]]</f>
        <v>0</v>
      </c>
      <c r="BD19" s="20">
        <f>Nov_Report[[#This Row],[Salary]]-Nov_Report[[#This Row],[PerDaySalary]]</f>
        <v>214814.6</v>
      </c>
      <c r="BE19" s="31"/>
    </row>
    <row r="20" spans="1:57" customFormat="1" ht="15" thickBot="1" x14ac:dyDescent="0.35">
      <c r="C20" s="32"/>
      <c r="D20" s="32"/>
      <c r="E20" s="46"/>
      <c r="F20" s="10">
        <v>11</v>
      </c>
      <c r="G20" s="11">
        <v>3437</v>
      </c>
      <c r="H20" s="11" t="s">
        <v>11</v>
      </c>
      <c r="I20" s="9">
        <f t="shared" si="8"/>
        <v>5</v>
      </c>
      <c r="J20" s="9" t="s">
        <v>41</v>
      </c>
      <c r="K20" s="9" t="s">
        <v>41</v>
      </c>
      <c r="L20" s="9" t="s">
        <v>41</v>
      </c>
      <c r="M20" s="9" t="s">
        <v>41</v>
      </c>
      <c r="N20" s="9" t="s">
        <v>41</v>
      </c>
      <c r="O20" s="9" t="s">
        <v>41</v>
      </c>
      <c r="P20" s="9" t="str">
        <f t="shared" si="9"/>
        <v xml:space="preserve"> </v>
      </c>
      <c r="Q20" s="9" t="s">
        <v>40</v>
      </c>
      <c r="R20" s="9" t="s">
        <v>40</v>
      </c>
      <c r="S20" s="9" t="s">
        <v>40</v>
      </c>
      <c r="T20" s="9" t="s">
        <v>40</v>
      </c>
      <c r="U20" s="9" t="s">
        <v>40</v>
      </c>
      <c r="V20" s="9" t="s">
        <v>40</v>
      </c>
      <c r="W20" s="9" t="str">
        <f t="shared" si="9"/>
        <v xml:space="preserve"> </v>
      </c>
      <c r="X20" s="9" t="s">
        <v>40</v>
      </c>
      <c r="Y20" s="9" t="s">
        <v>40</v>
      </c>
      <c r="Z20" s="9" t="s">
        <v>40</v>
      </c>
      <c r="AA20" s="9" t="s">
        <v>40</v>
      </c>
      <c r="AB20" s="9" t="s">
        <v>40</v>
      </c>
      <c r="AC20" s="9" t="s">
        <v>40</v>
      </c>
      <c r="AD20" s="9" t="str">
        <f t="shared" si="11"/>
        <v xml:space="preserve"> </v>
      </c>
      <c r="AE20" s="9" t="s">
        <v>40</v>
      </c>
      <c r="AF20" s="9" t="s">
        <v>40</v>
      </c>
      <c r="AG20" s="9" t="s">
        <v>40</v>
      </c>
      <c r="AH20" s="9" t="s">
        <v>40</v>
      </c>
      <c r="AI20" s="9" t="s">
        <v>40</v>
      </c>
      <c r="AJ20" s="9" t="s">
        <v>40</v>
      </c>
      <c r="AK20" s="9" t="str">
        <f t="shared" si="11"/>
        <v xml:space="preserve"> </v>
      </c>
      <c r="AL20" s="9" t="s">
        <v>40</v>
      </c>
      <c r="AM20" s="9" t="s">
        <v>40</v>
      </c>
      <c r="AN20" s="9" t="s">
        <v>40</v>
      </c>
      <c r="AO20" s="48"/>
      <c r="AP20" s="32"/>
      <c r="AQ20" s="10">
        <v>11</v>
      </c>
      <c r="AR20" s="17">
        <v>3437</v>
      </c>
      <c r="AS20" s="17" t="str">
        <f t="shared" si="3"/>
        <v>November</v>
      </c>
      <c r="AT20" s="17" t="s">
        <v>11</v>
      </c>
      <c r="AU20" s="18">
        <f t="shared" si="10"/>
        <v>21</v>
      </c>
      <c r="AV20" s="18">
        <f t="shared" si="4"/>
        <v>0</v>
      </c>
      <c r="AW20" s="18">
        <f t="shared" si="5"/>
        <v>5</v>
      </c>
      <c r="AX20" s="18">
        <f t="shared" si="6"/>
        <v>5</v>
      </c>
      <c r="AY20" s="18">
        <f t="shared" si="7"/>
        <v>30</v>
      </c>
      <c r="AZ20" s="18">
        <f>Nov_Report[[#This Row],[Days]]-Nov_Report[[#This Row],[Absent]]</f>
        <v>30</v>
      </c>
      <c r="BA20" s="19">
        <v>666666</v>
      </c>
      <c r="BB20" s="20">
        <f>Nov_Report[[#This Row],[Salary]]/Nov_Report[[#This Row],[Days]]</f>
        <v>22222.2</v>
      </c>
      <c r="BC20" s="20">
        <f>Nov_Report[[#This Row],[PerDaySalary]]*Nov_Report[[#This Row],[Absent]]</f>
        <v>0</v>
      </c>
      <c r="BD20" s="20">
        <f>Nov_Report[[#This Row],[Salary]]-Nov_Report[[#This Row],[PerDaySalary]]</f>
        <v>644443.80000000005</v>
      </c>
      <c r="BE20" s="31"/>
    </row>
    <row r="21" spans="1:57" customFormat="1" ht="15" thickBot="1" x14ac:dyDescent="0.35">
      <c r="C21" s="32"/>
      <c r="D21" s="32"/>
      <c r="E21" s="46"/>
      <c r="F21" s="10">
        <v>12</v>
      </c>
      <c r="G21" s="11">
        <v>3438</v>
      </c>
      <c r="H21" s="11" t="s">
        <v>12</v>
      </c>
      <c r="I21" s="9">
        <f t="shared" si="8"/>
        <v>5</v>
      </c>
      <c r="J21" s="9" t="s">
        <v>41</v>
      </c>
      <c r="K21" s="9" t="s">
        <v>41</v>
      </c>
      <c r="L21" s="9" t="s">
        <v>41</v>
      </c>
      <c r="M21" s="9" t="s">
        <v>41</v>
      </c>
      <c r="N21" s="9" t="s">
        <v>41</v>
      </c>
      <c r="O21" s="9" t="s">
        <v>41</v>
      </c>
      <c r="P21" s="9" t="str">
        <f t="shared" si="9"/>
        <v xml:space="preserve"> </v>
      </c>
      <c r="Q21" s="9" t="s">
        <v>40</v>
      </c>
      <c r="R21" s="9" t="s">
        <v>40</v>
      </c>
      <c r="S21" s="9" t="s">
        <v>40</v>
      </c>
      <c r="T21" s="9" t="s">
        <v>40</v>
      </c>
      <c r="U21" s="9" t="s">
        <v>40</v>
      </c>
      <c r="V21" s="9" t="s">
        <v>40</v>
      </c>
      <c r="W21" s="9" t="str">
        <f t="shared" si="9"/>
        <v xml:space="preserve"> </v>
      </c>
      <c r="X21" s="9" t="s">
        <v>40</v>
      </c>
      <c r="Y21" s="9" t="s">
        <v>40</v>
      </c>
      <c r="Z21" s="9" t="s">
        <v>40</v>
      </c>
      <c r="AA21" s="9" t="s">
        <v>40</v>
      </c>
      <c r="AB21" s="9" t="s">
        <v>40</v>
      </c>
      <c r="AC21" s="9" t="s">
        <v>40</v>
      </c>
      <c r="AD21" s="9" t="str">
        <f t="shared" si="11"/>
        <v xml:space="preserve"> </v>
      </c>
      <c r="AE21" s="9" t="s">
        <v>40</v>
      </c>
      <c r="AF21" s="9" t="s">
        <v>40</v>
      </c>
      <c r="AG21" s="9" t="s">
        <v>40</v>
      </c>
      <c r="AH21" s="9" t="s">
        <v>40</v>
      </c>
      <c r="AI21" s="9" t="s">
        <v>40</v>
      </c>
      <c r="AJ21" s="9" t="s">
        <v>40</v>
      </c>
      <c r="AK21" s="9" t="str">
        <f t="shared" si="11"/>
        <v xml:space="preserve"> </v>
      </c>
      <c r="AL21" s="9" t="s">
        <v>40</v>
      </c>
      <c r="AM21" s="9" t="s">
        <v>40</v>
      </c>
      <c r="AN21" s="9" t="s">
        <v>40</v>
      </c>
      <c r="AO21" s="48"/>
      <c r="AP21" s="32"/>
      <c r="AQ21" s="10">
        <v>12</v>
      </c>
      <c r="AR21" s="17">
        <v>3438</v>
      </c>
      <c r="AS21" s="17" t="str">
        <f t="shared" si="3"/>
        <v>November</v>
      </c>
      <c r="AT21" s="17" t="s">
        <v>12</v>
      </c>
      <c r="AU21" s="18">
        <f t="shared" si="10"/>
        <v>21</v>
      </c>
      <c r="AV21" s="18">
        <f t="shared" si="4"/>
        <v>0</v>
      </c>
      <c r="AW21" s="18">
        <f t="shared" si="5"/>
        <v>5</v>
      </c>
      <c r="AX21" s="18">
        <f t="shared" si="6"/>
        <v>5</v>
      </c>
      <c r="AY21" s="18">
        <f t="shared" si="7"/>
        <v>30</v>
      </c>
      <c r="AZ21" s="18">
        <f>Nov_Report[[#This Row],[Days]]-Nov_Report[[#This Row],[Absent]]</f>
        <v>30</v>
      </c>
      <c r="BA21" s="19">
        <v>544663</v>
      </c>
      <c r="BB21" s="20">
        <f>Nov_Report[[#This Row],[Salary]]/Nov_Report[[#This Row],[Days]]</f>
        <v>18155.433333333334</v>
      </c>
      <c r="BC21" s="20">
        <f>Nov_Report[[#This Row],[PerDaySalary]]*Nov_Report[[#This Row],[Absent]]</f>
        <v>0</v>
      </c>
      <c r="BD21" s="20">
        <f>Nov_Report[[#This Row],[Salary]]-Nov_Report[[#This Row],[PerDaySalary]]</f>
        <v>526507.56666666665</v>
      </c>
      <c r="BE21" s="31"/>
    </row>
    <row r="22" spans="1:57" customFormat="1" ht="15" thickBot="1" x14ac:dyDescent="0.35">
      <c r="C22" s="32"/>
      <c r="D22" s="32"/>
      <c r="E22" s="46"/>
      <c r="F22" s="10">
        <v>13</v>
      </c>
      <c r="G22" s="11">
        <v>3439</v>
      </c>
      <c r="H22" s="11" t="s">
        <v>13</v>
      </c>
      <c r="I22" s="9">
        <f t="shared" si="8"/>
        <v>5</v>
      </c>
      <c r="J22" s="9" t="s">
        <v>41</v>
      </c>
      <c r="K22" s="9" t="s">
        <v>41</v>
      </c>
      <c r="L22" s="9" t="s">
        <v>41</v>
      </c>
      <c r="M22" s="9" t="s">
        <v>41</v>
      </c>
      <c r="N22" s="9" t="s">
        <v>41</v>
      </c>
      <c r="O22" s="9" t="s">
        <v>41</v>
      </c>
      <c r="P22" s="9" t="str">
        <f t="shared" si="9"/>
        <v xml:space="preserve"> </v>
      </c>
      <c r="Q22" s="9" t="s">
        <v>40</v>
      </c>
      <c r="R22" s="9" t="s">
        <v>40</v>
      </c>
      <c r="S22" s="9" t="s">
        <v>40</v>
      </c>
      <c r="T22" s="9" t="s">
        <v>40</v>
      </c>
      <c r="U22" s="9" t="s">
        <v>40</v>
      </c>
      <c r="V22" s="9" t="s">
        <v>40</v>
      </c>
      <c r="W22" s="9" t="str">
        <f t="shared" si="9"/>
        <v xml:space="preserve"> </v>
      </c>
      <c r="X22" s="9" t="s">
        <v>40</v>
      </c>
      <c r="Y22" s="9" t="s">
        <v>40</v>
      </c>
      <c r="Z22" s="9" t="s">
        <v>40</v>
      </c>
      <c r="AA22" s="9" t="s">
        <v>40</v>
      </c>
      <c r="AB22" s="9" t="s">
        <v>40</v>
      </c>
      <c r="AC22" s="9" t="s">
        <v>40</v>
      </c>
      <c r="AD22" s="9" t="str">
        <f t="shared" si="11"/>
        <v xml:space="preserve"> </v>
      </c>
      <c r="AE22" s="9" t="s">
        <v>40</v>
      </c>
      <c r="AF22" s="9" t="s">
        <v>40</v>
      </c>
      <c r="AG22" s="9" t="s">
        <v>40</v>
      </c>
      <c r="AH22" s="9" t="s">
        <v>40</v>
      </c>
      <c r="AI22" s="9" t="s">
        <v>40</v>
      </c>
      <c r="AJ22" s="9" t="s">
        <v>40</v>
      </c>
      <c r="AK22" s="9" t="str">
        <f t="shared" si="11"/>
        <v xml:space="preserve"> </v>
      </c>
      <c r="AL22" s="9" t="s">
        <v>40</v>
      </c>
      <c r="AM22" s="9" t="s">
        <v>40</v>
      </c>
      <c r="AN22" s="9" t="s">
        <v>40</v>
      </c>
      <c r="AO22" s="48"/>
      <c r="AP22" s="32"/>
      <c r="AQ22" s="10">
        <v>13</v>
      </c>
      <c r="AR22" s="17">
        <v>3439</v>
      </c>
      <c r="AS22" s="17" t="str">
        <f t="shared" si="3"/>
        <v>November</v>
      </c>
      <c r="AT22" s="17" t="s">
        <v>13</v>
      </c>
      <c r="AU22" s="18">
        <f t="shared" si="10"/>
        <v>21</v>
      </c>
      <c r="AV22" s="18">
        <f t="shared" si="4"/>
        <v>0</v>
      </c>
      <c r="AW22" s="18">
        <f t="shared" si="5"/>
        <v>5</v>
      </c>
      <c r="AX22" s="18">
        <f t="shared" si="6"/>
        <v>5</v>
      </c>
      <c r="AY22" s="18">
        <f t="shared" si="7"/>
        <v>30</v>
      </c>
      <c r="AZ22" s="18">
        <f>Nov_Report[[#This Row],[Days]]-Nov_Report[[#This Row],[Absent]]</f>
        <v>30</v>
      </c>
      <c r="BA22" s="19">
        <v>333445</v>
      </c>
      <c r="BB22" s="20">
        <f>Nov_Report[[#This Row],[Salary]]/Nov_Report[[#This Row],[Days]]</f>
        <v>11114.833333333334</v>
      </c>
      <c r="BC22" s="20">
        <f>Nov_Report[[#This Row],[PerDaySalary]]*Nov_Report[[#This Row],[Absent]]</f>
        <v>0</v>
      </c>
      <c r="BD22" s="20">
        <f>Nov_Report[[#This Row],[Salary]]-Nov_Report[[#This Row],[PerDaySalary]]</f>
        <v>322330.16666666669</v>
      </c>
      <c r="BE22" s="31"/>
    </row>
    <row r="23" spans="1:57" customFormat="1" ht="15" thickBot="1" x14ac:dyDescent="0.35">
      <c r="C23" s="32"/>
      <c r="D23" s="32"/>
      <c r="E23" s="46"/>
      <c r="F23" s="10">
        <v>14</v>
      </c>
      <c r="G23" s="11">
        <v>3440</v>
      </c>
      <c r="H23" s="11" t="s">
        <v>14</v>
      </c>
      <c r="I23" s="9">
        <f t="shared" si="8"/>
        <v>5</v>
      </c>
      <c r="J23" s="9" t="s">
        <v>41</v>
      </c>
      <c r="K23" s="9" t="s">
        <v>41</v>
      </c>
      <c r="L23" s="9" t="s">
        <v>41</v>
      </c>
      <c r="M23" s="9" t="s">
        <v>41</v>
      </c>
      <c r="N23" s="9" t="s">
        <v>41</v>
      </c>
      <c r="O23" s="9" t="s">
        <v>41</v>
      </c>
      <c r="P23" s="9" t="str">
        <f t="shared" si="9"/>
        <v xml:space="preserve"> </v>
      </c>
      <c r="Q23" s="9" t="s">
        <v>40</v>
      </c>
      <c r="R23" s="9" t="s">
        <v>40</v>
      </c>
      <c r="S23" s="9" t="s">
        <v>40</v>
      </c>
      <c r="T23" s="9" t="s">
        <v>40</v>
      </c>
      <c r="U23" s="9" t="s">
        <v>40</v>
      </c>
      <c r="V23" s="9" t="s">
        <v>40</v>
      </c>
      <c r="W23" s="9" t="str">
        <f t="shared" si="9"/>
        <v xml:space="preserve"> </v>
      </c>
      <c r="X23" s="9" t="s">
        <v>40</v>
      </c>
      <c r="Y23" s="9" t="s">
        <v>40</v>
      </c>
      <c r="Z23" s="9" t="s">
        <v>40</v>
      </c>
      <c r="AA23" s="9" t="s">
        <v>40</v>
      </c>
      <c r="AB23" s="9" t="s">
        <v>40</v>
      </c>
      <c r="AC23" s="9" t="s">
        <v>40</v>
      </c>
      <c r="AD23" s="9" t="str">
        <f t="shared" si="11"/>
        <v xml:space="preserve"> </v>
      </c>
      <c r="AE23" s="9" t="s">
        <v>40</v>
      </c>
      <c r="AF23" s="9" t="s">
        <v>40</v>
      </c>
      <c r="AG23" s="9" t="s">
        <v>40</v>
      </c>
      <c r="AH23" s="9" t="s">
        <v>40</v>
      </c>
      <c r="AI23" s="9" t="s">
        <v>40</v>
      </c>
      <c r="AJ23" s="9" t="s">
        <v>40</v>
      </c>
      <c r="AK23" s="9" t="str">
        <f t="shared" si="11"/>
        <v xml:space="preserve"> </v>
      </c>
      <c r="AL23" s="9" t="s">
        <v>40</v>
      </c>
      <c r="AM23" s="9" t="s">
        <v>40</v>
      </c>
      <c r="AN23" s="9" t="s">
        <v>40</v>
      </c>
      <c r="AO23" s="48"/>
      <c r="AP23" s="32"/>
      <c r="AQ23" s="10">
        <v>14</v>
      </c>
      <c r="AR23" s="17">
        <v>3440</v>
      </c>
      <c r="AS23" s="17" t="str">
        <f t="shared" si="3"/>
        <v>November</v>
      </c>
      <c r="AT23" s="17" t="s">
        <v>14</v>
      </c>
      <c r="AU23" s="18">
        <f t="shared" si="10"/>
        <v>21</v>
      </c>
      <c r="AV23" s="18">
        <f t="shared" si="4"/>
        <v>0</v>
      </c>
      <c r="AW23" s="18">
        <f t="shared" si="5"/>
        <v>5</v>
      </c>
      <c r="AX23" s="18">
        <f t="shared" si="6"/>
        <v>5</v>
      </c>
      <c r="AY23" s="18">
        <f t="shared" si="7"/>
        <v>30</v>
      </c>
      <c r="AZ23" s="18">
        <f>Nov_Report[[#This Row],[Days]]-Nov_Report[[#This Row],[Absent]]</f>
        <v>30</v>
      </c>
      <c r="BA23" s="19">
        <v>77777</v>
      </c>
      <c r="BB23" s="20">
        <f>Nov_Report[[#This Row],[Salary]]/Nov_Report[[#This Row],[Days]]</f>
        <v>2592.5666666666666</v>
      </c>
      <c r="BC23" s="20">
        <f>Nov_Report[[#This Row],[PerDaySalary]]*Nov_Report[[#This Row],[Absent]]</f>
        <v>0</v>
      </c>
      <c r="BD23" s="20">
        <f>Nov_Report[[#This Row],[Salary]]-Nov_Report[[#This Row],[PerDaySalary]]</f>
        <v>75184.433333333334</v>
      </c>
      <c r="BE23" s="31"/>
    </row>
    <row r="24" spans="1:57" customFormat="1" ht="15" thickBot="1" x14ac:dyDescent="0.35">
      <c r="C24" s="32"/>
      <c r="D24" s="32"/>
      <c r="E24" s="46"/>
      <c r="F24" s="10">
        <v>15</v>
      </c>
      <c r="G24" s="11">
        <v>3441</v>
      </c>
      <c r="H24" s="11" t="s">
        <v>15</v>
      </c>
      <c r="I24" s="9">
        <f t="shared" si="8"/>
        <v>5</v>
      </c>
      <c r="J24" s="9" t="s">
        <v>41</v>
      </c>
      <c r="K24" s="9" t="s">
        <v>41</v>
      </c>
      <c r="L24" s="9" t="s">
        <v>41</v>
      </c>
      <c r="M24" s="9" t="s">
        <v>41</v>
      </c>
      <c r="N24" s="9" t="s">
        <v>41</v>
      </c>
      <c r="O24" s="9" t="s">
        <v>41</v>
      </c>
      <c r="P24" s="9" t="str">
        <f t="shared" si="9"/>
        <v xml:space="preserve"> </v>
      </c>
      <c r="Q24" s="9" t="s">
        <v>40</v>
      </c>
      <c r="R24" s="9" t="s">
        <v>40</v>
      </c>
      <c r="S24" s="9" t="s">
        <v>40</v>
      </c>
      <c r="T24" s="9" t="s">
        <v>40</v>
      </c>
      <c r="U24" s="9" t="s">
        <v>40</v>
      </c>
      <c r="V24" s="9" t="s">
        <v>40</v>
      </c>
      <c r="W24" s="9" t="str">
        <f t="shared" si="9"/>
        <v xml:space="preserve"> </v>
      </c>
      <c r="X24" s="9" t="s">
        <v>40</v>
      </c>
      <c r="Y24" s="9" t="s">
        <v>40</v>
      </c>
      <c r="Z24" s="9" t="s">
        <v>40</v>
      </c>
      <c r="AA24" s="9" t="s">
        <v>40</v>
      </c>
      <c r="AB24" s="9" t="s">
        <v>40</v>
      </c>
      <c r="AC24" s="9" t="s">
        <v>40</v>
      </c>
      <c r="AD24" s="9" t="str">
        <f t="shared" si="11"/>
        <v xml:space="preserve"> </v>
      </c>
      <c r="AE24" s="9" t="s">
        <v>40</v>
      </c>
      <c r="AF24" s="9" t="s">
        <v>40</v>
      </c>
      <c r="AG24" s="9" t="s">
        <v>40</v>
      </c>
      <c r="AH24" s="9" t="s">
        <v>40</v>
      </c>
      <c r="AI24" s="9" t="s">
        <v>40</v>
      </c>
      <c r="AJ24" s="9" t="s">
        <v>40</v>
      </c>
      <c r="AK24" s="9" t="str">
        <f t="shared" si="11"/>
        <v xml:space="preserve"> </v>
      </c>
      <c r="AL24" s="9" t="s">
        <v>40</v>
      </c>
      <c r="AM24" s="9" t="s">
        <v>40</v>
      </c>
      <c r="AN24" s="9" t="s">
        <v>40</v>
      </c>
      <c r="AO24" s="48"/>
      <c r="AP24" s="32"/>
      <c r="AQ24" s="10">
        <v>15</v>
      </c>
      <c r="AR24" s="17">
        <v>3441</v>
      </c>
      <c r="AS24" s="17" t="str">
        <f t="shared" si="3"/>
        <v>November</v>
      </c>
      <c r="AT24" s="17" t="s">
        <v>15</v>
      </c>
      <c r="AU24" s="18">
        <f t="shared" si="10"/>
        <v>21</v>
      </c>
      <c r="AV24" s="18">
        <f t="shared" si="4"/>
        <v>0</v>
      </c>
      <c r="AW24" s="18">
        <f t="shared" si="5"/>
        <v>5</v>
      </c>
      <c r="AX24" s="18">
        <f t="shared" si="6"/>
        <v>5</v>
      </c>
      <c r="AY24" s="18">
        <f t="shared" si="7"/>
        <v>30</v>
      </c>
      <c r="AZ24" s="18">
        <f>Nov_Report[[#This Row],[Days]]-Nov_Report[[#This Row],[Absent]]</f>
        <v>30</v>
      </c>
      <c r="BA24" s="19">
        <v>6777890</v>
      </c>
      <c r="BB24" s="20">
        <f>Nov_Report[[#This Row],[Salary]]/Nov_Report[[#This Row],[Days]]</f>
        <v>225929.66666666666</v>
      </c>
      <c r="BC24" s="20">
        <f>Nov_Report[[#This Row],[PerDaySalary]]*Nov_Report[[#This Row],[Absent]]</f>
        <v>0</v>
      </c>
      <c r="BD24" s="20">
        <f>Nov_Report[[#This Row],[Salary]]-Nov_Report[[#This Row],[PerDaySalary]]</f>
        <v>6551960.333333333</v>
      </c>
      <c r="BE24" s="31"/>
    </row>
    <row r="25" spans="1:57" customFormat="1" ht="15" thickBot="1" x14ac:dyDescent="0.35">
      <c r="C25" s="32"/>
      <c r="D25" s="32"/>
      <c r="E25" s="46"/>
      <c r="F25" s="10">
        <v>16</v>
      </c>
      <c r="G25" s="11">
        <v>3442</v>
      </c>
      <c r="H25" s="11" t="s">
        <v>16</v>
      </c>
      <c r="I25" s="9">
        <f t="shared" si="8"/>
        <v>5</v>
      </c>
      <c r="J25" s="9" t="s">
        <v>41</v>
      </c>
      <c r="K25" s="9" t="s">
        <v>41</v>
      </c>
      <c r="L25" s="9" t="s">
        <v>41</v>
      </c>
      <c r="M25" s="9" t="s">
        <v>41</v>
      </c>
      <c r="N25" s="9" t="s">
        <v>41</v>
      </c>
      <c r="O25" s="9" t="s">
        <v>41</v>
      </c>
      <c r="P25" s="9" t="str">
        <f t="shared" si="9"/>
        <v xml:space="preserve"> </v>
      </c>
      <c r="Q25" s="9" t="s">
        <v>40</v>
      </c>
      <c r="R25" s="9" t="s">
        <v>40</v>
      </c>
      <c r="S25" s="9" t="s">
        <v>40</v>
      </c>
      <c r="T25" s="9" t="s">
        <v>40</v>
      </c>
      <c r="U25" s="9" t="s">
        <v>40</v>
      </c>
      <c r="V25" s="9" t="s">
        <v>40</v>
      </c>
      <c r="W25" s="9" t="str">
        <f t="shared" si="9"/>
        <v xml:space="preserve"> </v>
      </c>
      <c r="X25" s="9" t="s">
        <v>40</v>
      </c>
      <c r="Y25" s="9" t="s">
        <v>40</v>
      </c>
      <c r="Z25" s="9" t="s">
        <v>40</v>
      </c>
      <c r="AA25" s="9" t="s">
        <v>40</v>
      </c>
      <c r="AB25" s="9" t="s">
        <v>40</v>
      </c>
      <c r="AC25" s="9" t="s">
        <v>40</v>
      </c>
      <c r="AD25" s="9" t="str">
        <f t="shared" si="11"/>
        <v xml:space="preserve"> </v>
      </c>
      <c r="AE25" s="9" t="s">
        <v>40</v>
      </c>
      <c r="AF25" s="9" t="s">
        <v>40</v>
      </c>
      <c r="AG25" s="9" t="s">
        <v>40</v>
      </c>
      <c r="AH25" s="9" t="s">
        <v>40</v>
      </c>
      <c r="AI25" s="9" t="s">
        <v>40</v>
      </c>
      <c r="AJ25" s="9" t="s">
        <v>40</v>
      </c>
      <c r="AK25" s="9" t="str">
        <f t="shared" si="11"/>
        <v xml:space="preserve"> </v>
      </c>
      <c r="AL25" s="9" t="s">
        <v>40</v>
      </c>
      <c r="AM25" s="9" t="s">
        <v>40</v>
      </c>
      <c r="AN25" s="9" t="s">
        <v>40</v>
      </c>
      <c r="AO25" s="48"/>
      <c r="AP25" s="32"/>
      <c r="AQ25" s="10">
        <v>16</v>
      </c>
      <c r="AR25" s="17">
        <v>3442</v>
      </c>
      <c r="AS25" s="17" t="str">
        <f t="shared" si="3"/>
        <v>November</v>
      </c>
      <c r="AT25" s="17" t="s">
        <v>16</v>
      </c>
      <c r="AU25" s="18">
        <f t="shared" si="10"/>
        <v>21</v>
      </c>
      <c r="AV25" s="18">
        <f t="shared" si="4"/>
        <v>0</v>
      </c>
      <c r="AW25" s="18">
        <f t="shared" si="5"/>
        <v>5</v>
      </c>
      <c r="AX25" s="18">
        <f t="shared" si="6"/>
        <v>5</v>
      </c>
      <c r="AY25" s="18">
        <f t="shared" si="7"/>
        <v>30</v>
      </c>
      <c r="AZ25" s="18">
        <f>Nov_Report[[#This Row],[Days]]-Nov_Report[[#This Row],[Absent]]</f>
        <v>30</v>
      </c>
      <c r="BA25" s="19">
        <v>643539</v>
      </c>
      <c r="BB25" s="20">
        <f>Nov_Report[[#This Row],[Salary]]/Nov_Report[[#This Row],[Days]]</f>
        <v>21451.3</v>
      </c>
      <c r="BC25" s="20">
        <f>Nov_Report[[#This Row],[PerDaySalary]]*Nov_Report[[#This Row],[Absent]]</f>
        <v>0</v>
      </c>
      <c r="BD25" s="20">
        <f>Nov_Report[[#This Row],[Salary]]-Nov_Report[[#This Row],[PerDaySalary]]</f>
        <v>622087.69999999995</v>
      </c>
      <c r="BE25" s="31"/>
    </row>
    <row r="26" spans="1:57" customFormat="1" ht="15" thickBot="1" x14ac:dyDescent="0.35">
      <c r="C26" s="32"/>
      <c r="D26" s="32"/>
      <c r="E26" s="46"/>
      <c r="F26" s="10">
        <v>17</v>
      </c>
      <c r="G26" s="11">
        <v>3443</v>
      </c>
      <c r="H26" s="11" t="s">
        <v>17</v>
      </c>
      <c r="I26" s="9">
        <f t="shared" si="8"/>
        <v>5</v>
      </c>
      <c r="J26" s="9" t="s">
        <v>41</v>
      </c>
      <c r="K26" s="9" t="s">
        <v>41</v>
      </c>
      <c r="L26" s="9" t="s">
        <v>41</v>
      </c>
      <c r="M26" s="9" t="s">
        <v>41</v>
      </c>
      <c r="N26" s="9" t="s">
        <v>41</v>
      </c>
      <c r="O26" s="9" t="s">
        <v>41</v>
      </c>
      <c r="P26" s="9" t="str">
        <f t="shared" si="9"/>
        <v xml:space="preserve"> </v>
      </c>
      <c r="Q26" s="9" t="s">
        <v>40</v>
      </c>
      <c r="R26" s="9" t="s">
        <v>40</v>
      </c>
      <c r="S26" s="9" t="s">
        <v>40</v>
      </c>
      <c r="T26" s="9" t="s">
        <v>40</v>
      </c>
      <c r="U26" s="9" t="s">
        <v>40</v>
      </c>
      <c r="V26" s="9" t="s">
        <v>40</v>
      </c>
      <c r="W26" s="9" t="str">
        <f t="shared" si="9"/>
        <v xml:space="preserve"> </v>
      </c>
      <c r="X26" s="9" t="s">
        <v>40</v>
      </c>
      <c r="Y26" s="9" t="s">
        <v>40</v>
      </c>
      <c r="Z26" s="9" t="s">
        <v>40</v>
      </c>
      <c r="AA26" s="9" t="s">
        <v>40</v>
      </c>
      <c r="AB26" s="9" t="s">
        <v>40</v>
      </c>
      <c r="AC26" s="9" t="s">
        <v>40</v>
      </c>
      <c r="AD26" s="9" t="str">
        <f t="shared" si="11"/>
        <v xml:space="preserve"> </v>
      </c>
      <c r="AE26" s="9" t="s">
        <v>40</v>
      </c>
      <c r="AF26" s="9" t="s">
        <v>40</v>
      </c>
      <c r="AG26" s="9" t="s">
        <v>40</v>
      </c>
      <c r="AH26" s="9" t="s">
        <v>40</v>
      </c>
      <c r="AI26" s="9" t="s">
        <v>40</v>
      </c>
      <c r="AJ26" s="9" t="s">
        <v>40</v>
      </c>
      <c r="AK26" s="9" t="str">
        <f t="shared" si="11"/>
        <v xml:space="preserve"> </v>
      </c>
      <c r="AL26" s="9" t="s">
        <v>40</v>
      </c>
      <c r="AM26" s="9" t="s">
        <v>40</v>
      </c>
      <c r="AN26" s="9" t="s">
        <v>40</v>
      </c>
      <c r="AO26" s="48"/>
      <c r="AP26" s="32"/>
      <c r="AQ26" s="10">
        <v>17</v>
      </c>
      <c r="AR26" s="17">
        <v>3443</v>
      </c>
      <c r="AS26" s="17" t="str">
        <f t="shared" si="3"/>
        <v>November</v>
      </c>
      <c r="AT26" s="17" t="s">
        <v>17</v>
      </c>
      <c r="AU26" s="18">
        <f t="shared" si="10"/>
        <v>21</v>
      </c>
      <c r="AV26" s="18">
        <f t="shared" si="4"/>
        <v>0</v>
      </c>
      <c r="AW26" s="18">
        <f t="shared" si="5"/>
        <v>5</v>
      </c>
      <c r="AX26" s="18">
        <f t="shared" si="6"/>
        <v>5</v>
      </c>
      <c r="AY26" s="18">
        <f t="shared" si="7"/>
        <v>30</v>
      </c>
      <c r="AZ26" s="18">
        <f>Nov_Report[[#This Row],[Days]]-Nov_Report[[#This Row],[Absent]]</f>
        <v>30</v>
      </c>
      <c r="BA26" s="19">
        <v>14411111</v>
      </c>
      <c r="BB26" s="20">
        <f>Nov_Report[[#This Row],[Salary]]/Nov_Report[[#This Row],[Days]]</f>
        <v>480370.36666666664</v>
      </c>
      <c r="BC26" s="20">
        <f>Nov_Report[[#This Row],[PerDaySalary]]*Nov_Report[[#This Row],[Absent]]</f>
        <v>0</v>
      </c>
      <c r="BD26" s="20">
        <f>Nov_Report[[#This Row],[Salary]]-Nov_Report[[#This Row],[PerDaySalary]]</f>
        <v>13930740.633333333</v>
      </c>
      <c r="BE26" s="31"/>
    </row>
    <row r="27" spans="1:57" customFormat="1" ht="15" thickBot="1" x14ac:dyDescent="0.35">
      <c r="C27" s="32"/>
      <c r="D27" s="32"/>
      <c r="E27" s="46"/>
      <c r="F27" s="10">
        <v>18</v>
      </c>
      <c r="G27" s="11">
        <v>3444</v>
      </c>
      <c r="H27" s="11" t="s">
        <v>18</v>
      </c>
      <c r="I27" s="9">
        <f t="shared" si="8"/>
        <v>5</v>
      </c>
      <c r="J27" s="9" t="s">
        <v>41</v>
      </c>
      <c r="K27" s="9" t="s">
        <v>41</v>
      </c>
      <c r="L27" s="9" t="s">
        <v>41</v>
      </c>
      <c r="M27" s="9" t="s">
        <v>41</v>
      </c>
      <c r="N27" s="9" t="s">
        <v>41</v>
      </c>
      <c r="O27" s="9" t="s">
        <v>41</v>
      </c>
      <c r="P27" s="9" t="str">
        <f t="shared" si="9"/>
        <v xml:space="preserve"> </v>
      </c>
      <c r="Q27" s="9" t="s">
        <v>40</v>
      </c>
      <c r="R27" s="9" t="s">
        <v>40</v>
      </c>
      <c r="S27" s="9" t="s">
        <v>40</v>
      </c>
      <c r="T27" s="9" t="s">
        <v>40</v>
      </c>
      <c r="U27" s="9" t="s">
        <v>40</v>
      </c>
      <c r="V27" s="9" t="s">
        <v>40</v>
      </c>
      <c r="W27" s="9" t="str">
        <f t="shared" si="9"/>
        <v xml:space="preserve"> </v>
      </c>
      <c r="X27" s="9" t="s">
        <v>40</v>
      </c>
      <c r="Y27" s="9" t="s">
        <v>40</v>
      </c>
      <c r="Z27" s="9" t="s">
        <v>40</v>
      </c>
      <c r="AA27" s="9" t="s">
        <v>40</v>
      </c>
      <c r="AB27" s="9" t="s">
        <v>40</v>
      </c>
      <c r="AC27" s="9" t="s">
        <v>40</v>
      </c>
      <c r="AD27" s="9" t="str">
        <f t="shared" si="11"/>
        <v xml:space="preserve"> </v>
      </c>
      <c r="AE27" s="9" t="s">
        <v>40</v>
      </c>
      <c r="AF27" s="9" t="s">
        <v>40</v>
      </c>
      <c r="AG27" s="9" t="s">
        <v>40</v>
      </c>
      <c r="AH27" s="9" t="s">
        <v>40</v>
      </c>
      <c r="AI27" s="9" t="s">
        <v>40</v>
      </c>
      <c r="AJ27" s="9" t="s">
        <v>40</v>
      </c>
      <c r="AK27" s="9" t="str">
        <f t="shared" si="11"/>
        <v xml:space="preserve"> </v>
      </c>
      <c r="AL27" s="9" t="s">
        <v>40</v>
      </c>
      <c r="AM27" s="9" t="s">
        <v>40</v>
      </c>
      <c r="AN27" s="9" t="s">
        <v>40</v>
      </c>
      <c r="AO27" s="48"/>
      <c r="AP27" s="32"/>
      <c r="AQ27" s="10">
        <v>18</v>
      </c>
      <c r="AR27" s="17">
        <v>3444</v>
      </c>
      <c r="AS27" s="17" t="str">
        <f t="shared" si="3"/>
        <v>November</v>
      </c>
      <c r="AT27" s="17" t="s">
        <v>18</v>
      </c>
      <c r="AU27" s="18">
        <f t="shared" si="10"/>
        <v>21</v>
      </c>
      <c r="AV27" s="18">
        <f t="shared" si="4"/>
        <v>0</v>
      </c>
      <c r="AW27" s="18">
        <f t="shared" si="5"/>
        <v>5</v>
      </c>
      <c r="AX27" s="18">
        <f t="shared" si="6"/>
        <v>5</v>
      </c>
      <c r="AY27" s="18">
        <f t="shared" si="7"/>
        <v>30</v>
      </c>
      <c r="AZ27" s="18">
        <f>Nov_Report[[#This Row],[Days]]-Nov_Report[[#This Row],[Absent]]</f>
        <v>30</v>
      </c>
      <c r="BA27" s="19">
        <v>222222</v>
      </c>
      <c r="BB27" s="20">
        <f>Nov_Report[[#This Row],[Salary]]/Nov_Report[[#This Row],[Days]]</f>
        <v>7407.4</v>
      </c>
      <c r="BC27" s="20">
        <f>Nov_Report[[#This Row],[PerDaySalary]]*Nov_Report[[#This Row],[Absent]]</f>
        <v>0</v>
      </c>
      <c r="BD27" s="20">
        <f>Nov_Report[[#This Row],[Salary]]-Nov_Report[[#This Row],[PerDaySalary]]</f>
        <v>214814.6</v>
      </c>
      <c r="BE27" s="31"/>
    </row>
    <row r="28" spans="1:57" customFormat="1" ht="15" thickBot="1" x14ac:dyDescent="0.35">
      <c r="C28" s="32"/>
      <c r="D28" s="32"/>
      <c r="E28" s="46"/>
      <c r="F28" s="10">
        <v>19</v>
      </c>
      <c r="G28" s="11">
        <v>3445</v>
      </c>
      <c r="H28" s="11" t="s">
        <v>19</v>
      </c>
      <c r="I28" s="9">
        <f t="shared" si="8"/>
        <v>5</v>
      </c>
      <c r="J28" s="9" t="s">
        <v>41</v>
      </c>
      <c r="K28" s="9" t="s">
        <v>41</v>
      </c>
      <c r="L28" s="9" t="s">
        <v>41</v>
      </c>
      <c r="M28" s="9" t="s">
        <v>41</v>
      </c>
      <c r="N28" s="9" t="s">
        <v>41</v>
      </c>
      <c r="O28" s="9" t="s">
        <v>41</v>
      </c>
      <c r="P28" s="9" t="str">
        <f t="shared" si="9"/>
        <v xml:space="preserve"> </v>
      </c>
      <c r="Q28" s="9" t="s">
        <v>40</v>
      </c>
      <c r="R28" s="9" t="s">
        <v>40</v>
      </c>
      <c r="S28" s="9" t="s">
        <v>40</v>
      </c>
      <c r="T28" s="9" t="s">
        <v>40</v>
      </c>
      <c r="U28" s="9" t="s">
        <v>40</v>
      </c>
      <c r="V28" s="9" t="s">
        <v>40</v>
      </c>
      <c r="W28" s="9" t="str">
        <f t="shared" si="9"/>
        <v xml:space="preserve"> </v>
      </c>
      <c r="X28" s="9" t="s">
        <v>40</v>
      </c>
      <c r="Y28" s="9" t="s">
        <v>40</v>
      </c>
      <c r="Z28" s="9" t="s">
        <v>40</v>
      </c>
      <c r="AA28" s="9" t="s">
        <v>40</v>
      </c>
      <c r="AB28" s="9" t="s">
        <v>40</v>
      </c>
      <c r="AC28" s="9" t="s">
        <v>40</v>
      </c>
      <c r="AD28" s="9" t="str">
        <f t="shared" si="11"/>
        <v xml:space="preserve"> </v>
      </c>
      <c r="AE28" s="9" t="s">
        <v>40</v>
      </c>
      <c r="AF28" s="9" t="s">
        <v>40</v>
      </c>
      <c r="AG28" s="9" t="s">
        <v>40</v>
      </c>
      <c r="AH28" s="9" t="s">
        <v>40</v>
      </c>
      <c r="AI28" s="9" t="s">
        <v>40</v>
      </c>
      <c r="AJ28" s="9" t="s">
        <v>40</v>
      </c>
      <c r="AK28" s="9" t="str">
        <f t="shared" si="11"/>
        <v xml:space="preserve"> </v>
      </c>
      <c r="AL28" s="9" t="s">
        <v>40</v>
      </c>
      <c r="AM28" s="9" t="s">
        <v>40</v>
      </c>
      <c r="AN28" s="9" t="s">
        <v>40</v>
      </c>
      <c r="AO28" s="48"/>
      <c r="AP28" s="32"/>
      <c r="AQ28" s="10">
        <v>19</v>
      </c>
      <c r="AR28" s="17">
        <v>3445</v>
      </c>
      <c r="AS28" s="17" t="str">
        <f t="shared" si="3"/>
        <v>November</v>
      </c>
      <c r="AT28" s="17" t="s">
        <v>19</v>
      </c>
      <c r="AU28" s="18">
        <f t="shared" si="10"/>
        <v>21</v>
      </c>
      <c r="AV28" s="18">
        <f t="shared" si="4"/>
        <v>0</v>
      </c>
      <c r="AW28" s="18">
        <f t="shared" si="5"/>
        <v>5</v>
      </c>
      <c r="AX28" s="18">
        <f t="shared" si="6"/>
        <v>5</v>
      </c>
      <c r="AY28" s="18">
        <f t="shared" si="7"/>
        <v>30</v>
      </c>
      <c r="AZ28" s="18">
        <f>Nov_Report[[#This Row],[Days]]-Nov_Report[[#This Row],[Absent]]</f>
        <v>30</v>
      </c>
      <c r="BA28" s="19">
        <v>666666</v>
      </c>
      <c r="BB28" s="20">
        <f>Nov_Report[[#This Row],[Salary]]/Nov_Report[[#This Row],[Days]]</f>
        <v>22222.2</v>
      </c>
      <c r="BC28" s="20">
        <f>Nov_Report[[#This Row],[PerDaySalary]]*Nov_Report[[#This Row],[Absent]]</f>
        <v>0</v>
      </c>
      <c r="BD28" s="20">
        <f>Nov_Report[[#This Row],[Salary]]-Nov_Report[[#This Row],[PerDaySalary]]</f>
        <v>644443.80000000005</v>
      </c>
      <c r="BE28" s="31"/>
    </row>
    <row r="29" spans="1:57" customFormat="1" ht="15" thickBot="1" x14ac:dyDescent="0.35">
      <c r="C29" s="32"/>
      <c r="D29" s="32"/>
      <c r="E29" s="46"/>
      <c r="F29" s="10">
        <v>20</v>
      </c>
      <c r="G29" s="11">
        <v>3446</v>
      </c>
      <c r="H29" s="11" t="s">
        <v>20</v>
      </c>
      <c r="I29" s="9">
        <f t="shared" si="8"/>
        <v>5</v>
      </c>
      <c r="J29" s="9" t="s">
        <v>41</v>
      </c>
      <c r="K29" s="9" t="s">
        <v>41</v>
      </c>
      <c r="L29" s="9" t="s">
        <v>41</v>
      </c>
      <c r="M29" s="9" t="s">
        <v>41</v>
      </c>
      <c r="N29" s="9" t="s">
        <v>41</v>
      </c>
      <c r="O29" s="9" t="s">
        <v>41</v>
      </c>
      <c r="P29" s="9" t="str">
        <f t="shared" si="9"/>
        <v xml:space="preserve"> </v>
      </c>
      <c r="Q29" s="9" t="s">
        <v>40</v>
      </c>
      <c r="R29" s="9" t="s">
        <v>40</v>
      </c>
      <c r="S29" s="9" t="s">
        <v>40</v>
      </c>
      <c r="T29" s="9" t="s">
        <v>40</v>
      </c>
      <c r="U29" s="9" t="s">
        <v>40</v>
      </c>
      <c r="V29" s="9" t="s">
        <v>40</v>
      </c>
      <c r="W29" s="9" t="str">
        <f t="shared" si="9"/>
        <v xml:space="preserve"> </v>
      </c>
      <c r="X29" s="9" t="s">
        <v>40</v>
      </c>
      <c r="Y29" s="9" t="s">
        <v>40</v>
      </c>
      <c r="Z29" s="9" t="s">
        <v>40</v>
      </c>
      <c r="AA29" s="9" t="s">
        <v>40</v>
      </c>
      <c r="AB29" s="9" t="s">
        <v>40</v>
      </c>
      <c r="AC29" s="9" t="s">
        <v>40</v>
      </c>
      <c r="AD29" s="9" t="str">
        <f t="shared" si="11"/>
        <v xml:space="preserve"> </v>
      </c>
      <c r="AE29" s="9" t="s">
        <v>40</v>
      </c>
      <c r="AF29" s="9" t="s">
        <v>40</v>
      </c>
      <c r="AG29" s="9" t="s">
        <v>40</v>
      </c>
      <c r="AH29" s="9" t="s">
        <v>40</v>
      </c>
      <c r="AI29" s="9" t="s">
        <v>40</v>
      </c>
      <c r="AJ29" s="9" t="s">
        <v>40</v>
      </c>
      <c r="AK29" s="9" t="str">
        <f t="shared" si="11"/>
        <v xml:space="preserve"> </v>
      </c>
      <c r="AL29" s="9" t="s">
        <v>40</v>
      </c>
      <c r="AM29" s="9" t="s">
        <v>40</v>
      </c>
      <c r="AN29" s="9" t="s">
        <v>40</v>
      </c>
      <c r="AO29" s="48"/>
      <c r="AP29" s="32"/>
      <c r="AQ29" s="10">
        <v>20</v>
      </c>
      <c r="AR29" s="17">
        <v>3446</v>
      </c>
      <c r="AS29" s="17" t="str">
        <f t="shared" si="3"/>
        <v>November</v>
      </c>
      <c r="AT29" s="17" t="s">
        <v>20</v>
      </c>
      <c r="AU29" s="18">
        <f t="shared" si="10"/>
        <v>21</v>
      </c>
      <c r="AV29" s="18">
        <f t="shared" si="4"/>
        <v>0</v>
      </c>
      <c r="AW29" s="18">
        <f t="shared" si="5"/>
        <v>5</v>
      </c>
      <c r="AX29" s="18">
        <f t="shared" si="6"/>
        <v>5</v>
      </c>
      <c r="AY29" s="18">
        <f t="shared" si="7"/>
        <v>30</v>
      </c>
      <c r="AZ29" s="18">
        <f>Nov_Report[[#This Row],[Days]]-Nov_Report[[#This Row],[Absent]]</f>
        <v>30</v>
      </c>
      <c r="BA29" s="19">
        <v>733333</v>
      </c>
      <c r="BB29" s="20">
        <f>Nov_Report[[#This Row],[Salary]]/Nov_Report[[#This Row],[Days]]</f>
        <v>24444.433333333334</v>
      </c>
      <c r="BC29" s="20">
        <f>Nov_Report[[#This Row],[PerDaySalary]]*Nov_Report[[#This Row],[Absent]]</f>
        <v>0</v>
      </c>
      <c r="BD29" s="20">
        <f>Nov_Report[[#This Row],[Salary]]-Nov_Report[[#This Row],[PerDaySalary]]</f>
        <v>708888.56666666665</v>
      </c>
      <c r="BE29" s="31"/>
    </row>
    <row r="30" spans="1:57" customFormat="1" ht="15" thickBot="1" x14ac:dyDescent="0.35">
      <c r="C30" s="32"/>
      <c r="D30" s="32"/>
      <c r="E30" s="46"/>
      <c r="F30" s="10">
        <v>21</v>
      </c>
      <c r="G30" s="11">
        <v>3447</v>
      </c>
      <c r="H30" s="11" t="s">
        <v>21</v>
      </c>
      <c r="I30" s="9">
        <f t="shared" si="8"/>
        <v>5</v>
      </c>
      <c r="J30" s="9" t="s">
        <v>41</v>
      </c>
      <c r="K30" s="9" t="s">
        <v>41</v>
      </c>
      <c r="L30" s="9" t="s">
        <v>41</v>
      </c>
      <c r="M30" s="9" t="s">
        <v>41</v>
      </c>
      <c r="N30" s="9" t="s">
        <v>41</v>
      </c>
      <c r="O30" s="9" t="s">
        <v>41</v>
      </c>
      <c r="P30" s="9" t="str">
        <f t="shared" si="9"/>
        <v xml:space="preserve"> </v>
      </c>
      <c r="Q30" s="9" t="s">
        <v>40</v>
      </c>
      <c r="R30" s="9" t="s">
        <v>40</v>
      </c>
      <c r="S30" s="9" t="s">
        <v>40</v>
      </c>
      <c r="T30" s="9" t="s">
        <v>40</v>
      </c>
      <c r="U30" s="9" t="s">
        <v>40</v>
      </c>
      <c r="V30" s="9" t="s">
        <v>40</v>
      </c>
      <c r="W30" s="9" t="str">
        <f t="shared" si="9"/>
        <v xml:space="preserve"> </v>
      </c>
      <c r="X30" s="9" t="s">
        <v>40</v>
      </c>
      <c r="Y30" s="9" t="s">
        <v>40</v>
      </c>
      <c r="Z30" s="9" t="s">
        <v>40</v>
      </c>
      <c r="AA30" s="9" t="s">
        <v>40</v>
      </c>
      <c r="AB30" s="9" t="s">
        <v>40</v>
      </c>
      <c r="AC30" s="9" t="s">
        <v>40</v>
      </c>
      <c r="AD30" s="9" t="str">
        <f t="shared" si="11"/>
        <v xml:space="preserve"> </v>
      </c>
      <c r="AE30" s="9" t="s">
        <v>40</v>
      </c>
      <c r="AF30" s="9" t="s">
        <v>40</v>
      </c>
      <c r="AG30" s="9" t="s">
        <v>40</v>
      </c>
      <c r="AH30" s="9" t="s">
        <v>40</v>
      </c>
      <c r="AI30" s="9" t="s">
        <v>40</v>
      </c>
      <c r="AJ30" s="9" t="s">
        <v>40</v>
      </c>
      <c r="AK30" s="9" t="str">
        <f t="shared" si="11"/>
        <v xml:space="preserve"> </v>
      </c>
      <c r="AL30" s="9" t="s">
        <v>40</v>
      </c>
      <c r="AM30" s="9" t="s">
        <v>40</v>
      </c>
      <c r="AN30" s="9" t="s">
        <v>40</v>
      </c>
      <c r="AO30" s="48"/>
      <c r="AP30" s="32"/>
      <c r="AQ30" s="10">
        <v>21</v>
      </c>
      <c r="AR30" s="17">
        <v>3447</v>
      </c>
      <c r="AS30" s="17" t="str">
        <f t="shared" si="3"/>
        <v>November</v>
      </c>
      <c r="AT30" s="17" t="s">
        <v>21</v>
      </c>
      <c r="AU30" s="18">
        <f t="shared" si="10"/>
        <v>21</v>
      </c>
      <c r="AV30" s="18">
        <f t="shared" si="4"/>
        <v>0</v>
      </c>
      <c r="AW30" s="18">
        <f t="shared" si="5"/>
        <v>5</v>
      </c>
      <c r="AX30" s="18">
        <f t="shared" si="6"/>
        <v>5</v>
      </c>
      <c r="AY30" s="18">
        <f t="shared" si="7"/>
        <v>30</v>
      </c>
      <c r="AZ30" s="18">
        <f>Nov_Report[[#This Row],[Days]]-Nov_Report[[#This Row],[Absent]]</f>
        <v>30</v>
      </c>
      <c r="BA30" s="19">
        <v>333445</v>
      </c>
      <c r="BB30" s="20">
        <f>Nov_Report[[#This Row],[Salary]]/Nov_Report[[#This Row],[Days]]</f>
        <v>11114.833333333334</v>
      </c>
      <c r="BC30" s="20">
        <f>Nov_Report[[#This Row],[PerDaySalary]]*Nov_Report[[#This Row],[Absent]]</f>
        <v>0</v>
      </c>
      <c r="BD30" s="20">
        <f>Nov_Report[[#This Row],[Salary]]-Nov_Report[[#This Row],[PerDaySalary]]</f>
        <v>322330.16666666669</v>
      </c>
      <c r="BE30" s="31"/>
    </row>
    <row r="31" spans="1:57" customFormat="1" ht="15" thickBot="1" x14ac:dyDescent="0.35">
      <c r="C31" s="32"/>
      <c r="D31" s="32"/>
      <c r="E31" s="46"/>
      <c r="F31" s="12">
        <v>22</v>
      </c>
      <c r="G31" s="42">
        <v>3448</v>
      </c>
      <c r="H31" s="42" t="s">
        <v>22</v>
      </c>
      <c r="I31" s="43">
        <f t="shared" si="8"/>
        <v>5</v>
      </c>
      <c r="J31" s="9" t="s">
        <v>41</v>
      </c>
      <c r="K31" s="9" t="s">
        <v>41</v>
      </c>
      <c r="L31" s="9" t="s">
        <v>41</v>
      </c>
      <c r="M31" s="9" t="s">
        <v>41</v>
      </c>
      <c r="N31" s="9" t="s">
        <v>41</v>
      </c>
      <c r="O31" s="9" t="s">
        <v>41</v>
      </c>
      <c r="P31" s="43" t="str">
        <f t="shared" si="9"/>
        <v xml:space="preserve"> </v>
      </c>
      <c r="Q31" s="9" t="s">
        <v>40</v>
      </c>
      <c r="R31" s="9" t="s">
        <v>40</v>
      </c>
      <c r="S31" s="9" t="s">
        <v>40</v>
      </c>
      <c r="T31" s="9" t="s">
        <v>40</v>
      </c>
      <c r="U31" s="9" t="s">
        <v>40</v>
      </c>
      <c r="V31" s="9" t="s">
        <v>40</v>
      </c>
      <c r="W31" s="43" t="str">
        <f t="shared" si="9"/>
        <v xml:space="preserve"> </v>
      </c>
      <c r="X31" s="9" t="s">
        <v>40</v>
      </c>
      <c r="Y31" s="9" t="s">
        <v>40</v>
      </c>
      <c r="Z31" s="9" t="s">
        <v>40</v>
      </c>
      <c r="AA31" s="9" t="s">
        <v>40</v>
      </c>
      <c r="AB31" s="9" t="s">
        <v>40</v>
      </c>
      <c r="AC31" s="9" t="s">
        <v>40</v>
      </c>
      <c r="AD31" s="43" t="str">
        <f t="shared" si="11"/>
        <v xml:space="preserve"> </v>
      </c>
      <c r="AE31" s="9" t="s">
        <v>40</v>
      </c>
      <c r="AF31" s="9" t="s">
        <v>40</v>
      </c>
      <c r="AG31" s="9" t="s">
        <v>40</v>
      </c>
      <c r="AH31" s="9" t="s">
        <v>40</v>
      </c>
      <c r="AI31" s="9" t="s">
        <v>40</v>
      </c>
      <c r="AJ31" s="9" t="s">
        <v>40</v>
      </c>
      <c r="AK31" s="43" t="str">
        <f t="shared" si="11"/>
        <v xml:space="preserve"> </v>
      </c>
      <c r="AL31" s="9" t="s">
        <v>40</v>
      </c>
      <c r="AM31" s="9" t="s">
        <v>40</v>
      </c>
      <c r="AN31" s="9" t="s">
        <v>40</v>
      </c>
      <c r="AO31" s="48"/>
      <c r="AP31" s="32"/>
      <c r="AQ31" s="12">
        <v>22</v>
      </c>
      <c r="AR31" s="21">
        <v>3448</v>
      </c>
      <c r="AS31" s="21" t="str">
        <f t="shared" si="3"/>
        <v>November</v>
      </c>
      <c r="AT31" s="21" t="s">
        <v>22</v>
      </c>
      <c r="AU31" s="22">
        <f t="shared" si="10"/>
        <v>21</v>
      </c>
      <c r="AV31" s="22">
        <f t="shared" si="4"/>
        <v>0</v>
      </c>
      <c r="AW31" s="22">
        <f t="shared" si="5"/>
        <v>5</v>
      </c>
      <c r="AX31" s="22">
        <f t="shared" si="6"/>
        <v>5</v>
      </c>
      <c r="AY31" s="22">
        <f t="shared" si="7"/>
        <v>30</v>
      </c>
      <c r="AZ31" s="22">
        <f>Nov_Report[[#This Row],[Days]]-Nov_Report[[#This Row],[Absent]]</f>
        <v>30</v>
      </c>
      <c r="BA31" s="23">
        <v>789054</v>
      </c>
      <c r="BB31" s="24">
        <f>Nov_Report[[#This Row],[Salary]]/Nov_Report[[#This Row],[Days]]</f>
        <v>26301.8</v>
      </c>
      <c r="BC31" s="24">
        <f>Nov_Report[[#This Row],[PerDaySalary]]*Nov_Report[[#This Row],[Absent]]</f>
        <v>0</v>
      </c>
      <c r="BD31" s="24">
        <f>Nov_Report[[#This Row],[Salary]]-Nov_Report[[#This Row],[PerDaySalary]]</f>
        <v>762752.2</v>
      </c>
      <c r="BE31" s="31"/>
    </row>
    <row r="32" spans="1:57" x14ac:dyDescent="0.3">
      <c r="A32"/>
      <c r="B32"/>
      <c r="E32" s="46"/>
      <c r="F32" s="47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</row>
    <row r="33" spans="1:51" x14ac:dyDescent="0.3">
      <c r="A33"/>
      <c r="B33"/>
      <c r="E33" s="46"/>
      <c r="AO33" s="44"/>
    </row>
    <row r="34" spans="1:51" x14ac:dyDescent="0.3">
      <c r="I34" s="37"/>
    </row>
    <row r="35" spans="1:51" x14ac:dyDescent="0.3">
      <c r="AY35" s="38"/>
    </row>
  </sheetData>
  <mergeCells count="1">
    <mergeCell ref="F8:H8"/>
  </mergeCells>
  <conditionalFormatting sqref="I10:AN31">
    <cfRule type="containsText" dxfId="39" priority="3" operator="containsText" text="A">
      <formula>NOT(ISERROR(SEARCH("A",I10)))</formula>
    </cfRule>
  </conditionalFormatting>
  <conditionalFormatting sqref="J10:AN31">
    <cfRule type="containsText" dxfId="38" priority="1" operator="containsText" text="L">
      <formula>NOT(ISERROR(SEARCH("L",J10)))</formula>
    </cfRule>
    <cfRule type="containsText" dxfId="37" priority="2" operator="containsText" text="P">
      <formula>NOT(ISERROR(SEARCH("P",J10)))</formula>
    </cfRule>
  </conditionalFormatting>
  <dataValidations count="1">
    <dataValidation type="list" allowBlank="1" showInputMessage="1" showErrorMessage="1" sqref="J10:O31 Q10:V31 X10:AC31 AE10:AJ31 AL10:AN31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Sheet3!$B$2:$B$13</xm:f>
          </x14:formula1>
          <xm:sqref>F6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Nov!AU10:AX10</xm:f>
              <xm:sqref>BE10</xm:sqref>
            </x14:sparkline>
            <x14:sparkline>
              <xm:f>Nov!AU11:AX11</xm:f>
              <xm:sqref>BE11</xm:sqref>
            </x14:sparkline>
            <x14:sparkline>
              <xm:f>Nov!AU12:AX12</xm:f>
              <xm:sqref>BE12</xm:sqref>
            </x14:sparkline>
            <x14:sparkline>
              <xm:f>Nov!AU13:AX13</xm:f>
              <xm:sqref>BE13</xm:sqref>
            </x14:sparkline>
            <x14:sparkline>
              <xm:f>Nov!AU14:AX14</xm:f>
              <xm:sqref>BE14</xm:sqref>
            </x14:sparkline>
            <x14:sparkline>
              <xm:f>Nov!AU15:AX15</xm:f>
              <xm:sqref>BE15</xm:sqref>
            </x14:sparkline>
            <x14:sparkline>
              <xm:f>Nov!AU16:AX16</xm:f>
              <xm:sqref>BE16</xm:sqref>
            </x14:sparkline>
            <x14:sparkline>
              <xm:f>Nov!AU17:AX17</xm:f>
              <xm:sqref>BE17</xm:sqref>
            </x14:sparkline>
            <x14:sparkline>
              <xm:f>Nov!AU18:AX18</xm:f>
              <xm:sqref>BE18</xm:sqref>
            </x14:sparkline>
            <x14:sparkline>
              <xm:f>Nov!AU19:AX19</xm:f>
              <xm:sqref>BE19</xm:sqref>
            </x14:sparkline>
            <x14:sparkline>
              <xm:f>Nov!AU20:AX20</xm:f>
              <xm:sqref>BE20</xm:sqref>
            </x14:sparkline>
            <x14:sparkline>
              <xm:f>Nov!AU21:AX21</xm:f>
              <xm:sqref>BE21</xm:sqref>
            </x14:sparkline>
            <x14:sparkline>
              <xm:f>Nov!AU22:AX22</xm:f>
              <xm:sqref>BE22</xm:sqref>
            </x14:sparkline>
            <x14:sparkline>
              <xm:f>Nov!AU23:AX23</xm:f>
              <xm:sqref>BE23</xm:sqref>
            </x14:sparkline>
            <x14:sparkline>
              <xm:f>Nov!AU24:AX24</xm:f>
              <xm:sqref>BE24</xm:sqref>
            </x14:sparkline>
            <x14:sparkline>
              <xm:f>Nov!AU25:AX25</xm:f>
              <xm:sqref>BE25</xm:sqref>
            </x14:sparkline>
            <x14:sparkline>
              <xm:f>Nov!AU26:AX26</xm:f>
              <xm:sqref>BE26</xm:sqref>
            </x14:sparkline>
            <x14:sparkline>
              <xm:f>Nov!AU27:AX27</xm:f>
              <xm:sqref>BE27</xm:sqref>
            </x14:sparkline>
            <x14:sparkline>
              <xm:f>Nov!AU28:AX28</xm:f>
              <xm:sqref>BE28</xm:sqref>
            </x14:sparkline>
            <x14:sparkline>
              <xm:f>Nov!AU29:AX29</xm:f>
              <xm:sqref>BE29</xm:sqref>
            </x14:sparkline>
            <x14:sparkline>
              <xm:f>Nov!AU30:AX30</xm:f>
              <xm:sqref>BE30</xm:sqref>
            </x14:sparkline>
            <x14:sparkline>
              <xm:f>Nov!AU31:AX31</xm:f>
              <xm:sqref>BE31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5"/>
  <sheetViews>
    <sheetView zoomScale="76" workbookViewId="0">
      <selection activeCell="BB14" sqref="BB14"/>
    </sheetView>
  </sheetViews>
  <sheetFormatPr defaultRowHeight="14.4" x14ac:dyDescent="0.3"/>
  <cols>
    <col min="1" max="4" width="8.88671875" style="32"/>
    <col min="5" max="5" width="6.33203125" style="34" customWidth="1"/>
    <col min="6" max="6" width="22.5546875" style="36" customWidth="1"/>
    <col min="7" max="7" width="14.109375" style="32" customWidth="1"/>
    <col min="8" max="8" width="22.109375" style="32" customWidth="1"/>
    <col min="9" max="9" width="18.5546875" style="32" customWidth="1"/>
    <col min="10" max="10" width="4.5546875" style="32" customWidth="1"/>
    <col min="11" max="11" width="5.21875" style="32" customWidth="1"/>
    <col min="12" max="12" width="6.77734375" style="32" customWidth="1"/>
    <col min="13" max="13" width="4.77734375" style="32" customWidth="1"/>
    <col min="14" max="14" width="4" style="32" customWidth="1"/>
    <col min="15" max="15" width="4.77734375" style="32" customWidth="1"/>
    <col min="16" max="16" width="4" style="32" customWidth="1"/>
    <col min="17" max="17" width="4.33203125" style="32" customWidth="1"/>
    <col min="18" max="19" width="6.44140625" style="32" customWidth="1"/>
    <col min="20" max="20" width="4.77734375" style="32" customWidth="1"/>
    <col min="21" max="21" width="4" style="32" customWidth="1"/>
    <col min="22" max="22" width="4.77734375" style="32" customWidth="1"/>
    <col min="23" max="23" width="4" style="32" customWidth="1"/>
    <col min="24" max="24" width="4.44140625" style="32" customWidth="1"/>
    <col min="25" max="25" width="5.109375" style="32" customWidth="1"/>
    <col min="26" max="26" width="6" style="32" customWidth="1"/>
    <col min="27" max="27" width="4.77734375" style="32" customWidth="1"/>
    <col min="28" max="28" width="4" style="32" customWidth="1"/>
    <col min="29" max="29" width="4.77734375" style="32" customWidth="1"/>
    <col min="30" max="30" width="6.77734375" style="32" customWidth="1"/>
    <col min="31" max="31" width="6.44140625" style="32" customWidth="1"/>
    <col min="32" max="32" width="6.77734375" style="32" customWidth="1"/>
    <col min="33" max="33" width="7.33203125" style="32" customWidth="1"/>
    <col min="34" max="34" width="7.5546875" style="32" customWidth="1"/>
    <col min="35" max="35" width="6.77734375" style="32" customWidth="1"/>
    <col min="36" max="36" width="7.88671875" style="32" customWidth="1"/>
    <col min="37" max="37" width="6.109375" style="32" customWidth="1"/>
    <col min="38" max="38" width="5.5546875" style="32" customWidth="1"/>
    <col min="39" max="39" width="5.109375" style="32" customWidth="1"/>
    <col min="40" max="40" width="4.88671875" style="32" customWidth="1"/>
    <col min="41" max="42" width="8.88671875" style="32"/>
    <col min="43" max="43" width="9.21875" style="32" customWidth="1"/>
    <col min="44" max="45" width="9.6640625" style="32" customWidth="1"/>
    <col min="46" max="46" width="24.5546875" style="32" customWidth="1"/>
    <col min="47" max="47" width="10.6640625" style="32" customWidth="1"/>
    <col min="48" max="48" width="10" style="32" customWidth="1"/>
    <col min="49" max="49" width="8.88671875" style="32" customWidth="1"/>
    <col min="50" max="50" width="11.77734375" style="32" customWidth="1"/>
    <col min="51" max="51" width="15" style="32" customWidth="1"/>
    <col min="52" max="52" width="12.33203125" style="32" customWidth="1"/>
    <col min="53" max="53" width="15" style="32" customWidth="1"/>
    <col min="54" max="54" width="16.33203125" style="32" customWidth="1"/>
    <col min="55" max="55" width="19.33203125" style="32" customWidth="1"/>
    <col min="56" max="56" width="17.109375" style="32" customWidth="1"/>
    <col min="57" max="57" width="17.77734375" style="32" customWidth="1"/>
    <col min="58" max="16384" width="8.88671875" style="32"/>
  </cols>
  <sheetData>
    <row r="1" spans="3:60" customFormat="1" x14ac:dyDescent="0.3">
      <c r="F1" s="2"/>
      <c r="AO1" s="32"/>
      <c r="AP1" s="32"/>
    </row>
    <row r="2" spans="3:60" customFormat="1" x14ac:dyDescent="0.3">
      <c r="F2" s="2"/>
      <c r="AO2" s="32"/>
      <c r="AP2" s="32"/>
    </row>
    <row r="3" spans="3:60" customFormat="1" x14ac:dyDescent="0.3">
      <c r="F3" s="2"/>
      <c r="AO3" s="32"/>
      <c r="AP3" s="32"/>
    </row>
    <row r="4" spans="3:60" customFormat="1" x14ac:dyDescent="0.3">
      <c r="C4" s="32"/>
      <c r="D4" s="32"/>
      <c r="F4" s="2"/>
      <c r="AO4" s="32"/>
      <c r="AP4" s="32"/>
    </row>
    <row r="5" spans="3:60" customFormat="1" x14ac:dyDescent="0.3">
      <c r="C5" s="32"/>
      <c r="D5" s="32"/>
      <c r="E5" s="32"/>
      <c r="F5" s="33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3:60" customFormat="1" x14ac:dyDescent="0.3">
      <c r="C6" s="32"/>
      <c r="D6" s="32"/>
      <c r="E6" s="52" t="s">
        <v>24</v>
      </c>
      <c r="F6" s="53">
        <v>45992</v>
      </c>
      <c r="G6" s="52" t="str">
        <f>TEXT(F6,"MMMM")</f>
        <v>December</v>
      </c>
      <c r="H6" s="52" t="s">
        <v>25</v>
      </c>
      <c r="I6" s="53">
        <f>EOMONTH(F6,0)</f>
        <v>46022</v>
      </c>
      <c r="J6" s="51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</row>
    <row r="7" spans="3:60" customFormat="1" ht="15" thickBot="1" x14ac:dyDescent="0.35">
      <c r="C7" s="32"/>
      <c r="D7" s="32"/>
      <c r="E7" s="44"/>
      <c r="F7" s="45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</row>
    <row r="8" spans="3:60" customFormat="1" ht="15" thickBot="1" x14ac:dyDescent="0.35">
      <c r="C8" s="32"/>
      <c r="D8" s="32"/>
      <c r="E8" s="44"/>
      <c r="F8" s="58" t="s">
        <v>28</v>
      </c>
      <c r="G8" s="59"/>
      <c r="H8" s="59"/>
      <c r="I8" s="40" t="s">
        <v>29</v>
      </c>
      <c r="J8" s="5" t="str">
        <f>TEXT(J9,"DDD")</f>
        <v>Mon</v>
      </c>
      <c r="K8" s="5" t="str">
        <f t="shared" ref="K8:AN8" si="0">TEXT(K9,"DDD")</f>
        <v>Tue</v>
      </c>
      <c r="L8" s="5" t="str">
        <f t="shared" si="0"/>
        <v>Wed</v>
      </c>
      <c r="M8" s="5" t="str">
        <f t="shared" si="0"/>
        <v>Thu</v>
      </c>
      <c r="N8" s="5" t="str">
        <f t="shared" si="0"/>
        <v>Fri</v>
      </c>
      <c r="O8" s="5" t="str">
        <f t="shared" si="0"/>
        <v>Sat</v>
      </c>
      <c r="P8" s="5" t="str">
        <f t="shared" si="0"/>
        <v>Sun</v>
      </c>
      <c r="Q8" s="5" t="str">
        <f t="shared" si="0"/>
        <v>Mon</v>
      </c>
      <c r="R8" s="5" t="str">
        <f t="shared" si="0"/>
        <v>Tue</v>
      </c>
      <c r="S8" s="5" t="str">
        <f t="shared" si="0"/>
        <v>Wed</v>
      </c>
      <c r="T8" s="5" t="str">
        <f t="shared" si="0"/>
        <v>Thu</v>
      </c>
      <c r="U8" s="5" t="str">
        <f t="shared" si="0"/>
        <v>Fri</v>
      </c>
      <c r="V8" s="5" t="str">
        <f t="shared" si="0"/>
        <v>Sat</v>
      </c>
      <c r="W8" s="5" t="str">
        <f t="shared" si="0"/>
        <v>Sun</v>
      </c>
      <c r="X8" s="5" t="str">
        <f t="shared" si="0"/>
        <v>Mon</v>
      </c>
      <c r="Y8" s="5" t="str">
        <f t="shared" si="0"/>
        <v>Tue</v>
      </c>
      <c r="Z8" s="5" t="str">
        <f t="shared" si="0"/>
        <v>Wed</v>
      </c>
      <c r="AA8" s="5" t="str">
        <f t="shared" si="0"/>
        <v>Thu</v>
      </c>
      <c r="AB8" s="5" t="str">
        <f t="shared" si="0"/>
        <v>Fri</v>
      </c>
      <c r="AC8" s="5" t="str">
        <f t="shared" si="0"/>
        <v>Sat</v>
      </c>
      <c r="AD8" s="5" t="str">
        <f t="shared" si="0"/>
        <v>Sun</v>
      </c>
      <c r="AE8" s="5" t="str">
        <f t="shared" si="0"/>
        <v>Mon</v>
      </c>
      <c r="AF8" s="5" t="str">
        <f t="shared" si="0"/>
        <v>Tue</v>
      </c>
      <c r="AG8" s="5" t="str">
        <f t="shared" si="0"/>
        <v>Wed</v>
      </c>
      <c r="AH8" s="5" t="str">
        <f t="shared" si="0"/>
        <v>Thu</v>
      </c>
      <c r="AI8" s="5" t="str">
        <f t="shared" si="0"/>
        <v>Fri</v>
      </c>
      <c r="AJ8" s="5" t="str">
        <f t="shared" si="0"/>
        <v>Sat</v>
      </c>
      <c r="AK8" s="5" t="str">
        <f t="shared" si="0"/>
        <v>Sun</v>
      </c>
      <c r="AL8" s="5" t="str">
        <f t="shared" si="0"/>
        <v>Mon</v>
      </c>
      <c r="AM8" s="5" t="str">
        <f t="shared" si="0"/>
        <v>Tue</v>
      </c>
      <c r="AN8" s="6" t="str">
        <f t="shared" si="0"/>
        <v>Wed</v>
      </c>
      <c r="AO8" s="44"/>
      <c r="AP8" s="32"/>
    </row>
    <row r="9" spans="3:60" customFormat="1" ht="15" thickBot="1" x14ac:dyDescent="0.35">
      <c r="C9" s="32"/>
      <c r="D9" s="32"/>
      <c r="E9" s="46"/>
      <c r="F9" s="41" t="s">
        <v>23</v>
      </c>
      <c r="G9" s="3" t="s">
        <v>0</v>
      </c>
      <c r="H9" s="4" t="s">
        <v>27</v>
      </c>
      <c r="I9" s="39" t="s">
        <v>26</v>
      </c>
      <c r="J9" s="7">
        <f>F6</f>
        <v>45992</v>
      </c>
      <c r="K9" s="7">
        <f>IF(J9&lt;$I$6,J9+1,"")</f>
        <v>45993</v>
      </c>
      <c r="L9" s="7">
        <f t="shared" ref="L9:AN9" si="1">IF(K9&lt;$I$6,K9+1,"")</f>
        <v>45994</v>
      </c>
      <c r="M9" s="7">
        <f t="shared" si="1"/>
        <v>45995</v>
      </c>
      <c r="N9" s="7">
        <f t="shared" si="1"/>
        <v>45996</v>
      </c>
      <c r="O9" s="7">
        <f t="shared" si="1"/>
        <v>45997</v>
      </c>
      <c r="P9" s="7">
        <f t="shared" si="1"/>
        <v>45998</v>
      </c>
      <c r="Q9" s="7">
        <f t="shared" si="1"/>
        <v>45999</v>
      </c>
      <c r="R9" s="7">
        <f t="shared" si="1"/>
        <v>46000</v>
      </c>
      <c r="S9" s="7">
        <f t="shared" si="1"/>
        <v>46001</v>
      </c>
      <c r="T9" s="7">
        <f t="shared" si="1"/>
        <v>46002</v>
      </c>
      <c r="U9" s="7">
        <f t="shared" si="1"/>
        <v>46003</v>
      </c>
      <c r="V9" s="7">
        <f t="shared" si="1"/>
        <v>46004</v>
      </c>
      <c r="W9" s="7">
        <f t="shared" si="1"/>
        <v>46005</v>
      </c>
      <c r="X9" s="7">
        <f t="shared" si="1"/>
        <v>46006</v>
      </c>
      <c r="Y9" s="7">
        <f t="shared" si="1"/>
        <v>46007</v>
      </c>
      <c r="Z9" s="7">
        <f t="shared" si="1"/>
        <v>46008</v>
      </c>
      <c r="AA9" s="7">
        <f t="shared" si="1"/>
        <v>46009</v>
      </c>
      <c r="AB9" s="7">
        <f t="shared" si="1"/>
        <v>46010</v>
      </c>
      <c r="AC9" s="7">
        <f t="shared" si="1"/>
        <v>46011</v>
      </c>
      <c r="AD9" s="7">
        <f t="shared" si="1"/>
        <v>46012</v>
      </c>
      <c r="AE9" s="7">
        <f t="shared" si="1"/>
        <v>46013</v>
      </c>
      <c r="AF9" s="7">
        <f t="shared" si="1"/>
        <v>46014</v>
      </c>
      <c r="AG9" s="7">
        <f t="shared" si="1"/>
        <v>46015</v>
      </c>
      <c r="AH9" s="7">
        <f t="shared" si="1"/>
        <v>46016</v>
      </c>
      <c r="AI9" s="7">
        <f t="shared" si="1"/>
        <v>46017</v>
      </c>
      <c r="AJ9" s="7">
        <f t="shared" si="1"/>
        <v>46018</v>
      </c>
      <c r="AK9" s="7">
        <f t="shared" si="1"/>
        <v>46019</v>
      </c>
      <c r="AL9" s="7">
        <f t="shared" si="1"/>
        <v>46020</v>
      </c>
      <c r="AM9" s="7">
        <f t="shared" si="1"/>
        <v>46021</v>
      </c>
      <c r="AN9" s="8">
        <f t="shared" si="1"/>
        <v>46022</v>
      </c>
      <c r="AO9" s="48"/>
      <c r="AP9" s="35"/>
      <c r="AQ9" s="13" t="s">
        <v>23</v>
      </c>
      <c r="AR9" s="14" t="s">
        <v>0</v>
      </c>
      <c r="AS9" s="14" t="s">
        <v>39</v>
      </c>
      <c r="AT9" s="14" t="s">
        <v>27</v>
      </c>
      <c r="AU9" s="15" t="s">
        <v>30</v>
      </c>
      <c r="AV9" s="15" t="s">
        <v>31</v>
      </c>
      <c r="AW9" s="15" t="s">
        <v>32</v>
      </c>
      <c r="AX9" s="15" t="s">
        <v>33</v>
      </c>
      <c r="AY9" s="15" t="s">
        <v>29</v>
      </c>
      <c r="AZ9" s="15" t="s">
        <v>34</v>
      </c>
      <c r="BA9" s="15" t="s">
        <v>35</v>
      </c>
      <c r="BB9" s="15" t="s">
        <v>36</v>
      </c>
      <c r="BC9" s="15" t="s">
        <v>37</v>
      </c>
      <c r="BD9" s="16" t="s">
        <v>43</v>
      </c>
      <c r="BE9" s="25" t="s">
        <v>38</v>
      </c>
    </row>
    <row r="10" spans="3:60" customFormat="1" ht="15" thickBot="1" x14ac:dyDescent="0.35">
      <c r="C10" s="32"/>
      <c r="D10" s="32"/>
      <c r="E10" s="46"/>
      <c r="F10" s="10">
        <v>1</v>
      </c>
      <c r="G10" s="11">
        <v>3427</v>
      </c>
      <c r="H10" s="11" t="s">
        <v>1</v>
      </c>
      <c r="I10" s="9">
        <f>COUNTIF($J$8:$AN$8,"Sun")</f>
        <v>4</v>
      </c>
      <c r="J10" s="9" t="s">
        <v>41</v>
      </c>
      <c r="K10" s="9" t="s">
        <v>41</v>
      </c>
      <c r="L10" s="9" t="s">
        <v>41</v>
      </c>
      <c r="M10" s="9" t="s">
        <v>41</v>
      </c>
      <c r="N10" s="9" t="s">
        <v>41</v>
      </c>
      <c r="O10" s="9" t="s">
        <v>41</v>
      </c>
      <c r="P10" s="9" t="str">
        <f t="shared" ref="P10:AK18" si="2">IF(P$8="Sun","WO"," ")</f>
        <v>WO</v>
      </c>
      <c r="Q10" s="9" t="s">
        <v>40</v>
      </c>
      <c r="R10" s="9" t="s">
        <v>40</v>
      </c>
      <c r="S10" s="9" t="s">
        <v>40</v>
      </c>
      <c r="T10" s="9" t="s">
        <v>40</v>
      </c>
      <c r="U10" s="9" t="s">
        <v>41</v>
      </c>
      <c r="V10" s="9" t="s">
        <v>40</v>
      </c>
      <c r="W10" s="9" t="str">
        <f t="shared" si="2"/>
        <v>WO</v>
      </c>
      <c r="X10" s="9" t="s">
        <v>40</v>
      </c>
      <c r="Y10" s="9" t="s">
        <v>40</v>
      </c>
      <c r="Z10" s="9" t="s">
        <v>41</v>
      </c>
      <c r="AA10" s="9" t="s">
        <v>40</v>
      </c>
      <c r="AB10" s="9" t="s">
        <v>40</v>
      </c>
      <c r="AC10" s="9" t="s">
        <v>40</v>
      </c>
      <c r="AD10" s="9" t="str">
        <f t="shared" si="2"/>
        <v>WO</v>
      </c>
      <c r="AE10" s="9" t="s">
        <v>40</v>
      </c>
      <c r="AF10" s="9" t="s">
        <v>40</v>
      </c>
      <c r="AG10" s="9" t="s">
        <v>42</v>
      </c>
      <c r="AH10" s="9" t="s">
        <v>40</v>
      </c>
      <c r="AI10" s="9" t="s">
        <v>42</v>
      </c>
      <c r="AJ10" s="9" t="s">
        <v>40</v>
      </c>
      <c r="AK10" s="9" t="str">
        <f t="shared" si="2"/>
        <v>WO</v>
      </c>
      <c r="AL10" s="9" t="s">
        <v>40</v>
      </c>
      <c r="AM10" s="9" t="s">
        <v>40</v>
      </c>
      <c r="AN10" s="9" t="s">
        <v>40</v>
      </c>
      <c r="AO10" s="48"/>
      <c r="AP10" s="32"/>
      <c r="AQ10" s="26">
        <v>1</v>
      </c>
      <c r="AR10" s="27">
        <v>3427</v>
      </c>
      <c r="AS10" s="27" t="str">
        <f t="shared" ref="AS10:AS31" si="3">$G$6</f>
        <v>December</v>
      </c>
      <c r="AT10" s="27" t="s">
        <v>1</v>
      </c>
      <c r="AU10" s="28">
        <f>COUNTIF($K10:$AN10,"P")</f>
        <v>17</v>
      </c>
      <c r="AV10" s="28">
        <f t="shared" ref="AV10:AV31" si="4">COUNTIF($K10:$AN10,"A")</f>
        <v>2</v>
      </c>
      <c r="AW10" s="28">
        <f t="shared" ref="AW10:AW31" si="5">COUNTIF($K10:$AN10,"L")</f>
        <v>7</v>
      </c>
      <c r="AX10" s="28">
        <f t="shared" ref="AX10:AX31" si="6">I10</f>
        <v>4</v>
      </c>
      <c r="AY10" s="28">
        <f t="shared" ref="AY10:AY31" si="7">(DATEDIF($F$6,$I$6,"D")+1)</f>
        <v>31</v>
      </c>
      <c r="AZ10" s="28">
        <f>Dec_Report[[#This Row],[Days]]-Dec_Report[[#This Row],[Absent]]</f>
        <v>29</v>
      </c>
      <c r="BA10" s="29">
        <v>11111112</v>
      </c>
      <c r="BB10" s="30">
        <f>Dec_Report[[#This Row],[Salary]]/Dec_Report[[#This Row],[Days]]</f>
        <v>358422.96774193546</v>
      </c>
      <c r="BC10" s="30">
        <f>Dec_Report[[#This Row],[PerDaySalary]]*Dec_Report[[#This Row],[Absent]]</f>
        <v>716845.93548387091</v>
      </c>
      <c r="BD10" s="30">
        <f>Dec_Report[[#This Row],[Salary]]-Dec_Report[[#This Row],[PerDaySalary]]</f>
        <v>10752689.032258065</v>
      </c>
      <c r="BE10" s="31"/>
    </row>
    <row r="11" spans="3:60" customFormat="1" ht="15" thickBot="1" x14ac:dyDescent="0.35">
      <c r="C11" s="32"/>
      <c r="D11" s="32"/>
      <c r="E11" s="46"/>
      <c r="F11" s="10">
        <v>2</v>
      </c>
      <c r="G11" s="11">
        <v>3428</v>
      </c>
      <c r="H11" s="11" t="s">
        <v>2</v>
      </c>
      <c r="I11" s="9">
        <f t="shared" ref="I11:I31" si="8">COUNTIF($J$8:$AN$8,"Sun")</f>
        <v>4</v>
      </c>
      <c r="J11" s="9" t="s">
        <v>41</v>
      </c>
      <c r="K11" s="9" t="s">
        <v>41</v>
      </c>
      <c r="L11" s="9" t="s">
        <v>41</v>
      </c>
      <c r="M11" s="9" t="s">
        <v>41</v>
      </c>
      <c r="N11" s="9" t="s">
        <v>41</v>
      </c>
      <c r="O11" s="9" t="s">
        <v>41</v>
      </c>
      <c r="P11" s="9" t="str">
        <f t="shared" ref="P11:W31" si="9">IF(P$8="Sun","WO"," ")</f>
        <v>WO</v>
      </c>
      <c r="Q11" s="9" t="s">
        <v>40</v>
      </c>
      <c r="R11" s="9" t="s">
        <v>40</v>
      </c>
      <c r="S11" s="9" t="s">
        <v>40</v>
      </c>
      <c r="T11" s="9" t="s">
        <v>40</v>
      </c>
      <c r="U11" s="9" t="s">
        <v>40</v>
      </c>
      <c r="V11" s="9" t="s">
        <v>40</v>
      </c>
      <c r="W11" s="9" t="str">
        <f t="shared" si="9"/>
        <v>WO</v>
      </c>
      <c r="X11" s="9" t="s">
        <v>40</v>
      </c>
      <c r="Y11" s="9" t="s">
        <v>40</v>
      </c>
      <c r="Z11" s="9" t="s">
        <v>40</v>
      </c>
      <c r="AA11" s="9" t="s">
        <v>40</v>
      </c>
      <c r="AB11" s="9" t="s">
        <v>40</v>
      </c>
      <c r="AC11" s="9" t="s">
        <v>40</v>
      </c>
      <c r="AD11" s="9" t="str">
        <f t="shared" si="2"/>
        <v>WO</v>
      </c>
      <c r="AE11" s="9" t="s">
        <v>40</v>
      </c>
      <c r="AF11" s="9" t="s">
        <v>40</v>
      </c>
      <c r="AG11" s="9" t="s">
        <v>40</v>
      </c>
      <c r="AH11" s="9" t="s">
        <v>40</v>
      </c>
      <c r="AI11" s="9" t="s">
        <v>40</v>
      </c>
      <c r="AJ11" s="9" t="s">
        <v>40</v>
      </c>
      <c r="AK11" s="9" t="str">
        <f t="shared" si="2"/>
        <v>WO</v>
      </c>
      <c r="AL11" s="9" t="s">
        <v>40</v>
      </c>
      <c r="AM11" s="9" t="s">
        <v>40</v>
      </c>
      <c r="AN11" s="9" t="s">
        <v>40</v>
      </c>
      <c r="AO11" s="48"/>
      <c r="AP11" s="32"/>
      <c r="AQ11" s="10">
        <v>2</v>
      </c>
      <c r="AR11" s="17">
        <v>3428</v>
      </c>
      <c r="AS11" s="17" t="str">
        <f t="shared" si="3"/>
        <v>December</v>
      </c>
      <c r="AT11" s="17" t="s">
        <v>2</v>
      </c>
      <c r="AU11" s="18">
        <f t="shared" ref="AU11:AU31" si="10">COUNTIF($K11:$AN11,"P")</f>
        <v>21</v>
      </c>
      <c r="AV11" s="18">
        <f t="shared" si="4"/>
        <v>0</v>
      </c>
      <c r="AW11" s="18">
        <f t="shared" si="5"/>
        <v>5</v>
      </c>
      <c r="AX11" s="18">
        <f t="shared" si="6"/>
        <v>4</v>
      </c>
      <c r="AY11" s="18">
        <f t="shared" si="7"/>
        <v>31</v>
      </c>
      <c r="AZ11" s="18">
        <f>Dec_Report[[#This Row],[Days]]-Dec_Report[[#This Row],[Absent]]</f>
        <v>31</v>
      </c>
      <c r="BA11" s="19">
        <v>222222</v>
      </c>
      <c r="BB11" s="20">
        <f>Dec_Report[[#This Row],[Salary]]/Dec_Report[[#This Row],[Days]]</f>
        <v>7168.4516129032254</v>
      </c>
      <c r="BC11" s="20">
        <f>Dec_Report[[#This Row],[PerDaySalary]]*Dec_Report[[#This Row],[Absent]]</f>
        <v>0</v>
      </c>
      <c r="BD11" s="20">
        <f>Dec_Report[[#This Row],[Salary]]-Dec_Report[[#This Row],[PerDaySalary]]</f>
        <v>215053.54838709679</v>
      </c>
      <c r="BE11" s="31"/>
    </row>
    <row r="12" spans="3:60" customFormat="1" ht="15" thickBot="1" x14ac:dyDescent="0.35">
      <c r="C12" s="32"/>
      <c r="D12" s="32"/>
      <c r="E12" s="46"/>
      <c r="F12" s="10">
        <v>3</v>
      </c>
      <c r="G12" s="11">
        <v>3429</v>
      </c>
      <c r="H12" s="11" t="s">
        <v>3</v>
      </c>
      <c r="I12" s="9">
        <f t="shared" si="8"/>
        <v>4</v>
      </c>
      <c r="J12" s="9" t="s">
        <v>41</v>
      </c>
      <c r="K12" s="9" t="s">
        <v>41</v>
      </c>
      <c r="L12" s="9" t="s">
        <v>41</v>
      </c>
      <c r="M12" s="9" t="s">
        <v>41</v>
      </c>
      <c r="N12" s="9" t="s">
        <v>41</v>
      </c>
      <c r="O12" s="9" t="s">
        <v>41</v>
      </c>
      <c r="P12" s="9" t="str">
        <f t="shared" si="2"/>
        <v>WO</v>
      </c>
      <c r="Q12" s="9" t="s">
        <v>40</v>
      </c>
      <c r="R12" s="9" t="s">
        <v>40</v>
      </c>
      <c r="S12" s="9" t="s">
        <v>40</v>
      </c>
      <c r="T12" s="9" t="s">
        <v>40</v>
      </c>
      <c r="U12" s="9" t="s">
        <v>40</v>
      </c>
      <c r="V12" s="9" t="s">
        <v>40</v>
      </c>
      <c r="W12" s="9" t="str">
        <f t="shared" si="2"/>
        <v>WO</v>
      </c>
      <c r="X12" s="9" t="s">
        <v>40</v>
      </c>
      <c r="Y12" s="9" t="s">
        <v>40</v>
      </c>
      <c r="Z12" s="9" t="s">
        <v>40</v>
      </c>
      <c r="AA12" s="9" t="s">
        <v>40</v>
      </c>
      <c r="AB12" s="9" t="s">
        <v>40</v>
      </c>
      <c r="AC12" s="9" t="s">
        <v>40</v>
      </c>
      <c r="AD12" s="9" t="str">
        <f t="shared" si="2"/>
        <v>WO</v>
      </c>
      <c r="AE12" s="9" t="s">
        <v>40</v>
      </c>
      <c r="AF12" s="9" t="s">
        <v>40</v>
      </c>
      <c r="AG12" s="9" t="s">
        <v>40</v>
      </c>
      <c r="AH12" s="9" t="s">
        <v>41</v>
      </c>
      <c r="AI12" s="9" t="s">
        <v>40</v>
      </c>
      <c r="AJ12" s="9" t="s">
        <v>40</v>
      </c>
      <c r="AK12" s="9" t="str">
        <f t="shared" si="2"/>
        <v>WO</v>
      </c>
      <c r="AL12" s="9" t="s">
        <v>40</v>
      </c>
      <c r="AM12" s="9" t="s">
        <v>40</v>
      </c>
      <c r="AN12" s="9" t="s">
        <v>40</v>
      </c>
      <c r="AO12" s="48"/>
      <c r="AP12" s="32"/>
      <c r="AQ12" s="10">
        <v>3</v>
      </c>
      <c r="AR12" s="17">
        <v>3429</v>
      </c>
      <c r="AS12" s="17" t="str">
        <f t="shared" si="3"/>
        <v>December</v>
      </c>
      <c r="AT12" s="17" t="s">
        <v>3</v>
      </c>
      <c r="AU12" s="18">
        <f t="shared" si="10"/>
        <v>20</v>
      </c>
      <c r="AV12" s="18">
        <f t="shared" si="4"/>
        <v>0</v>
      </c>
      <c r="AW12" s="18">
        <f t="shared" si="5"/>
        <v>6</v>
      </c>
      <c r="AX12" s="18">
        <f t="shared" si="6"/>
        <v>4</v>
      </c>
      <c r="AY12" s="18">
        <f t="shared" si="7"/>
        <v>31</v>
      </c>
      <c r="AZ12" s="18">
        <f>Dec_Report[[#This Row],[Days]]-Dec_Report[[#This Row],[Absent]]</f>
        <v>31</v>
      </c>
      <c r="BA12" s="19">
        <v>666666</v>
      </c>
      <c r="BB12" s="20">
        <f>Dec_Report[[#This Row],[Salary]]/Dec_Report[[#This Row],[Days]]</f>
        <v>21505.354838709678</v>
      </c>
      <c r="BC12" s="20">
        <f>Dec_Report[[#This Row],[PerDaySalary]]*Dec_Report[[#This Row],[Absent]]</f>
        <v>0</v>
      </c>
      <c r="BD12" s="20">
        <f>Dec_Report[[#This Row],[Salary]]-Dec_Report[[#This Row],[PerDaySalary]]</f>
        <v>645160.6451612903</v>
      </c>
      <c r="BE12" s="31"/>
    </row>
    <row r="13" spans="3:60" customFormat="1" ht="15" thickBot="1" x14ac:dyDescent="0.35">
      <c r="C13" s="32"/>
      <c r="D13" s="32"/>
      <c r="E13" s="46"/>
      <c r="F13" s="10">
        <v>4</v>
      </c>
      <c r="G13" s="11">
        <v>3430</v>
      </c>
      <c r="H13" s="11" t="s">
        <v>4</v>
      </c>
      <c r="I13" s="9">
        <f t="shared" si="8"/>
        <v>4</v>
      </c>
      <c r="J13" s="9" t="s">
        <v>41</v>
      </c>
      <c r="K13" s="9" t="s">
        <v>41</v>
      </c>
      <c r="L13" s="9" t="s">
        <v>41</v>
      </c>
      <c r="M13" s="9" t="s">
        <v>41</v>
      </c>
      <c r="N13" s="9" t="s">
        <v>41</v>
      </c>
      <c r="O13" s="9" t="s">
        <v>41</v>
      </c>
      <c r="P13" s="9" t="str">
        <f t="shared" si="2"/>
        <v>WO</v>
      </c>
      <c r="Q13" s="9" t="s">
        <v>40</v>
      </c>
      <c r="R13" s="9" t="s">
        <v>40</v>
      </c>
      <c r="S13" s="9" t="s">
        <v>40</v>
      </c>
      <c r="T13" s="9" t="s">
        <v>40</v>
      </c>
      <c r="U13" s="9" t="s">
        <v>40</v>
      </c>
      <c r="V13" s="9" t="s">
        <v>40</v>
      </c>
      <c r="W13" s="9" t="str">
        <f t="shared" si="2"/>
        <v>WO</v>
      </c>
      <c r="X13" s="9" t="s">
        <v>40</v>
      </c>
      <c r="Y13" s="9" t="s">
        <v>40</v>
      </c>
      <c r="Z13" s="9" t="s">
        <v>40</v>
      </c>
      <c r="AA13" s="9" t="s">
        <v>40</v>
      </c>
      <c r="AB13" s="9" t="s">
        <v>40</v>
      </c>
      <c r="AC13" s="9" t="s">
        <v>40</v>
      </c>
      <c r="AD13" s="9" t="str">
        <f t="shared" si="2"/>
        <v>WO</v>
      </c>
      <c r="AE13" s="9" t="s">
        <v>40</v>
      </c>
      <c r="AF13" s="9" t="s">
        <v>40</v>
      </c>
      <c r="AG13" s="9" t="s">
        <v>40</v>
      </c>
      <c r="AH13" s="9" t="s">
        <v>40</v>
      </c>
      <c r="AI13" s="9" t="s">
        <v>40</v>
      </c>
      <c r="AJ13" s="9" t="s">
        <v>40</v>
      </c>
      <c r="AK13" s="9" t="str">
        <f t="shared" si="2"/>
        <v>WO</v>
      </c>
      <c r="AL13" s="9" t="s">
        <v>40</v>
      </c>
      <c r="AM13" s="9" t="s">
        <v>40</v>
      </c>
      <c r="AN13" s="9" t="s">
        <v>40</v>
      </c>
      <c r="AO13" s="48"/>
      <c r="AP13" s="32"/>
      <c r="AQ13" s="10">
        <v>4</v>
      </c>
      <c r="AR13" s="17">
        <v>3430</v>
      </c>
      <c r="AS13" s="17" t="str">
        <f t="shared" si="3"/>
        <v>December</v>
      </c>
      <c r="AT13" s="17" t="s">
        <v>4</v>
      </c>
      <c r="AU13" s="18">
        <f t="shared" si="10"/>
        <v>21</v>
      </c>
      <c r="AV13" s="18">
        <f t="shared" si="4"/>
        <v>0</v>
      </c>
      <c r="AW13" s="18">
        <f t="shared" si="5"/>
        <v>5</v>
      </c>
      <c r="AX13" s="18">
        <f t="shared" si="6"/>
        <v>4</v>
      </c>
      <c r="AY13" s="18">
        <f t="shared" si="7"/>
        <v>31</v>
      </c>
      <c r="AZ13" s="18">
        <f>Dec_Report[[#This Row],[Days]]-Dec_Report[[#This Row],[Absent]]</f>
        <v>31</v>
      </c>
      <c r="BA13" s="19">
        <v>33333</v>
      </c>
      <c r="BB13" s="20">
        <f>Dec_Report[[#This Row],[Salary]]/Dec_Report[[#This Row],[Days]]</f>
        <v>1075.258064516129</v>
      </c>
      <c r="BC13" s="20">
        <f>Dec_Report[[#This Row],[PerDaySalary]]*Dec_Report[[#This Row],[Absent]]</f>
        <v>0</v>
      </c>
      <c r="BD13" s="20">
        <f>Dec_Report[[#This Row],[Salary]]-Dec_Report[[#This Row],[PerDaySalary]]</f>
        <v>32257.741935483871</v>
      </c>
      <c r="BE13" s="31"/>
    </row>
    <row r="14" spans="3:60" customFormat="1" ht="15" thickBot="1" x14ac:dyDescent="0.35">
      <c r="C14" s="32"/>
      <c r="D14" s="32"/>
      <c r="E14" s="46"/>
      <c r="F14" s="10">
        <v>5</v>
      </c>
      <c r="G14" s="11">
        <v>3431</v>
      </c>
      <c r="H14" s="11" t="s">
        <v>5</v>
      </c>
      <c r="I14" s="9">
        <f t="shared" si="8"/>
        <v>4</v>
      </c>
      <c r="J14" s="9" t="s">
        <v>41</v>
      </c>
      <c r="K14" s="9" t="s">
        <v>41</v>
      </c>
      <c r="L14" s="9" t="s">
        <v>41</v>
      </c>
      <c r="M14" s="9" t="s">
        <v>41</v>
      </c>
      <c r="N14" s="9" t="s">
        <v>41</v>
      </c>
      <c r="O14" s="9" t="s">
        <v>41</v>
      </c>
      <c r="P14" s="9" t="str">
        <f t="shared" si="2"/>
        <v>WO</v>
      </c>
      <c r="Q14" s="9" t="s">
        <v>40</v>
      </c>
      <c r="R14" s="9" t="s">
        <v>40</v>
      </c>
      <c r="S14" s="9" t="s">
        <v>40</v>
      </c>
      <c r="T14" s="9" t="s">
        <v>40</v>
      </c>
      <c r="U14" s="9" t="s">
        <v>40</v>
      </c>
      <c r="V14" s="9" t="s">
        <v>40</v>
      </c>
      <c r="W14" s="9" t="str">
        <f t="shared" si="2"/>
        <v>WO</v>
      </c>
      <c r="X14" s="9" t="s">
        <v>40</v>
      </c>
      <c r="Y14" s="9" t="s">
        <v>40</v>
      </c>
      <c r="Z14" s="9" t="s">
        <v>40</v>
      </c>
      <c r="AA14" s="9" t="s">
        <v>40</v>
      </c>
      <c r="AB14" s="9" t="s">
        <v>40</v>
      </c>
      <c r="AC14" s="9" t="s">
        <v>40</v>
      </c>
      <c r="AD14" s="9" t="str">
        <f t="shared" si="2"/>
        <v>WO</v>
      </c>
      <c r="AE14" s="9" t="s">
        <v>40</v>
      </c>
      <c r="AF14" s="9" t="s">
        <v>40</v>
      </c>
      <c r="AG14" s="9" t="s">
        <v>40</v>
      </c>
      <c r="AH14" s="9" t="s">
        <v>40</v>
      </c>
      <c r="AI14" s="9" t="s">
        <v>40</v>
      </c>
      <c r="AJ14" s="9" t="s">
        <v>40</v>
      </c>
      <c r="AK14" s="9" t="str">
        <f t="shared" si="2"/>
        <v>WO</v>
      </c>
      <c r="AL14" s="9" t="s">
        <v>40</v>
      </c>
      <c r="AM14" s="9" t="s">
        <v>40</v>
      </c>
      <c r="AN14" s="9" t="s">
        <v>40</v>
      </c>
      <c r="AO14" s="48"/>
      <c r="AP14" s="32"/>
      <c r="AQ14" s="10">
        <v>5</v>
      </c>
      <c r="AR14" s="17">
        <v>3431</v>
      </c>
      <c r="AS14" s="17" t="str">
        <f t="shared" si="3"/>
        <v>December</v>
      </c>
      <c r="AT14" s="17" t="s">
        <v>5</v>
      </c>
      <c r="AU14" s="18">
        <f t="shared" si="10"/>
        <v>21</v>
      </c>
      <c r="AV14" s="18">
        <f t="shared" si="4"/>
        <v>0</v>
      </c>
      <c r="AW14" s="18">
        <f t="shared" si="5"/>
        <v>5</v>
      </c>
      <c r="AX14" s="18">
        <f t="shared" si="6"/>
        <v>4</v>
      </c>
      <c r="AY14" s="18">
        <f t="shared" si="7"/>
        <v>31</v>
      </c>
      <c r="AZ14" s="18">
        <f>Dec_Report[[#This Row],[Days]]-Dec_Report[[#This Row],[Absent]]</f>
        <v>31</v>
      </c>
      <c r="BA14" s="19">
        <v>333445</v>
      </c>
      <c r="BB14" s="20">
        <f>Dec_Report[[#This Row],[Salary]]/Dec_Report[[#This Row],[Days]]</f>
        <v>10756.290322580646</v>
      </c>
      <c r="BC14" s="20">
        <f>Dec_Report[[#This Row],[PerDaySalary]]*Dec_Report[[#This Row],[Absent]]</f>
        <v>0</v>
      </c>
      <c r="BD14" s="20">
        <f>Dec_Report[[#This Row],[Salary]]-Dec_Report[[#This Row],[PerDaySalary]]</f>
        <v>322688.70967741933</v>
      </c>
      <c r="BE14" s="31"/>
    </row>
    <row r="15" spans="3:60" customFormat="1" ht="15" thickBot="1" x14ac:dyDescent="0.35">
      <c r="C15" s="32"/>
      <c r="D15" s="32"/>
      <c r="E15" s="46"/>
      <c r="F15" s="10">
        <v>6</v>
      </c>
      <c r="G15" s="11">
        <v>3432</v>
      </c>
      <c r="H15" s="11" t="s">
        <v>6</v>
      </c>
      <c r="I15" s="9">
        <f t="shared" si="8"/>
        <v>4</v>
      </c>
      <c r="J15" s="9" t="s">
        <v>41</v>
      </c>
      <c r="K15" s="9" t="s">
        <v>41</v>
      </c>
      <c r="L15" s="9" t="s">
        <v>41</v>
      </c>
      <c r="M15" s="9" t="s">
        <v>41</v>
      </c>
      <c r="N15" s="9" t="s">
        <v>41</v>
      </c>
      <c r="O15" s="9" t="s">
        <v>41</v>
      </c>
      <c r="P15" s="9" t="str">
        <f t="shared" si="2"/>
        <v>WO</v>
      </c>
      <c r="Q15" s="9" t="s">
        <v>40</v>
      </c>
      <c r="R15" s="9" t="s">
        <v>40</v>
      </c>
      <c r="S15" s="9" t="s">
        <v>40</v>
      </c>
      <c r="T15" s="9" t="s">
        <v>40</v>
      </c>
      <c r="U15" s="9" t="s">
        <v>40</v>
      </c>
      <c r="V15" s="9" t="s">
        <v>40</v>
      </c>
      <c r="W15" s="9" t="str">
        <f t="shared" si="2"/>
        <v>WO</v>
      </c>
      <c r="X15" s="9" t="s">
        <v>40</v>
      </c>
      <c r="Y15" s="9" t="s">
        <v>40</v>
      </c>
      <c r="Z15" s="9" t="s">
        <v>40</v>
      </c>
      <c r="AA15" s="9" t="s">
        <v>40</v>
      </c>
      <c r="AB15" s="9" t="s">
        <v>40</v>
      </c>
      <c r="AC15" s="9" t="s">
        <v>40</v>
      </c>
      <c r="AD15" s="9" t="str">
        <f t="shared" si="2"/>
        <v>WO</v>
      </c>
      <c r="AE15" s="9" t="s">
        <v>40</v>
      </c>
      <c r="AF15" s="9" t="s">
        <v>40</v>
      </c>
      <c r="AG15" s="9" t="s">
        <v>40</v>
      </c>
      <c r="AH15" s="9" t="s">
        <v>40</v>
      </c>
      <c r="AI15" s="9" t="s">
        <v>40</v>
      </c>
      <c r="AJ15" s="9" t="s">
        <v>40</v>
      </c>
      <c r="AK15" s="9" t="str">
        <f t="shared" si="2"/>
        <v>WO</v>
      </c>
      <c r="AL15" s="9" t="s">
        <v>40</v>
      </c>
      <c r="AM15" s="9" t="s">
        <v>40</v>
      </c>
      <c r="AN15" s="9" t="s">
        <v>40</v>
      </c>
      <c r="AO15" s="48"/>
      <c r="AP15" s="32"/>
      <c r="AQ15" s="10">
        <v>6</v>
      </c>
      <c r="AR15" s="17">
        <v>3432</v>
      </c>
      <c r="AS15" s="17" t="str">
        <f t="shared" si="3"/>
        <v>December</v>
      </c>
      <c r="AT15" s="17" t="s">
        <v>6</v>
      </c>
      <c r="AU15" s="18">
        <f t="shared" si="10"/>
        <v>21</v>
      </c>
      <c r="AV15" s="18">
        <f t="shared" si="4"/>
        <v>0</v>
      </c>
      <c r="AW15" s="18">
        <f t="shared" si="5"/>
        <v>5</v>
      </c>
      <c r="AX15" s="18">
        <f t="shared" si="6"/>
        <v>4</v>
      </c>
      <c r="AY15" s="18">
        <f t="shared" si="7"/>
        <v>31</v>
      </c>
      <c r="AZ15" s="18">
        <f>Dec_Report[[#This Row],[Days]]-Dec_Report[[#This Row],[Absent]]</f>
        <v>31</v>
      </c>
      <c r="BA15" s="19">
        <v>577777</v>
      </c>
      <c r="BB15" s="20">
        <f>Dec_Report[[#This Row],[Salary]]/Dec_Report[[#This Row],[Days]]</f>
        <v>18637.967741935485</v>
      </c>
      <c r="BC15" s="20">
        <f>Dec_Report[[#This Row],[PerDaySalary]]*Dec_Report[[#This Row],[Absent]]</f>
        <v>0</v>
      </c>
      <c r="BD15" s="20">
        <f>Dec_Report[[#This Row],[Salary]]-Dec_Report[[#This Row],[PerDaySalary]]</f>
        <v>559139.03225806449</v>
      </c>
      <c r="BE15" s="31"/>
    </row>
    <row r="16" spans="3:60" customFormat="1" ht="15" thickBot="1" x14ac:dyDescent="0.35">
      <c r="C16" s="32"/>
      <c r="D16" s="32"/>
      <c r="E16" s="46"/>
      <c r="F16" s="10">
        <v>7</v>
      </c>
      <c r="G16" s="11">
        <v>3433</v>
      </c>
      <c r="H16" s="11" t="s">
        <v>7</v>
      </c>
      <c r="I16" s="9">
        <f t="shared" si="8"/>
        <v>4</v>
      </c>
      <c r="J16" s="9" t="s">
        <v>41</v>
      </c>
      <c r="K16" s="9" t="s">
        <v>41</v>
      </c>
      <c r="L16" s="9" t="s">
        <v>41</v>
      </c>
      <c r="M16" s="9" t="s">
        <v>41</v>
      </c>
      <c r="N16" s="9" t="s">
        <v>41</v>
      </c>
      <c r="O16" s="9" t="s">
        <v>41</v>
      </c>
      <c r="P16" s="9" t="str">
        <f t="shared" si="2"/>
        <v>WO</v>
      </c>
      <c r="Q16" s="9" t="s">
        <v>40</v>
      </c>
      <c r="R16" s="9" t="s">
        <v>40</v>
      </c>
      <c r="S16" s="9" t="s">
        <v>40</v>
      </c>
      <c r="T16" s="9" t="s">
        <v>40</v>
      </c>
      <c r="U16" s="9" t="s">
        <v>40</v>
      </c>
      <c r="V16" s="9" t="s">
        <v>40</v>
      </c>
      <c r="W16" s="9" t="str">
        <f t="shared" si="2"/>
        <v>WO</v>
      </c>
      <c r="X16" s="9" t="s">
        <v>40</v>
      </c>
      <c r="Y16" s="9" t="s">
        <v>40</v>
      </c>
      <c r="Z16" s="9" t="s">
        <v>40</v>
      </c>
      <c r="AA16" s="9" t="s">
        <v>40</v>
      </c>
      <c r="AB16" s="9" t="s">
        <v>40</v>
      </c>
      <c r="AC16" s="9" t="s">
        <v>40</v>
      </c>
      <c r="AD16" s="9" t="str">
        <f t="shared" si="2"/>
        <v>WO</v>
      </c>
      <c r="AE16" s="9" t="s">
        <v>40</v>
      </c>
      <c r="AF16" s="9" t="s">
        <v>40</v>
      </c>
      <c r="AG16" s="9" t="s">
        <v>42</v>
      </c>
      <c r="AH16" s="9" t="s">
        <v>40</v>
      </c>
      <c r="AI16" s="9" t="s">
        <v>40</v>
      </c>
      <c r="AJ16" s="9" t="s">
        <v>40</v>
      </c>
      <c r="AK16" s="9" t="str">
        <f t="shared" si="2"/>
        <v>WO</v>
      </c>
      <c r="AL16" s="9" t="s">
        <v>40</v>
      </c>
      <c r="AM16" s="9" t="s">
        <v>40</v>
      </c>
      <c r="AN16" s="9" t="s">
        <v>40</v>
      </c>
      <c r="AO16" s="48"/>
      <c r="AP16" s="32"/>
      <c r="AQ16" s="10">
        <v>7</v>
      </c>
      <c r="AR16" s="17">
        <v>3433</v>
      </c>
      <c r="AS16" s="17" t="str">
        <f t="shared" si="3"/>
        <v>December</v>
      </c>
      <c r="AT16" s="17" t="s">
        <v>7</v>
      </c>
      <c r="AU16" s="18">
        <f t="shared" si="10"/>
        <v>20</v>
      </c>
      <c r="AV16" s="18">
        <f t="shared" si="4"/>
        <v>1</v>
      </c>
      <c r="AW16" s="18">
        <f t="shared" si="5"/>
        <v>5</v>
      </c>
      <c r="AX16" s="18">
        <f t="shared" si="6"/>
        <v>4</v>
      </c>
      <c r="AY16" s="18">
        <f t="shared" si="7"/>
        <v>31</v>
      </c>
      <c r="AZ16" s="18">
        <f>Dec_Report[[#This Row],[Days]]-Dec_Report[[#This Row],[Absent]]</f>
        <v>30</v>
      </c>
      <c r="BA16" s="19">
        <v>776890</v>
      </c>
      <c r="BB16" s="20">
        <f>Dec_Report[[#This Row],[Salary]]/Dec_Report[[#This Row],[Days]]</f>
        <v>25060.967741935485</v>
      </c>
      <c r="BC16" s="20">
        <f>Dec_Report[[#This Row],[PerDaySalary]]*Dec_Report[[#This Row],[Absent]]</f>
        <v>25060.967741935485</v>
      </c>
      <c r="BD16" s="20">
        <f>Dec_Report[[#This Row],[Salary]]-Dec_Report[[#This Row],[PerDaySalary]]</f>
        <v>751829.03225806449</v>
      </c>
      <c r="BE16" s="31"/>
    </row>
    <row r="17" spans="1:57" customFormat="1" ht="15" thickBot="1" x14ac:dyDescent="0.35">
      <c r="C17" s="32"/>
      <c r="D17" s="32"/>
      <c r="E17" s="46"/>
      <c r="F17" s="10">
        <v>8</v>
      </c>
      <c r="G17" s="11">
        <v>3434</v>
      </c>
      <c r="H17" s="11" t="s">
        <v>8</v>
      </c>
      <c r="I17" s="9">
        <f t="shared" si="8"/>
        <v>4</v>
      </c>
      <c r="J17" s="9" t="s">
        <v>41</v>
      </c>
      <c r="K17" s="9" t="s">
        <v>41</v>
      </c>
      <c r="L17" s="9" t="s">
        <v>41</v>
      </c>
      <c r="M17" s="9" t="s">
        <v>41</v>
      </c>
      <c r="N17" s="9" t="s">
        <v>41</v>
      </c>
      <c r="O17" s="9" t="s">
        <v>41</v>
      </c>
      <c r="P17" s="9" t="str">
        <f t="shared" si="2"/>
        <v>WO</v>
      </c>
      <c r="Q17" s="9" t="s">
        <v>40</v>
      </c>
      <c r="R17" s="9" t="s">
        <v>40</v>
      </c>
      <c r="S17" s="9" t="s">
        <v>40</v>
      </c>
      <c r="T17" s="9" t="s">
        <v>40</v>
      </c>
      <c r="U17" s="9" t="s">
        <v>40</v>
      </c>
      <c r="V17" s="9" t="s">
        <v>40</v>
      </c>
      <c r="W17" s="9" t="str">
        <f t="shared" si="2"/>
        <v>WO</v>
      </c>
      <c r="X17" s="9" t="s">
        <v>40</v>
      </c>
      <c r="Y17" s="9" t="s">
        <v>40</v>
      </c>
      <c r="Z17" s="9" t="s">
        <v>40</v>
      </c>
      <c r="AA17" s="9" t="s">
        <v>40</v>
      </c>
      <c r="AB17" s="9" t="s">
        <v>40</v>
      </c>
      <c r="AC17" s="9" t="s">
        <v>40</v>
      </c>
      <c r="AD17" s="9" t="str">
        <f t="shared" si="2"/>
        <v>WO</v>
      </c>
      <c r="AE17" s="9" t="s">
        <v>40</v>
      </c>
      <c r="AF17" s="9" t="s">
        <v>40</v>
      </c>
      <c r="AG17" s="9" t="s">
        <v>40</v>
      </c>
      <c r="AH17" s="9" t="s">
        <v>40</v>
      </c>
      <c r="AI17" s="9" t="s">
        <v>40</v>
      </c>
      <c r="AJ17" s="9" t="s">
        <v>40</v>
      </c>
      <c r="AK17" s="9" t="str">
        <f t="shared" si="2"/>
        <v>WO</v>
      </c>
      <c r="AL17" s="9" t="s">
        <v>40</v>
      </c>
      <c r="AM17" s="9" t="s">
        <v>40</v>
      </c>
      <c r="AN17" s="9" t="s">
        <v>40</v>
      </c>
      <c r="AO17" s="48"/>
      <c r="AP17" s="32"/>
      <c r="AQ17" s="10">
        <v>8</v>
      </c>
      <c r="AR17" s="17">
        <v>3434</v>
      </c>
      <c r="AS17" s="17" t="str">
        <f t="shared" si="3"/>
        <v>December</v>
      </c>
      <c r="AT17" s="17" t="s">
        <v>8</v>
      </c>
      <c r="AU17" s="18">
        <f t="shared" si="10"/>
        <v>21</v>
      </c>
      <c r="AV17" s="18">
        <f t="shared" si="4"/>
        <v>0</v>
      </c>
      <c r="AW17" s="18">
        <f t="shared" si="5"/>
        <v>5</v>
      </c>
      <c r="AX17" s="18">
        <f t="shared" si="6"/>
        <v>4</v>
      </c>
      <c r="AY17" s="18">
        <f t="shared" si="7"/>
        <v>31</v>
      </c>
      <c r="AZ17" s="18">
        <f>Dec_Report[[#This Row],[Days]]-Dec_Report[[#This Row],[Absent]]</f>
        <v>31</v>
      </c>
      <c r="BA17" s="19">
        <v>232445</v>
      </c>
      <c r="BB17" s="20">
        <f>Dec_Report[[#This Row],[Salary]]/Dec_Report[[#This Row],[Days]]</f>
        <v>7498.2258064516127</v>
      </c>
      <c r="BC17" s="20">
        <f>Dec_Report[[#This Row],[PerDaySalary]]*Dec_Report[[#This Row],[Absent]]</f>
        <v>0</v>
      </c>
      <c r="BD17" s="20">
        <f>Dec_Report[[#This Row],[Salary]]-Dec_Report[[#This Row],[PerDaySalary]]</f>
        <v>224946.77419354839</v>
      </c>
      <c r="BE17" s="31"/>
    </row>
    <row r="18" spans="1:57" customFormat="1" ht="15" thickBot="1" x14ac:dyDescent="0.35">
      <c r="C18" s="32"/>
      <c r="D18" s="32"/>
      <c r="E18" s="46"/>
      <c r="F18" s="10">
        <v>9</v>
      </c>
      <c r="G18" s="11">
        <v>3435</v>
      </c>
      <c r="H18" s="11" t="s">
        <v>9</v>
      </c>
      <c r="I18" s="9">
        <f t="shared" si="8"/>
        <v>4</v>
      </c>
      <c r="J18" s="9" t="s">
        <v>41</v>
      </c>
      <c r="K18" s="9" t="s">
        <v>41</v>
      </c>
      <c r="L18" s="9" t="s">
        <v>41</v>
      </c>
      <c r="M18" s="9" t="s">
        <v>41</v>
      </c>
      <c r="N18" s="9" t="s">
        <v>41</v>
      </c>
      <c r="O18" s="9" t="s">
        <v>41</v>
      </c>
      <c r="P18" s="9" t="str">
        <f t="shared" si="2"/>
        <v>WO</v>
      </c>
      <c r="Q18" s="9" t="s">
        <v>40</v>
      </c>
      <c r="R18" s="9" t="s">
        <v>40</v>
      </c>
      <c r="S18" s="9" t="s">
        <v>40</v>
      </c>
      <c r="T18" s="9" t="s">
        <v>40</v>
      </c>
      <c r="U18" s="9" t="s">
        <v>40</v>
      </c>
      <c r="V18" s="9" t="s">
        <v>40</v>
      </c>
      <c r="W18" s="9" t="str">
        <f t="shared" si="2"/>
        <v>WO</v>
      </c>
      <c r="X18" s="9" t="s">
        <v>40</v>
      </c>
      <c r="Y18" s="9" t="s">
        <v>40</v>
      </c>
      <c r="Z18" s="9" t="s">
        <v>40</v>
      </c>
      <c r="AA18" s="9" t="s">
        <v>40</v>
      </c>
      <c r="AB18" s="9" t="s">
        <v>40</v>
      </c>
      <c r="AC18" s="9" t="s">
        <v>40</v>
      </c>
      <c r="AD18" s="9" t="str">
        <f t="shared" si="2"/>
        <v>WO</v>
      </c>
      <c r="AE18" s="9" t="s">
        <v>40</v>
      </c>
      <c r="AF18" s="9" t="s">
        <v>40</v>
      </c>
      <c r="AG18" s="9" t="s">
        <v>40</v>
      </c>
      <c r="AH18" s="9" t="s">
        <v>40</v>
      </c>
      <c r="AI18" s="9" t="s">
        <v>40</v>
      </c>
      <c r="AJ18" s="9" t="s">
        <v>40</v>
      </c>
      <c r="AK18" s="9" t="str">
        <f t="shared" si="2"/>
        <v>WO</v>
      </c>
      <c r="AL18" s="9" t="s">
        <v>40</v>
      </c>
      <c r="AM18" s="9" t="s">
        <v>40</v>
      </c>
      <c r="AN18" s="9" t="s">
        <v>40</v>
      </c>
      <c r="AO18" s="48"/>
      <c r="AP18" s="32"/>
      <c r="AQ18" s="10">
        <v>9</v>
      </c>
      <c r="AR18" s="17">
        <v>3435</v>
      </c>
      <c r="AS18" s="17" t="str">
        <f t="shared" si="3"/>
        <v>December</v>
      </c>
      <c r="AT18" s="17" t="s">
        <v>9</v>
      </c>
      <c r="AU18" s="18">
        <f t="shared" si="10"/>
        <v>21</v>
      </c>
      <c r="AV18" s="18">
        <f t="shared" si="4"/>
        <v>0</v>
      </c>
      <c r="AW18" s="18">
        <f t="shared" si="5"/>
        <v>5</v>
      </c>
      <c r="AX18" s="18">
        <f t="shared" si="6"/>
        <v>4</v>
      </c>
      <c r="AY18" s="18">
        <f t="shared" si="7"/>
        <v>31</v>
      </c>
      <c r="AZ18" s="18">
        <f>Dec_Report[[#This Row],[Days]]-Dec_Report[[#This Row],[Absent]]</f>
        <v>31</v>
      </c>
      <c r="BA18" s="19">
        <v>223455</v>
      </c>
      <c r="BB18" s="20">
        <f>Dec_Report[[#This Row],[Salary]]/Dec_Report[[#This Row],[Days]]</f>
        <v>7208.2258064516127</v>
      </c>
      <c r="BC18" s="20">
        <f>Dec_Report[[#This Row],[PerDaySalary]]*Dec_Report[[#This Row],[Absent]]</f>
        <v>0</v>
      </c>
      <c r="BD18" s="20">
        <f>Dec_Report[[#This Row],[Salary]]-Dec_Report[[#This Row],[PerDaySalary]]</f>
        <v>216246.77419354839</v>
      </c>
      <c r="BE18" s="31"/>
    </row>
    <row r="19" spans="1:57" customFormat="1" ht="15" thickBot="1" x14ac:dyDescent="0.35">
      <c r="C19" s="32"/>
      <c r="D19" s="32"/>
      <c r="E19" s="46"/>
      <c r="F19" s="10">
        <v>10</v>
      </c>
      <c r="G19" s="11">
        <v>3436</v>
      </c>
      <c r="H19" s="11" t="s">
        <v>10</v>
      </c>
      <c r="I19" s="9">
        <f t="shared" si="8"/>
        <v>4</v>
      </c>
      <c r="J19" s="9" t="s">
        <v>41</v>
      </c>
      <c r="K19" s="9" t="s">
        <v>41</v>
      </c>
      <c r="L19" s="9" t="s">
        <v>41</v>
      </c>
      <c r="M19" s="9" t="s">
        <v>41</v>
      </c>
      <c r="N19" s="9" t="s">
        <v>41</v>
      </c>
      <c r="O19" s="9" t="s">
        <v>41</v>
      </c>
      <c r="P19" s="9" t="str">
        <f t="shared" ref="P19:AK31" si="11">IF(P$8="Sun","WO"," ")</f>
        <v>WO</v>
      </c>
      <c r="Q19" s="9" t="s">
        <v>40</v>
      </c>
      <c r="R19" s="9" t="s">
        <v>40</v>
      </c>
      <c r="S19" s="9" t="s">
        <v>40</v>
      </c>
      <c r="T19" s="9" t="s">
        <v>40</v>
      </c>
      <c r="U19" s="9" t="s">
        <v>40</v>
      </c>
      <c r="V19" s="9" t="s">
        <v>40</v>
      </c>
      <c r="W19" s="9" t="str">
        <f t="shared" si="11"/>
        <v>WO</v>
      </c>
      <c r="X19" s="9" t="s">
        <v>40</v>
      </c>
      <c r="Y19" s="9" t="s">
        <v>40</v>
      </c>
      <c r="Z19" s="9" t="s">
        <v>40</v>
      </c>
      <c r="AA19" s="9" t="s">
        <v>40</v>
      </c>
      <c r="AB19" s="9" t="s">
        <v>40</v>
      </c>
      <c r="AC19" s="9" t="s">
        <v>40</v>
      </c>
      <c r="AD19" s="9" t="str">
        <f t="shared" si="11"/>
        <v>WO</v>
      </c>
      <c r="AE19" s="9" t="s">
        <v>40</v>
      </c>
      <c r="AF19" s="9" t="s">
        <v>40</v>
      </c>
      <c r="AG19" s="9" t="s">
        <v>40</v>
      </c>
      <c r="AH19" s="9" t="s">
        <v>40</v>
      </c>
      <c r="AI19" s="9" t="s">
        <v>40</v>
      </c>
      <c r="AJ19" s="9" t="s">
        <v>40</v>
      </c>
      <c r="AK19" s="9" t="str">
        <f t="shared" si="11"/>
        <v>WO</v>
      </c>
      <c r="AL19" s="9" t="s">
        <v>40</v>
      </c>
      <c r="AM19" s="9" t="s">
        <v>40</v>
      </c>
      <c r="AN19" s="9" t="s">
        <v>40</v>
      </c>
      <c r="AO19" s="48"/>
      <c r="AP19" s="32"/>
      <c r="AQ19" s="10">
        <v>10</v>
      </c>
      <c r="AR19" s="17">
        <v>3436</v>
      </c>
      <c r="AS19" s="17" t="str">
        <f t="shared" si="3"/>
        <v>December</v>
      </c>
      <c r="AT19" s="17" t="s">
        <v>10</v>
      </c>
      <c r="AU19" s="18">
        <f t="shared" si="10"/>
        <v>21</v>
      </c>
      <c r="AV19" s="18">
        <f t="shared" si="4"/>
        <v>0</v>
      </c>
      <c r="AW19" s="18">
        <f t="shared" si="5"/>
        <v>5</v>
      </c>
      <c r="AX19" s="18">
        <f t="shared" si="6"/>
        <v>4</v>
      </c>
      <c r="AY19" s="18">
        <f t="shared" si="7"/>
        <v>31</v>
      </c>
      <c r="AZ19" s="18">
        <f>Dec_Report[[#This Row],[Days]]-Dec_Report[[#This Row],[Absent]]</f>
        <v>31</v>
      </c>
      <c r="BA19" s="19">
        <v>222222</v>
      </c>
      <c r="BB19" s="20">
        <f>Dec_Report[[#This Row],[Salary]]/Dec_Report[[#This Row],[Days]]</f>
        <v>7168.4516129032254</v>
      </c>
      <c r="BC19" s="20">
        <f>Dec_Report[[#This Row],[PerDaySalary]]*Dec_Report[[#This Row],[Absent]]</f>
        <v>0</v>
      </c>
      <c r="BD19" s="20">
        <f>Dec_Report[[#This Row],[Salary]]-Dec_Report[[#This Row],[PerDaySalary]]</f>
        <v>215053.54838709679</v>
      </c>
      <c r="BE19" s="31"/>
    </row>
    <row r="20" spans="1:57" customFormat="1" ht="15" thickBot="1" x14ac:dyDescent="0.35">
      <c r="C20" s="32"/>
      <c r="D20" s="32"/>
      <c r="E20" s="46"/>
      <c r="F20" s="10">
        <v>11</v>
      </c>
      <c r="G20" s="11">
        <v>3437</v>
      </c>
      <c r="H20" s="11" t="s">
        <v>11</v>
      </c>
      <c r="I20" s="9">
        <f t="shared" si="8"/>
        <v>4</v>
      </c>
      <c r="J20" s="9" t="s">
        <v>41</v>
      </c>
      <c r="K20" s="9" t="s">
        <v>41</v>
      </c>
      <c r="L20" s="9" t="s">
        <v>41</v>
      </c>
      <c r="M20" s="9" t="s">
        <v>41</v>
      </c>
      <c r="N20" s="9" t="s">
        <v>41</v>
      </c>
      <c r="O20" s="9" t="s">
        <v>41</v>
      </c>
      <c r="P20" s="9" t="str">
        <f t="shared" si="9"/>
        <v>WO</v>
      </c>
      <c r="Q20" s="9" t="s">
        <v>40</v>
      </c>
      <c r="R20" s="9" t="s">
        <v>40</v>
      </c>
      <c r="S20" s="9" t="s">
        <v>40</v>
      </c>
      <c r="T20" s="9" t="s">
        <v>40</v>
      </c>
      <c r="U20" s="9" t="s">
        <v>40</v>
      </c>
      <c r="V20" s="9" t="s">
        <v>40</v>
      </c>
      <c r="W20" s="9" t="str">
        <f t="shared" si="9"/>
        <v>WO</v>
      </c>
      <c r="X20" s="9" t="s">
        <v>40</v>
      </c>
      <c r="Y20" s="9" t="s">
        <v>40</v>
      </c>
      <c r="Z20" s="9" t="s">
        <v>40</v>
      </c>
      <c r="AA20" s="9" t="s">
        <v>40</v>
      </c>
      <c r="AB20" s="9" t="s">
        <v>40</v>
      </c>
      <c r="AC20" s="9" t="s">
        <v>40</v>
      </c>
      <c r="AD20" s="9" t="str">
        <f t="shared" si="11"/>
        <v>WO</v>
      </c>
      <c r="AE20" s="9" t="s">
        <v>40</v>
      </c>
      <c r="AF20" s="9" t="s">
        <v>40</v>
      </c>
      <c r="AG20" s="9" t="s">
        <v>40</v>
      </c>
      <c r="AH20" s="9" t="s">
        <v>40</v>
      </c>
      <c r="AI20" s="9" t="s">
        <v>40</v>
      </c>
      <c r="AJ20" s="9" t="s">
        <v>40</v>
      </c>
      <c r="AK20" s="9" t="str">
        <f t="shared" si="11"/>
        <v>WO</v>
      </c>
      <c r="AL20" s="9" t="s">
        <v>40</v>
      </c>
      <c r="AM20" s="9" t="s">
        <v>40</v>
      </c>
      <c r="AN20" s="9" t="s">
        <v>40</v>
      </c>
      <c r="AO20" s="48"/>
      <c r="AP20" s="32"/>
      <c r="AQ20" s="10">
        <v>11</v>
      </c>
      <c r="AR20" s="17">
        <v>3437</v>
      </c>
      <c r="AS20" s="17" t="str">
        <f t="shared" si="3"/>
        <v>December</v>
      </c>
      <c r="AT20" s="17" t="s">
        <v>11</v>
      </c>
      <c r="AU20" s="18">
        <f t="shared" si="10"/>
        <v>21</v>
      </c>
      <c r="AV20" s="18">
        <f t="shared" si="4"/>
        <v>0</v>
      </c>
      <c r="AW20" s="18">
        <f t="shared" si="5"/>
        <v>5</v>
      </c>
      <c r="AX20" s="18">
        <f t="shared" si="6"/>
        <v>4</v>
      </c>
      <c r="AY20" s="18">
        <f t="shared" si="7"/>
        <v>31</v>
      </c>
      <c r="AZ20" s="18">
        <f>Dec_Report[[#This Row],[Days]]-Dec_Report[[#This Row],[Absent]]</f>
        <v>31</v>
      </c>
      <c r="BA20" s="19">
        <v>666666</v>
      </c>
      <c r="BB20" s="20">
        <f>Dec_Report[[#This Row],[Salary]]/Dec_Report[[#This Row],[Days]]</f>
        <v>21505.354838709678</v>
      </c>
      <c r="BC20" s="20">
        <f>Dec_Report[[#This Row],[PerDaySalary]]*Dec_Report[[#This Row],[Absent]]</f>
        <v>0</v>
      </c>
      <c r="BD20" s="20">
        <f>Dec_Report[[#This Row],[Salary]]-Dec_Report[[#This Row],[PerDaySalary]]</f>
        <v>645160.6451612903</v>
      </c>
      <c r="BE20" s="31"/>
    </row>
    <row r="21" spans="1:57" customFormat="1" ht="15" thickBot="1" x14ac:dyDescent="0.35">
      <c r="C21" s="32"/>
      <c r="D21" s="32"/>
      <c r="E21" s="46"/>
      <c r="F21" s="10">
        <v>12</v>
      </c>
      <c r="G21" s="11">
        <v>3438</v>
      </c>
      <c r="H21" s="11" t="s">
        <v>12</v>
      </c>
      <c r="I21" s="9">
        <f t="shared" si="8"/>
        <v>4</v>
      </c>
      <c r="J21" s="9" t="s">
        <v>41</v>
      </c>
      <c r="K21" s="9" t="s">
        <v>41</v>
      </c>
      <c r="L21" s="9" t="s">
        <v>41</v>
      </c>
      <c r="M21" s="9" t="s">
        <v>41</v>
      </c>
      <c r="N21" s="9" t="s">
        <v>41</v>
      </c>
      <c r="O21" s="9" t="s">
        <v>41</v>
      </c>
      <c r="P21" s="9" t="str">
        <f t="shared" si="9"/>
        <v>WO</v>
      </c>
      <c r="Q21" s="9" t="s">
        <v>40</v>
      </c>
      <c r="R21" s="9" t="s">
        <v>40</v>
      </c>
      <c r="S21" s="9" t="s">
        <v>40</v>
      </c>
      <c r="T21" s="9" t="s">
        <v>40</v>
      </c>
      <c r="U21" s="9" t="s">
        <v>40</v>
      </c>
      <c r="V21" s="9" t="s">
        <v>40</v>
      </c>
      <c r="W21" s="9" t="str">
        <f t="shared" si="9"/>
        <v>WO</v>
      </c>
      <c r="X21" s="9" t="s">
        <v>40</v>
      </c>
      <c r="Y21" s="9" t="s">
        <v>40</v>
      </c>
      <c r="Z21" s="9" t="s">
        <v>40</v>
      </c>
      <c r="AA21" s="9" t="s">
        <v>40</v>
      </c>
      <c r="AB21" s="9" t="s">
        <v>40</v>
      </c>
      <c r="AC21" s="9" t="s">
        <v>40</v>
      </c>
      <c r="AD21" s="9" t="str">
        <f t="shared" si="11"/>
        <v>WO</v>
      </c>
      <c r="AE21" s="9" t="s">
        <v>40</v>
      </c>
      <c r="AF21" s="9" t="s">
        <v>40</v>
      </c>
      <c r="AG21" s="9" t="s">
        <v>40</v>
      </c>
      <c r="AH21" s="9" t="s">
        <v>40</v>
      </c>
      <c r="AI21" s="9" t="s">
        <v>40</v>
      </c>
      <c r="AJ21" s="9" t="s">
        <v>40</v>
      </c>
      <c r="AK21" s="9" t="str">
        <f t="shared" si="11"/>
        <v>WO</v>
      </c>
      <c r="AL21" s="9" t="s">
        <v>40</v>
      </c>
      <c r="AM21" s="9" t="s">
        <v>40</v>
      </c>
      <c r="AN21" s="9" t="s">
        <v>40</v>
      </c>
      <c r="AO21" s="48"/>
      <c r="AP21" s="32"/>
      <c r="AQ21" s="10">
        <v>12</v>
      </c>
      <c r="AR21" s="17">
        <v>3438</v>
      </c>
      <c r="AS21" s="17" t="str">
        <f t="shared" si="3"/>
        <v>December</v>
      </c>
      <c r="AT21" s="17" t="s">
        <v>12</v>
      </c>
      <c r="AU21" s="18">
        <f t="shared" si="10"/>
        <v>21</v>
      </c>
      <c r="AV21" s="18">
        <f t="shared" si="4"/>
        <v>0</v>
      </c>
      <c r="AW21" s="18">
        <f t="shared" si="5"/>
        <v>5</v>
      </c>
      <c r="AX21" s="18">
        <f t="shared" si="6"/>
        <v>4</v>
      </c>
      <c r="AY21" s="18">
        <f t="shared" si="7"/>
        <v>31</v>
      </c>
      <c r="AZ21" s="18">
        <f>Dec_Report[[#This Row],[Days]]-Dec_Report[[#This Row],[Absent]]</f>
        <v>31</v>
      </c>
      <c r="BA21" s="19">
        <v>544663</v>
      </c>
      <c r="BB21" s="20">
        <f>Dec_Report[[#This Row],[Salary]]/Dec_Report[[#This Row],[Days]]</f>
        <v>17569.774193548386</v>
      </c>
      <c r="BC21" s="20">
        <f>Dec_Report[[#This Row],[PerDaySalary]]*Dec_Report[[#This Row],[Absent]]</f>
        <v>0</v>
      </c>
      <c r="BD21" s="20">
        <f>Dec_Report[[#This Row],[Salary]]-Dec_Report[[#This Row],[PerDaySalary]]</f>
        <v>527093.22580645164</v>
      </c>
      <c r="BE21" s="31"/>
    </row>
    <row r="22" spans="1:57" customFormat="1" ht="15" thickBot="1" x14ac:dyDescent="0.35">
      <c r="C22" s="32"/>
      <c r="D22" s="32"/>
      <c r="E22" s="46"/>
      <c r="F22" s="10">
        <v>13</v>
      </c>
      <c r="G22" s="11">
        <v>3439</v>
      </c>
      <c r="H22" s="11" t="s">
        <v>13</v>
      </c>
      <c r="I22" s="9">
        <f t="shared" si="8"/>
        <v>4</v>
      </c>
      <c r="J22" s="9" t="s">
        <v>41</v>
      </c>
      <c r="K22" s="9" t="s">
        <v>41</v>
      </c>
      <c r="L22" s="9" t="s">
        <v>41</v>
      </c>
      <c r="M22" s="9" t="s">
        <v>41</v>
      </c>
      <c r="N22" s="9" t="s">
        <v>41</v>
      </c>
      <c r="O22" s="9" t="s">
        <v>41</v>
      </c>
      <c r="P22" s="9" t="str">
        <f t="shared" si="9"/>
        <v>WO</v>
      </c>
      <c r="Q22" s="9" t="s">
        <v>40</v>
      </c>
      <c r="R22" s="9" t="s">
        <v>40</v>
      </c>
      <c r="S22" s="9" t="s">
        <v>40</v>
      </c>
      <c r="T22" s="9" t="s">
        <v>40</v>
      </c>
      <c r="U22" s="9" t="s">
        <v>40</v>
      </c>
      <c r="V22" s="9" t="s">
        <v>40</v>
      </c>
      <c r="W22" s="9" t="str">
        <f t="shared" si="9"/>
        <v>WO</v>
      </c>
      <c r="X22" s="9" t="s">
        <v>40</v>
      </c>
      <c r="Y22" s="9" t="s">
        <v>40</v>
      </c>
      <c r="Z22" s="9" t="s">
        <v>40</v>
      </c>
      <c r="AA22" s="9" t="s">
        <v>40</v>
      </c>
      <c r="AB22" s="9" t="s">
        <v>40</v>
      </c>
      <c r="AC22" s="9" t="s">
        <v>40</v>
      </c>
      <c r="AD22" s="9" t="str">
        <f t="shared" si="11"/>
        <v>WO</v>
      </c>
      <c r="AE22" s="9" t="s">
        <v>40</v>
      </c>
      <c r="AF22" s="9" t="s">
        <v>40</v>
      </c>
      <c r="AG22" s="9" t="s">
        <v>40</v>
      </c>
      <c r="AH22" s="9" t="s">
        <v>40</v>
      </c>
      <c r="AI22" s="9" t="s">
        <v>40</v>
      </c>
      <c r="AJ22" s="9" t="s">
        <v>40</v>
      </c>
      <c r="AK22" s="9" t="str">
        <f t="shared" si="11"/>
        <v>WO</v>
      </c>
      <c r="AL22" s="9" t="s">
        <v>40</v>
      </c>
      <c r="AM22" s="9" t="s">
        <v>40</v>
      </c>
      <c r="AN22" s="9" t="s">
        <v>40</v>
      </c>
      <c r="AO22" s="48"/>
      <c r="AP22" s="32"/>
      <c r="AQ22" s="10">
        <v>13</v>
      </c>
      <c r="AR22" s="17">
        <v>3439</v>
      </c>
      <c r="AS22" s="17" t="str">
        <f t="shared" si="3"/>
        <v>December</v>
      </c>
      <c r="AT22" s="17" t="s">
        <v>13</v>
      </c>
      <c r="AU22" s="18">
        <f t="shared" si="10"/>
        <v>21</v>
      </c>
      <c r="AV22" s="18">
        <f t="shared" si="4"/>
        <v>0</v>
      </c>
      <c r="AW22" s="18">
        <f t="shared" si="5"/>
        <v>5</v>
      </c>
      <c r="AX22" s="18">
        <f t="shared" si="6"/>
        <v>4</v>
      </c>
      <c r="AY22" s="18">
        <f t="shared" si="7"/>
        <v>31</v>
      </c>
      <c r="AZ22" s="18">
        <f>Dec_Report[[#This Row],[Days]]-Dec_Report[[#This Row],[Absent]]</f>
        <v>31</v>
      </c>
      <c r="BA22" s="19">
        <v>333445</v>
      </c>
      <c r="BB22" s="20">
        <f>Dec_Report[[#This Row],[Salary]]/Dec_Report[[#This Row],[Days]]</f>
        <v>10756.290322580646</v>
      </c>
      <c r="BC22" s="20">
        <f>Dec_Report[[#This Row],[PerDaySalary]]*Dec_Report[[#This Row],[Absent]]</f>
        <v>0</v>
      </c>
      <c r="BD22" s="20">
        <f>Dec_Report[[#This Row],[Salary]]-Dec_Report[[#This Row],[PerDaySalary]]</f>
        <v>322688.70967741933</v>
      </c>
      <c r="BE22" s="31"/>
    </row>
    <row r="23" spans="1:57" customFormat="1" ht="15" thickBot="1" x14ac:dyDescent="0.35">
      <c r="C23" s="32"/>
      <c r="D23" s="32"/>
      <c r="E23" s="46"/>
      <c r="F23" s="10">
        <v>14</v>
      </c>
      <c r="G23" s="11">
        <v>3440</v>
      </c>
      <c r="H23" s="11" t="s">
        <v>14</v>
      </c>
      <c r="I23" s="9">
        <f t="shared" si="8"/>
        <v>4</v>
      </c>
      <c r="J23" s="9" t="s">
        <v>41</v>
      </c>
      <c r="K23" s="9" t="s">
        <v>41</v>
      </c>
      <c r="L23" s="9" t="s">
        <v>41</v>
      </c>
      <c r="M23" s="9" t="s">
        <v>41</v>
      </c>
      <c r="N23" s="9" t="s">
        <v>41</v>
      </c>
      <c r="O23" s="9" t="s">
        <v>41</v>
      </c>
      <c r="P23" s="9" t="str">
        <f t="shared" si="9"/>
        <v>WO</v>
      </c>
      <c r="Q23" s="9" t="s">
        <v>40</v>
      </c>
      <c r="R23" s="9" t="s">
        <v>40</v>
      </c>
      <c r="S23" s="9" t="s">
        <v>40</v>
      </c>
      <c r="T23" s="9" t="s">
        <v>40</v>
      </c>
      <c r="U23" s="9" t="s">
        <v>40</v>
      </c>
      <c r="V23" s="9" t="s">
        <v>40</v>
      </c>
      <c r="W23" s="9" t="str">
        <f t="shared" si="9"/>
        <v>WO</v>
      </c>
      <c r="X23" s="9" t="s">
        <v>40</v>
      </c>
      <c r="Y23" s="9" t="s">
        <v>40</v>
      </c>
      <c r="Z23" s="9" t="s">
        <v>40</v>
      </c>
      <c r="AA23" s="9" t="s">
        <v>40</v>
      </c>
      <c r="AB23" s="9" t="s">
        <v>40</v>
      </c>
      <c r="AC23" s="9" t="s">
        <v>40</v>
      </c>
      <c r="AD23" s="9" t="str">
        <f t="shared" si="11"/>
        <v>WO</v>
      </c>
      <c r="AE23" s="9" t="s">
        <v>40</v>
      </c>
      <c r="AF23" s="9" t="s">
        <v>40</v>
      </c>
      <c r="AG23" s="9" t="s">
        <v>40</v>
      </c>
      <c r="AH23" s="9" t="s">
        <v>40</v>
      </c>
      <c r="AI23" s="9" t="s">
        <v>40</v>
      </c>
      <c r="AJ23" s="9" t="s">
        <v>40</v>
      </c>
      <c r="AK23" s="9" t="str">
        <f t="shared" si="11"/>
        <v>WO</v>
      </c>
      <c r="AL23" s="9" t="s">
        <v>40</v>
      </c>
      <c r="AM23" s="9" t="s">
        <v>40</v>
      </c>
      <c r="AN23" s="9" t="s">
        <v>40</v>
      </c>
      <c r="AO23" s="48"/>
      <c r="AP23" s="32"/>
      <c r="AQ23" s="10">
        <v>14</v>
      </c>
      <c r="AR23" s="17">
        <v>3440</v>
      </c>
      <c r="AS23" s="17" t="str">
        <f t="shared" si="3"/>
        <v>December</v>
      </c>
      <c r="AT23" s="17" t="s">
        <v>14</v>
      </c>
      <c r="AU23" s="18">
        <f t="shared" si="10"/>
        <v>21</v>
      </c>
      <c r="AV23" s="18">
        <f t="shared" si="4"/>
        <v>0</v>
      </c>
      <c r="AW23" s="18">
        <f t="shared" si="5"/>
        <v>5</v>
      </c>
      <c r="AX23" s="18">
        <f t="shared" si="6"/>
        <v>4</v>
      </c>
      <c r="AY23" s="18">
        <f t="shared" si="7"/>
        <v>31</v>
      </c>
      <c r="AZ23" s="18">
        <f>Dec_Report[[#This Row],[Days]]-Dec_Report[[#This Row],[Absent]]</f>
        <v>31</v>
      </c>
      <c r="BA23" s="19">
        <v>77777</v>
      </c>
      <c r="BB23" s="20">
        <f>Dec_Report[[#This Row],[Salary]]/Dec_Report[[#This Row],[Days]]</f>
        <v>2508.9354838709678</v>
      </c>
      <c r="BC23" s="20">
        <f>Dec_Report[[#This Row],[PerDaySalary]]*Dec_Report[[#This Row],[Absent]]</f>
        <v>0</v>
      </c>
      <c r="BD23" s="20">
        <f>Dec_Report[[#This Row],[Salary]]-Dec_Report[[#This Row],[PerDaySalary]]</f>
        <v>75268.06451612903</v>
      </c>
      <c r="BE23" s="31"/>
    </row>
    <row r="24" spans="1:57" customFormat="1" ht="15" thickBot="1" x14ac:dyDescent="0.35">
      <c r="C24" s="32"/>
      <c r="D24" s="32"/>
      <c r="E24" s="46"/>
      <c r="F24" s="10">
        <v>15</v>
      </c>
      <c r="G24" s="11">
        <v>3441</v>
      </c>
      <c r="H24" s="11" t="s">
        <v>15</v>
      </c>
      <c r="I24" s="9">
        <f t="shared" si="8"/>
        <v>4</v>
      </c>
      <c r="J24" s="9" t="s">
        <v>41</v>
      </c>
      <c r="K24" s="9" t="s">
        <v>41</v>
      </c>
      <c r="L24" s="9" t="s">
        <v>41</v>
      </c>
      <c r="M24" s="9" t="s">
        <v>41</v>
      </c>
      <c r="N24" s="9" t="s">
        <v>41</v>
      </c>
      <c r="O24" s="9" t="s">
        <v>41</v>
      </c>
      <c r="P24" s="9" t="str">
        <f t="shared" si="9"/>
        <v>WO</v>
      </c>
      <c r="Q24" s="9" t="s">
        <v>40</v>
      </c>
      <c r="R24" s="9" t="s">
        <v>40</v>
      </c>
      <c r="S24" s="9" t="s">
        <v>40</v>
      </c>
      <c r="T24" s="9" t="s">
        <v>40</v>
      </c>
      <c r="U24" s="9" t="s">
        <v>40</v>
      </c>
      <c r="V24" s="9" t="s">
        <v>40</v>
      </c>
      <c r="W24" s="9" t="str">
        <f t="shared" si="9"/>
        <v>WO</v>
      </c>
      <c r="X24" s="9" t="s">
        <v>40</v>
      </c>
      <c r="Y24" s="9" t="s">
        <v>40</v>
      </c>
      <c r="Z24" s="9" t="s">
        <v>40</v>
      </c>
      <c r="AA24" s="9" t="s">
        <v>40</v>
      </c>
      <c r="AB24" s="9" t="s">
        <v>40</v>
      </c>
      <c r="AC24" s="9" t="s">
        <v>40</v>
      </c>
      <c r="AD24" s="9" t="str">
        <f t="shared" si="11"/>
        <v>WO</v>
      </c>
      <c r="AE24" s="9" t="s">
        <v>40</v>
      </c>
      <c r="AF24" s="9" t="s">
        <v>40</v>
      </c>
      <c r="AG24" s="9" t="s">
        <v>40</v>
      </c>
      <c r="AH24" s="9" t="s">
        <v>40</v>
      </c>
      <c r="AI24" s="9" t="s">
        <v>40</v>
      </c>
      <c r="AJ24" s="9" t="s">
        <v>40</v>
      </c>
      <c r="AK24" s="9" t="str">
        <f t="shared" si="11"/>
        <v>WO</v>
      </c>
      <c r="AL24" s="9" t="s">
        <v>40</v>
      </c>
      <c r="AM24" s="9" t="s">
        <v>40</v>
      </c>
      <c r="AN24" s="9" t="s">
        <v>40</v>
      </c>
      <c r="AO24" s="48"/>
      <c r="AP24" s="32"/>
      <c r="AQ24" s="10">
        <v>15</v>
      </c>
      <c r="AR24" s="17">
        <v>3441</v>
      </c>
      <c r="AS24" s="17" t="str">
        <f t="shared" si="3"/>
        <v>December</v>
      </c>
      <c r="AT24" s="17" t="s">
        <v>15</v>
      </c>
      <c r="AU24" s="18">
        <f t="shared" si="10"/>
        <v>21</v>
      </c>
      <c r="AV24" s="18">
        <f t="shared" si="4"/>
        <v>0</v>
      </c>
      <c r="AW24" s="18">
        <f t="shared" si="5"/>
        <v>5</v>
      </c>
      <c r="AX24" s="18">
        <f t="shared" si="6"/>
        <v>4</v>
      </c>
      <c r="AY24" s="18">
        <f t="shared" si="7"/>
        <v>31</v>
      </c>
      <c r="AZ24" s="18">
        <f>Dec_Report[[#This Row],[Days]]-Dec_Report[[#This Row],[Absent]]</f>
        <v>31</v>
      </c>
      <c r="BA24" s="19">
        <v>6777890</v>
      </c>
      <c r="BB24" s="20">
        <f>Dec_Report[[#This Row],[Salary]]/Dec_Report[[#This Row],[Days]]</f>
        <v>218641.61290322582</v>
      </c>
      <c r="BC24" s="20">
        <f>Dec_Report[[#This Row],[PerDaySalary]]*Dec_Report[[#This Row],[Absent]]</f>
        <v>0</v>
      </c>
      <c r="BD24" s="20">
        <f>Dec_Report[[#This Row],[Salary]]-Dec_Report[[#This Row],[PerDaySalary]]</f>
        <v>6559248.3870967738</v>
      </c>
      <c r="BE24" s="31"/>
    </row>
    <row r="25" spans="1:57" customFormat="1" ht="15" thickBot="1" x14ac:dyDescent="0.35">
      <c r="C25" s="32"/>
      <c r="D25" s="32"/>
      <c r="E25" s="46"/>
      <c r="F25" s="10">
        <v>16</v>
      </c>
      <c r="G25" s="11">
        <v>3442</v>
      </c>
      <c r="H25" s="11" t="s">
        <v>16</v>
      </c>
      <c r="I25" s="9">
        <f t="shared" si="8"/>
        <v>4</v>
      </c>
      <c r="J25" s="9" t="s">
        <v>41</v>
      </c>
      <c r="K25" s="9" t="s">
        <v>41</v>
      </c>
      <c r="L25" s="9" t="s">
        <v>41</v>
      </c>
      <c r="M25" s="9" t="s">
        <v>41</v>
      </c>
      <c r="N25" s="9" t="s">
        <v>41</v>
      </c>
      <c r="O25" s="9" t="s">
        <v>41</v>
      </c>
      <c r="P25" s="9" t="str">
        <f t="shared" si="9"/>
        <v>WO</v>
      </c>
      <c r="Q25" s="9" t="s">
        <v>40</v>
      </c>
      <c r="R25" s="9" t="s">
        <v>40</v>
      </c>
      <c r="S25" s="9" t="s">
        <v>40</v>
      </c>
      <c r="T25" s="9" t="s">
        <v>40</v>
      </c>
      <c r="U25" s="9" t="s">
        <v>40</v>
      </c>
      <c r="V25" s="9" t="s">
        <v>40</v>
      </c>
      <c r="W25" s="9" t="str">
        <f t="shared" si="9"/>
        <v>WO</v>
      </c>
      <c r="X25" s="9" t="s">
        <v>40</v>
      </c>
      <c r="Y25" s="9" t="s">
        <v>40</v>
      </c>
      <c r="Z25" s="9" t="s">
        <v>40</v>
      </c>
      <c r="AA25" s="9" t="s">
        <v>40</v>
      </c>
      <c r="AB25" s="9" t="s">
        <v>40</v>
      </c>
      <c r="AC25" s="9" t="s">
        <v>40</v>
      </c>
      <c r="AD25" s="9" t="str">
        <f t="shared" si="11"/>
        <v>WO</v>
      </c>
      <c r="AE25" s="9" t="s">
        <v>40</v>
      </c>
      <c r="AF25" s="9" t="s">
        <v>40</v>
      </c>
      <c r="AG25" s="9" t="s">
        <v>40</v>
      </c>
      <c r="AH25" s="9" t="s">
        <v>40</v>
      </c>
      <c r="AI25" s="9" t="s">
        <v>40</v>
      </c>
      <c r="AJ25" s="9" t="s">
        <v>40</v>
      </c>
      <c r="AK25" s="9" t="str">
        <f t="shared" si="11"/>
        <v>WO</v>
      </c>
      <c r="AL25" s="9" t="s">
        <v>40</v>
      </c>
      <c r="AM25" s="9" t="s">
        <v>40</v>
      </c>
      <c r="AN25" s="9" t="s">
        <v>40</v>
      </c>
      <c r="AO25" s="48"/>
      <c r="AP25" s="32"/>
      <c r="AQ25" s="10">
        <v>16</v>
      </c>
      <c r="AR25" s="17">
        <v>3442</v>
      </c>
      <c r="AS25" s="17" t="str">
        <f t="shared" si="3"/>
        <v>December</v>
      </c>
      <c r="AT25" s="17" t="s">
        <v>16</v>
      </c>
      <c r="AU25" s="18">
        <f t="shared" si="10"/>
        <v>21</v>
      </c>
      <c r="AV25" s="18">
        <f t="shared" si="4"/>
        <v>0</v>
      </c>
      <c r="AW25" s="18">
        <f t="shared" si="5"/>
        <v>5</v>
      </c>
      <c r="AX25" s="18">
        <f t="shared" si="6"/>
        <v>4</v>
      </c>
      <c r="AY25" s="18">
        <f t="shared" si="7"/>
        <v>31</v>
      </c>
      <c r="AZ25" s="18">
        <f>Dec_Report[[#This Row],[Days]]-Dec_Report[[#This Row],[Absent]]</f>
        <v>31</v>
      </c>
      <c r="BA25" s="19">
        <v>643539</v>
      </c>
      <c r="BB25" s="20">
        <f>Dec_Report[[#This Row],[Salary]]/Dec_Report[[#This Row],[Days]]</f>
        <v>20759.322580645163</v>
      </c>
      <c r="BC25" s="20">
        <f>Dec_Report[[#This Row],[PerDaySalary]]*Dec_Report[[#This Row],[Absent]]</f>
        <v>0</v>
      </c>
      <c r="BD25" s="20">
        <f>Dec_Report[[#This Row],[Salary]]-Dec_Report[[#This Row],[PerDaySalary]]</f>
        <v>622779.67741935479</v>
      </c>
      <c r="BE25" s="31"/>
    </row>
    <row r="26" spans="1:57" customFormat="1" ht="15" thickBot="1" x14ac:dyDescent="0.35">
      <c r="C26" s="32"/>
      <c r="D26" s="32"/>
      <c r="E26" s="46"/>
      <c r="F26" s="10">
        <v>17</v>
      </c>
      <c r="G26" s="11">
        <v>3443</v>
      </c>
      <c r="H26" s="11" t="s">
        <v>17</v>
      </c>
      <c r="I26" s="9">
        <f t="shared" si="8"/>
        <v>4</v>
      </c>
      <c r="J26" s="9" t="s">
        <v>41</v>
      </c>
      <c r="K26" s="9" t="s">
        <v>41</v>
      </c>
      <c r="L26" s="9" t="s">
        <v>41</v>
      </c>
      <c r="M26" s="9" t="s">
        <v>41</v>
      </c>
      <c r="N26" s="9" t="s">
        <v>41</v>
      </c>
      <c r="O26" s="9" t="s">
        <v>41</v>
      </c>
      <c r="P26" s="9" t="str">
        <f t="shared" si="9"/>
        <v>WO</v>
      </c>
      <c r="Q26" s="9" t="s">
        <v>40</v>
      </c>
      <c r="R26" s="9" t="s">
        <v>40</v>
      </c>
      <c r="S26" s="9" t="s">
        <v>40</v>
      </c>
      <c r="T26" s="9" t="s">
        <v>40</v>
      </c>
      <c r="U26" s="9" t="s">
        <v>40</v>
      </c>
      <c r="V26" s="9" t="s">
        <v>40</v>
      </c>
      <c r="W26" s="9" t="str">
        <f t="shared" si="9"/>
        <v>WO</v>
      </c>
      <c r="X26" s="9" t="s">
        <v>40</v>
      </c>
      <c r="Y26" s="9" t="s">
        <v>40</v>
      </c>
      <c r="Z26" s="9" t="s">
        <v>40</v>
      </c>
      <c r="AA26" s="9" t="s">
        <v>40</v>
      </c>
      <c r="AB26" s="9" t="s">
        <v>40</v>
      </c>
      <c r="AC26" s="9" t="s">
        <v>40</v>
      </c>
      <c r="AD26" s="9" t="str">
        <f t="shared" si="11"/>
        <v>WO</v>
      </c>
      <c r="AE26" s="9" t="s">
        <v>40</v>
      </c>
      <c r="AF26" s="9" t="s">
        <v>40</v>
      </c>
      <c r="AG26" s="9" t="s">
        <v>40</v>
      </c>
      <c r="AH26" s="9" t="s">
        <v>40</v>
      </c>
      <c r="AI26" s="9" t="s">
        <v>40</v>
      </c>
      <c r="AJ26" s="9" t="s">
        <v>40</v>
      </c>
      <c r="AK26" s="9" t="str">
        <f t="shared" si="11"/>
        <v>WO</v>
      </c>
      <c r="AL26" s="9" t="s">
        <v>40</v>
      </c>
      <c r="AM26" s="9" t="s">
        <v>40</v>
      </c>
      <c r="AN26" s="9" t="s">
        <v>40</v>
      </c>
      <c r="AO26" s="48"/>
      <c r="AP26" s="32"/>
      <c r="AQ26" s="10">
        <v>17</v>
      </c>
      <c r="AR26" s="17">
        <v>3443</v>
      </c>
      <c r="AS26" s="17" t="str">
        <f t="shared" si="3"/>
        <v>December</v>
      </c>
      <c r="AT26" s="17" t="s">
        <v>17</v>
      </c>
      <c r="AU26" s="18">
        <f t="shared" si="10"/>
        <v>21</v>
      </c>
      <c r="AV26" s="18">
        <f t="shared" si="4"/>
        <v>0</v>
      </c>
      <c r="AW26" s="18">
        <f t="shared" si="5"/>
        <v>5</v>
      </c>
      <c r="AX26" s="18">
        <f t="shared" si="6"/>
        <v>4</v>
      </c>
      <c r="AY26" s="18">
        <f t="shared" si="7"/>
        <v>31</v>
      </c>
      <c r="AZ26" s="18">
        <f>Dec_Report[[#This Row],[Days]]-Dec_Report[[#This Row],[Absent]]</f>
        <v>31</v>
      </c>
      <c r="BA26" s="19">
        <v>14411111</v>
      </c>
      <c r="BB26" s="20">
        <f>Dec_Report[[#This Row],[Salary]]/Dec_Report[[#This Row],[Days]]</f>
        <v>464874.54838709679</v>
      </c>
      <c r="BC26" s="20">
        <f>Dec_Report[[#This Row],[PerDaySalary]]*Dec_Report[[#This Row],[Absent]]</f>
        <v>0</v>
      </c>
      <c r="BD26" s="20">
        <f>Dec_Report[[#This Row],[Salary]]-Dec_Report[[#This Row],[PerDaySalary]]</f>
        <v>13946236.451612903</v>
      </c>
      <c r="BE26" s="31"/>
    </row>
    <row r="27" spans="1:57" customFormat="1" ht="15" thickBot="1" x14ac:dyDescent="0.35">
      <c r="C27" s="32"/>
      <c r="D27" s="32"/>
      <c r="E27" s="46"/>
      <c r="F27" s="10">
        <v>18</v>
      </c>
      <c r="G27" s="11">
        <v>3444</v>
      </c>
      <c r="H27" s="11" t="s">
        <v>18</v>
      </c>
      <c r="I27" s="9">
        <f t="shared" si="8"/>
        <v>4</v>
      </c>
      <c r="J27" s="9" t="s">
        <v>41</v>
      </c>
      <c r="K27" s="9" t="s">
        <v>41</v>
      </c>
      <c r="L27" s="9" t="s">
        <v>41</v>
      </c>
      <c r="M27" s="9" t="s">
        <v>41</v>
      </c>
      <c r="N27" s="9" t="s">
        <v>41</v>
      </c>
      <c r="O27" s="9" t="s">
        <v>41</v>
      </c>
      <c r="P27" s="9" t="str">
        <f t="shared" si="9"/>
        <v>WO</v>
      </c>
      <c r="Q27" s="9" t="s">
        <v>40</v>
      </c>
      <c r="R27" s="9" t="s">
        <v>40</v>
      </c>
      <c r="S27" s="9" t="s">
        <v>40</v>
      </c>
      <c r="T27" s="9" t="s">
        <v>40</v>
      </c>
      <c r="U27" s="9" t="s">
        <v>40</v>
      </c>
      <c r="V27" s="9" t="s">
        <v>40</v>
      </c>
      <c r="W27" s="9" t="str">
        <f t="shared" si="9"/>
        <v>WO</v>
      </c>
      <c r="X27" s="9" t="s">
        <v>40</v>
      </c>
      <c r="Y27" s="9" t="s">
        <v>40</v>
      </c>
      <c r="Z27" s="9" t="s">
        <v>40</v>
      </c>
      <c r="AA27" s="9" t="s">
        <v>40</v>
      </c>
      <c r="AB27" s="9" t="s">
        <v>40</v>
      </c>
      <c r="AC27" s="9" t="s">
        <v>40</v>
      </c>
      <c r="AD27" s="9" t="str">
        <f t="shared" si="11"/>
        <v>WO</v>
      </c>
      <c r="AE27" s="9" t="s">
        <v>40</v>
      </c>
      <c r="AF27" s="9" t="s">
        <v>40</v>
      </c>
      <c r="AG27" s="9" t="s">
        <v>40</v>
      </c>
      <c r="AH27" s="9" t="s">
        <v>40</v>
      </c>
      <c r="AI27" s="9" t="s">
        <v>40</v>
      </c>
      <c r="AJ27" s="9" t="s">
        <v>40</v>
      </c>
      <c r="AK27" s="9" t="str">
        <f t="shared" si="11"/>
        <v>WO</v>
      </c>
      <c r="AL27" s="9" t="s">
        <v>40</v>
      </c>
      <c r="AM27" s="9" t="s">
        <v>40</v>
      </c>
      <c r="AN27" s="9" t="s">
        <v>40</v>
      </c>
      <c r="AO27" s="48"/>
      <c r="AP27" s="32"/>
      <c r="AQ27" s="10">
        <v>18</v>
      </c>
      <c r="AR27" s="17">
        <v>3444</v>
      </c>
      <c r="AS27" s="17" t="str">
        <f t="shared" si="3"/>
        <v>December</v>
      </c>
      <c r="AT27" s="17" t="s">
        <v>18</v>
      </c>
      <c r="AU27" s="18">
        <f t="shared" si="10"/>
        <v>21</v>
      </c>
      <c r="AV27" s="18">
        <f t="shared" si="4"/>
        <v>0</v>
      </c>
      <c r="AW27" s="18">
        <f t="shared" si="5"/>
        <v>5</v>
      </c>
      <c r="AX27" s="18">
        <f t="shared" si="6"/>
        <v>4</v>
      </c>
      <c r="AY27" s="18">
        <f t="shared" si="7"/>
        <v>31</v>
      </c>
      <c r="AZ27" s="18">
        <f>Dec_Report[[#This Row],[Days]]-Dec_Report[[#This Row],[Absent]]</f>
        <v>31</v>
      </c>
      <c r="BA27" s="19">
        <v>222222</v>
      </c>
      <c r="BB27" s="20">
        <f>Dec_Report[[#This Row],[Salary]]/Dec_Report[[#This Row],[Days]]</f>
        <v>7168.4516129032254</v>
      </c>
      <c r="BC27" s="20">
        <f>Dec_Report[[#This Row],[PerDaySalary]]*Dec_Report[[#This Row],[Absent]]</f>
        <v>0</v>
      </c>
      <c r="BD27" s="20">
        <f>Dec_Report[[#This Row],[Salary]]-Dec_Report[[#This Row],[PerDaySalary]]</f>
        <v>215053.54838709679</v>
      </c>
      <c r="BE27" s="31"/>
    </row>
    <row r="28" spans="1:57" customFormat="1" ht="15" thickBot="1" x14ac:dyDescent="0.35">
      <c r="C28" s="32"/>
      <c r="D28" s="32"/>
      <c r="E28" s="46"/>
      <c r="F28" s="10">
        <v>19</v>
      </c>
      <c r="G28" s="11">
        <v>3445</v>
      </c>
      <c r="H28" s="11" t="s">
        <v>19</v>
      </c>
      <c r="I28" s="9">
        <f t="shared" si="8"/>
        <v>4</v>
      </c>
      <c r="J28" s="9" t="s">
        <v>41</v>
      </c>
      <c r="K28" s="9" t="s">
        <v>41</v>
      </c>
      <c r="L28" s="9" t="s">
        <v>41</v>
      </c>
      <c r="M28" s="9" t="s">
        <v>41</v>
      </c>
      <c r="N28" s="9" t="s">
        <v>41</v>
      </c>
      <c r="O28" s="9" t="s">
        <v>41</v>
      </c>
      <c r="P28" s="9" t="str">
        <f t="shared" si="9"/>
        <v>WO</v>
      </c>
      <c r="Q28" s="9" t="s">
        <v>40</v>
      </c>
      <c r="R28" s="9" t="s">
        <v>40</v>
      </c>
      <c r="S28" s="9" t="s">
        <v>40</v>
      </c>
      <c r="T28" s="9" t="s">
        <v>40</v>
      </c>
      <c r="U28" s="9" t="s">
        <v>40</v>
      </c>
      <c r="V28" s="9" t="s">
        <v>40</v>
      </c>
      <c r="W28" s="9" t="str">
        <f t="shared" si="9"/>
        <v>WO</v>
      </c>
      <c r="X28" s="9" t="s">
        <v>40</v>
      </c>
      <c r="Y28" s="9" t="s">
        <v>40</v>
      </c>
      <c r="Z28" s="9" t="s">
        <v>40</v>
      </c>
      <c r="AA28" s="9" t="s">
        <v>40</v>
      </c>
      <c r="AB28" s="9" t="s">
        <v>40</v>
      </c>
      <c r="AC28" s="9" t="s">
        <v>40</v>
      </c>
      <c r="AD28" s="9" t="str">
        <f t="shared" si="11"/>
        <v>WO</v>
      </c>
      <c r="AE28" s="9" t="s">
        <v>40</v>
      </c>
      <c r="AF28" s="9" t="s">
        <v>40</v>
      </c>
      <c r="AG28" s="9" t="s">
        <v>40</v>
      </c>
      <c r="AH28" s="9" t="s">
        <v>40</v>
      </c>
      <c r="AI28" s="9" t="s">
        <v>40</v>
      </c>
      <c r="AJ28" s="9" t="s">
        <v>40</v>
      </c>
      <c r="AK28" s="9" t="str">
        <f t="shared" si="11"/>
        <v>WO</v>
      </c>
      <c r="AL28" s="9" t="s">
        <v>40</v>
      </c>
      <c r="AM28" s="9" t="s">
        <v>40</v>
      </c>
      <c r="AN28" s="9" t="s">
        <v>40</v>
      </c>
      <c r="AO28" s="48"/>
      <c r="AP28" s="32"/>
      <c r="AQ28" s="10">
        <v>19</v>
      </c>
      <c r="AR28" s="17">
        <v>3445</v>
      </c>
      <c r="AS28" s="17" t="str">
        <f t="shared" si="3"/>
        <v>December</v>
      </c>
      <c r="AT28" s="17" t="s">
        <v>19</v>
      </c>
      <c r="AU28" s="18">
        <f t="shared" si="10"/>
        <v>21</v>
      </c>
      <c r="AV28" s="18">
        <f t="shared" si="4"/>
        <v>0</v>
      </c>
      <c r="AW28" s="18">
        <f t="shared" si="5"/>
        <v>5</v>
      </c>
      <c r="AX28" s="18">
        <f t="shared" si="6"/>
        <v>4</v>
      </c>
      <c r="AY28" s="18">
        <f t="shared" si="7"/>
        <v>31</v>
      </c>
      <c r="AZ28" s="18">
        <f>Dec_Report[[#This Row],[Days]]-Dec_Report[[#This Row],[Absent]]</f>
        <v>31</v>
      </c>
      <c r="BA28" s="19">
        <v>666666</v>
      </c>
      <c r="BB28" s="20">
        <f>Dec_Report[[#This Row],[Salary]]/Dec_Report[[#This Row],[Days]]</f>
        <v>21505.354838709678</v>
      </c>
      <c r="BC28" s="20">
        <f>Dec_Report[[#This Row],[PerDaySalary]]*Dec_Report[[#This Row],[Absent]]</f>
        <v>0</v>
      </c>
      <c r="BD28" s="20">
        <f>Dec_Report[[#This Row],[Salary]]-Dec_Report[[#This Row],[PerDaySalary]]</f>
        <v>645160.6451612903</v>
      </c>
      <c r="BE28" s="31"/>
    </row>
    <row r="29" spans="1:57" customFormat="1" ht="15" thickBot="1" x14ac:dyDescent="0.35">
      <c r="C29" s="32"/>
      <c r="D29" s="32"/>
      <c r="E29" s="46"/>
      <c r="F29" s="10">
        <v>20</v>
      </c>
      <c r="G29" s="11">
        <v>3446</v>
      </c>
      <c r="H29" s="11" t="s">
        <v>20</v>
      </c>
      <c r="I29" s="9">
        <f t="shared" si="8"/>
        <v>4</v>
      </c>
      <c r="J29" s="9" t="s">
        <v>41</v>
      </c>
      <c r="K29" s="9" t="s">
        <v>41</v>
      </c>
      <c r="L29" s="9" t="s">
        <v>41</v>
      </c>
      <c r="M29" s="9" t="s">
        <v>41</v>
      </c>
      <c r="N29" s="9" t="s">
        <v>41</v>
      </c>
      <c r="O29" s="9" t="s">
        <v>41</v>
      </c>
      <c r="P29" s="9" t="str">
        <f t="shared" si="9"/>
        <v>WO</v>
      </c>
      <c r="Q29" s="9" t="s">
        <v>40</v>
      </c>
      <c r="R29" s="9" t="s">
        <v>40</v>
      </c>
      <c r="S29" s="9" t="s">
        <v>40</v>
      </c>
      <c r="T29" s="9" t="s">
        <v>40</v>
      </c>
      <c r="U29" s="9" t="s">
        <v>40</v>
      </c>
      <c r="V29" s="9" t="s">
        <v>40</v>
      </c>
      <c r="W29" s="9" t="str">
        <f t="shared" si="9"/>
        <v>WO</v>
      </c>
      <c r="X29" s="9" t="s">
        <v>40</v>
      </c>
      <c r="Y29" s="9" t="s">
        <v>40</v>
      </c>
      <c r="Z29" s="9" t="s">
        <v>40</v>
      </c>
      <c r="AA29" s="9" t="s">
        <v>40</v>
      </c>
      <c r="AB29" s="9" t="s">
        <v>40</v>
      </c>
      <c r="AC29" s="9" t="s">
        <v>40</v>
      </c>
      <c r="AD29" s="9" t="str">
        <f t="shared" si="11"/>
        <v>WO</v>
      </c>
      <c r="AE29" s="9" t="s">
        <v>40</v>
      </c>
      <c r="AF29" s="9" t="s">
        <v>40</v>
      </c>
      <c r="AG29" s="9" t="s">
        <v>40</v>
      </c>
      <c r="AH29" s="9" t="s">
        <v>40</v>
      </c>
      <c r="AI29" s="9" t="s">
        <v>40</v>
      </c>
      <c r="AJ29" s="9" t="s">
        <v>40</v>
      </c>
      <c r="AK29" s="9" t="str">
        <f t="shared" si="11"/>
        <v>WO</v>
      </c>
      <c r="AL29" s="9" t="s">
        <v>40</v>
      </c>
      <c r="AM29" s="9" t="s">
        <v>40</v>
      </c>
      <c r="AN29" s="9" t="s">
        <v>40</v>
      </c>
      <c r="AO29" s="48"/>
      <c r="AP29" s="32"/>
      <c r="AQ29" s="10">
        <v>20</v>
      </c>
      <c r="AR29" s="17">
        <v>3446</v>
      </c>
      <c r="AS29" s="17" t="str">
        <f t="shared" si="3"/>
        <v>December</v>
      </c>
      <c r="AT29" s="17" t="s">
        <v>20</v>
      </c>
      <c r="AU29" s="18">
        <f t="shared" si="10"/>
        <v>21</v>
      </c>
      <c r="AV29" s="18">
        <f t="shared" si="4"/>
        <v>0</v>
      </c>
      <c r="AW29" s="18">
        <f t="shared" si="5"/>
        <v>5</v>
      </c>
      <c r="AX29" s="18">
        <f t="shared" si="6"/>
        <v>4</v>
      </c>
      <c r="AY29" s="18">
        <f t="shared" si="7"/>
        <v>31</v>
      </c>
      <c r="AZ29" s="18">
        <f>Dec_Report[[#This Row],[Days]]-Dec_Report[[#This Row],[Absent]]</f>
        <v>31</v>
      </c>
      <c r="BA29" s="19">
        <v>733333</v>
      </c>
      <c r="BB29" s="20">
        <f>Dec_Report[[#This Row],[Salary]]/Dec_Report[[#This Row],[Days]]</f>
        <v>23655.903225806451</v>
      </c>
      <c r="BC29" s="20">
        <f>Dec_Report[[#This Row],[PerDaySalary]]*Dec_Report[[#This Row],[Absent]]</f>
        <v>0</v>
      </c>
      <c r="BD29" s="20">
        <f>Dec_Report[[#This Row],[Salary]]-Dec_Report[[#This Row],[PerDaySalary]]</f>
        <v>709677.09677419357</v>
      </c>
      <c r="BE29" s="31"/>
    </row>
    <row r="30" spans="1:57" customFormat="1" ht="15" thickBot="1" x14ac:dyDescent="0.35">
      <c r="C30" s="32"/>
      <c r="D30" s="32"/>
      <c r="E30" s="46"/>
      <c r="F30" s="10">
        <v>21</v>
      </c>
      <c r="G30" s="11">
        <v>3447</v>
      </c>
      <c r="H30" s="11" t="s">
        <v>21</v>
      </c>
      <c r="I30" s="9">
        <f t="shared" si="8"/>
        <v>4</v>
      </c>
      <c r="J30" s="9" t="s">
        <v>41</v>
      </c>
      <c r="K30" s="9" t="s">
        <v>41</v>
      </c>
      <c r="L30" s="9" t="s">
        <v>41</v>
      </c>
      <c r="M30" s="9" t="s">
        <v>41</v>
      </c>
      <c r="N30" s="9" t="s">
        <v>41</v>
      </c>
      <c r="O30" s="9" t="s">
        <v>41</v>
      </c>
      <c r="P30" s="9" t="str">
        <f t="shared" si="9"/>
        <v>WO</v>
      </c>
      <c r="Q30" s="9" t="s">
        <v>40</v>
      </c>
      <c r="R30" s="9" t="s">
        <v>40</v>
      </c>
      <c r="S30" s="9" t="s">
        <v>40</v>
      </c>
      <c r="T30" s="9" t="s">
        <v>40</v>
      </c>
      <c r="U30" s="9" t="s">
        <v>40</v>
      </c>
      <c r="V30" s="9" t="s">
        <v>40</v>
      </c>
      <c r="W30" s="9" t="str">
        <f t="shared" si="9"/>
        <v>WO</v>
      </c>
      <c r="X30" s="9" t="s">
        <v>40</v>
      </c>
      <c r="Y30" s="9" t="s">
        <v>40</v>
      </c>
      <c r="Z30" s="9" t="s">
        <v>40</v>
      </c>
      <c r="AA30" s="9" t="s">
        <v>40</v>
      </c>
      <c r="AB30" s="9" t="s">
        <v>40</v>
      </c>
      <c r="AC30" s="9" t="s">
        <v>40</v>
      </c>
      <c r="AD30" s="9" t="str">
        <f t="shared" si="11"/>
        <v>WO</v>
      </c>
      <c r="AE30" s="9" t="s">
        <v>40</v>
      </c>
      <c r="AF30" s="9" t="s">
        <v>40</v>
      </c>
      <c r="AG30" s="9" t="s">
        <v>40</v>
      </c>
      <c r="AH30" s="9" t="s">
        <v>40</v>
      </c>
      <c r="AI30" s="9" t="s">
        <v>40</v>
      </c>
      <c r="AJ30" s="9" t="s">
        <v>40</v>
      </c>
      <c r="AK30" s="9" t="str">
        <f t="shared" si="11"/>
        <v>WO</v>
      </c>
      <c r="AL30" s="9" t="s">
        <v>40</v>
      </c>
      <c r="AM30" s="9" t="s">
        <v>40</v>
      </c>
      <c r="AN30" s="9" t="s">
        <v>40</v>
      </c>
      <c r="AO30" s="48"/>
      <c r="AP30" s="32"/>
      <c r="AQ30" s="10">
        <v>21</v>
      </c>
      <c r="AR30" s="17">
        <v>3447</v>
      </c>
      <c r="AS30" s="17" t="str">
        <f t="shared" si="3"/>
        <v>December</v>
      </c>
      <c r="AT30" s="17" t="s">
        <v>21</v>
      </c>
      <c r="AU30" s="18">
        <f t="shared" si="10"/>
        <v>21</v>
      </c>
      <c r="AV30" s="18">
        <f t="shared" si="4"/>
        <v>0</v>
      </c>
      <c r="AW30" s="18">
        <f t="shared" si="5"/>
        <v>5</v>
      </c>
      <c r="AX30" s="18">
        <f t="shared" si="6"/>
        <v>4</v>
      </c>
      <c r="AY30" s="18">
        <f t="shared" si="7"/>
        <v>31</v>
      </c>
      <c r="AZ30" s="18">
        <f>Dec_Report[[#This Row],[Days]]-Dec_Report[[#This Row],[Absent]]</f>
        <v>31</v>
      </c>
      <c r="BA30" s="19">
        <v>333445</v>
      </c>
      <c r="BB30" s="20">
        <f>Dec_Report[[#This Row],[Salary]]/Dec_Report[[#This Row],[Days]]</f>
        <v>10756.290322580646</v>
      </c>
      <c r="BC30" s="20">
        <f>Dec_Report[[#This Row],[PerDaySalary]]*Dec_Report[[#This Row],[Absent]]</f>
        <v>0</v>
      </c>
      <c r="BD30" s="20">
        <f>Dec_Report[[#This Row],[Salary]]-Dec_Report[[#This Row],[PerDaySalary]]</f>
        <v>322688.70967741933</v>
      </c>
      <c r="BE30" s="31"/>
    </row>
    <row r="31" spans="1:57" customFormat="1" ht="15" thickBot="1" x14ac:dyDescent="0.35">
      <c r="C31" s="32"/>
      <c r="D31" s="32"/>
      <c r="E31" s="46"/>
      <c r="F31" s="12">
        <v>22</v>
      </c>
      <c r="G31" s="42">
        <v>3448</v>
      </c>
      <c r="H31" s="42" t="s">
        <v>22</v>
      </c>
      <c r="I31" s="43">
        <f t="shared" si="8"/>
        <v>4</v>
      </c>
      <c r="J31" s="9" t="s">
        <v>41</v>
      </c>
      <c r="K31" s="9" t="s">
        <v>41</v>
      </c>
      <c r="L31" s="9" t="s">
        <v>41</v>
      </c>
      <c r="M31" s="9" t="s">
        <v>41</v>
      </c>
      <c r="N31" s="9" t="s">
        <v>41</v>
      </c>
      <c r="O31" s="9" t="s">
        <v>41</v>
      </c>
      <c r="P31" s="43" t="str">
        <f t="shared" si="9"/>
        <v>WO</v>
      </c>
      <c r="Q31" s="9" t="s">
        <v>40</v>
      </c>
      <c r="R31" s="9" t="s">
        <v>40</v>
      </c>
      <c r="S31" s="9" t="s">
        <v>40</v>
      </c>
      <c r="T31" s="9" t="s">
        <v>40</v>
      </c>
      <c r="U31" s="9" t="s">
        <v>40</v>
      </c>
      <c r="V31" s="9" t="s">
        <v>40</v>
      </c>
      <c r="W31" s="43" t="str">
        <f t="shared" si="9"/>
        <v>WO</v>
      </c>
      <c r="X31" s="9" t="s">
        <v>40</v>
      </c>
      <c r="Y31" s="9" t="s">
        <v>40</v>
      </c>
      <c r="Z31" s="9" t="s">
        <v>40</v>
      </c>
      <c r="AA31" s="9" t="s">
        <v>40</v>
      </c>
      <c r="AB31" s="9" t="s">
        <v>40</v>
      </c>
      <c r="AC31" s="9" t="s">
        <v>40</v>
      </c>
      <c r="AD31" s="43" t="str">
        <f t="shared" si="11"/>
        <v>WO</v>
      </c>
      <c r="AE31" s="9" t="s">
        <v>40</v>
      </c>
      <c r="AF31" s="9" t="s">
        <v>40</v>
      </c>
      <c r="AG31" s="9" t="s">
        <v>40</v>
      </c>
      <c r="AH31" s="9" t="s">
        <v>40</v>
      </c>
      <c r="AI31" s="9" t="s">
        <v>40</v>
      </c>
      <c r="AJ31" s="9" t="s">
        <v>40</v>
      </c>
      <c r="AK31" s="43" t="str">
        <f t="shared" si="11"/>
        <v>WO</v>
      </c>
      <c r="AL31" s="9" t="s">
        <v>40</v>
      </c>
      <c r="AM31" s="9" t="s">
        <v>40</v>
      </c>
      <c r="AN31" s="9" t="s">
        <v>40</v>
      </c>
      <c r="AO31" s="48"/>
      <c r="AP31" s="32"/>
      <c r="AQ31" s="12">
        <v>22</v>
      </c>
      <c r="AR31" s="21">
        <v>3448</v>
      </c>
      <c r="AS31" s="21" t="str">
        <f t="shared" si="3"/>
        <v>December</v>
      </c>
      <c r="AT31" s="21" t="s">
        <v>22</v>
      </c>
      <c r="AU31" s="22">
        <f t="shared" si="10"/>
        <v>21</v>
      </c>
      <c r="AV31" s="22">
        <f t="shared" si="4"/>
        <v>0</v>
      </c>
      <c r="AW31" s="22">
        <f t="shared" si="5"/>
        <v>5</v>
      </c>
      <c r="AX31" s="22">
        <f t="shared" si="6"/>
        <v>4</v>
      </c>
      <c r="AY31" s="22">
        <f t="shared" si="7"/>
        <v>31</v>
      </c>
      <c r="AZ31" s="22">
        <f>Dec_Report[[#This Row],[Days]]-Dec_Report[[#This Row],[Absent]]</f>
        <v>31</v>
      </c>
      <c r="BA31" s="23">
        <v>789054</v>
      </c>
      <c r="BB31" s="24">
        <f>Dec_Report[[#This Row],[Salary]]/Dec_Report[[#This Row],[Days]]</f>
        <v>25453.354838709678</v>
      </c>
      <c r="BC31" s="24">
        <f>Dec_Report[[#This Row],[PerDaySalary]]*Dec_Report[[#This Row],[Absent]]</f>
        <v>0</v>
      </c>
      <c r="BD31" s="24">
        <f>Dec_Report[[#This Row],[Salary]]-Dec_Report[[#This Row],[PerDaySalary]]</f>
        <v>763600.6451612903</v>
      </c>
      <c r="BE31" s="31"/>
    </row>
    <row r="32" spans="1:57" x14ac:dyDescent="0.3">
      <c r="A32"/>
      <c r="B32"/>
      <c r="E32" s="46"/>
      <c r="F32" s="47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</row>
    <row r="33" spans="1:51" x14ac:dyDescent="0.3">
      <c r="A33"/>
      <c r="B33"/>
      <c r="E33" s="46"/>
      <c r="AO33" s="44"/>
    </row>
    <row r="34" spans="1:51" x14ac:dyDescent="0.3">
      <c r="I34" s="37"/>
    </row>
    <row r="35" spans="1:51" x14ac:dyDescent="0.3">
      <c r="AY35" s="38"/>
    </row>
  </sheetData>
  <mergeCells count="1">
    <mergeCell ref="F8:H8"/>
  </mergeCells>
  <conditionalFormatting sqref="I10:AN31">
    <cfRule type="containsText" dxfId="19" priority="3" operator="containsText" text="A">
      <formula>NOT(ISERROR(SEARCH("A",I10)))</formula>
    </cfRule>
  </conditionalFormatting>
  <conditionalFormatting sqref="J10:AN31">
    <cfRule type="containsText" dxfId="18" priority="1" operator="containsText" text="L">
      <formula>NOT(ISERROR(SEARCH("L",J10)))</formula>
    </cfRule>
    <cfRule type="containsText" dxfId="17" priority="2" operator="containsText" text="P">
      <formula>NOT(ISERROR(SEARCH("P",J10)))</formula>
    </cfRule>
  </conditionalFormatting>
  <dataValidations count="1">
    <dataValidation type="list" allowBlank="1" showInputMessage="1" showErrorMessage="1" sqref="J10:O31 Q10:V31 X10:AC31 AE10:AJ31 AL10:AN31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Sheet3!$B$2:$B$13</xm:f>
          </x14:formula1>
          <xm:sqref>F6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Dec!AU10:AX10</xm:f>
              <xm:sqref>BE10</xm:sqref>
            </x14:sparkline>
            <x14:sparkline>
              <xm:f>Dec!AU11:AX11</xm:f>
              <xm:sqref>BE11</xm:sqref>
            </x14:sparkline>
            <x14:sparkline>
              <xm:f>Dec!AU12:AX12</xm:f>
              <xm:sqref>BE12</xm:sqref>
            </x14:sparkline>
            <x14:sparkline>
              <xm:f>Dec!AU13:AX13</xm:f>
              <xm:sqref>BE13</xm:sqref>
            </x14:sparkline>
            <x14:sparkline>
              <xm:f>Dec!AU14:AX14</xm:f>
              <xm:sqref>BE14</xm:sqref>
            </x14:sparkline>
            <x14:sparkline>
              <xm:f>Dec!AU15:AX15</xm:f>
              <xm:sqref>BE15</xm:sqref>
            </x14:sparkline>
            <x14:sparkline>
              <xm:f>Dec!AU16:AX16</xm:f>
              <xm:sqref>BE16</xm:sqref>
            </x14:sparkline>
            <x14:sparkline>
              <xm:f>Dec!AU17:AX17</xm:f>
              <xm:sqref>BE17</xm:sqref>
            </x14:sparkline>
            <x14:sparkline>
              <xm:f>Dec!AU18:AX18</xm:f>
              <xm:sqref>BE18</xm:sqref>
            </x14:sparkline>
            <x14:sparkline>
              <xm:f>Dec!AU19:AX19</xm:f>
              <xm:sqref>BE19</xm:sqref>
            </x14:sparkline>
            <x14:sparkline>
              <xm:f>Dec!AU20:AX20</xm:f>
              <xm:sqref>BE20</xm:sqref>
            </x14:sparkline>
            <x14:sparkline>
              <xm:f>Dec!AU21:AX21</xm:f>
              <xm:sqref>BE21</xm:sqref>
            </x14:sparkline>
            <x14:sparkline>
              <xm:f>Dec!AU22:AX22</xm:f>
              <xm:sqref>BE22</xm:sqref>
            </x14:sparkline>
            <x14:sparkline>
              <xm:f>Dec!AU23:AX23</xm:f>
              <xm:sqref>BE23</xm:sqref>
            </x14:sparkline>
            <x14:sparkline>
              <xm:f>Dec!AU24:AX24</xm:f>
              <xm:sqref>BE24</xm:sqref>
            </x14:sparkline>
            <x14:sparkline>
              <xm:f>Dec!AU25:AX25</xm:f>
              <xm:sqref>BE25</xm:sqref>
            </x14:sparkline>
            <x14:sparkline>
              <xm:f>Dec!AU26:AX26</xm:f>
              <xm:sqref>BE26</xm:sqref>
            </x14:sparkline>
            <x14:sparkline>
              <xm:f>Dec!AU27:AX27</xm:f>
              <xm:sqref>BE27</xm:sqref>
            </x14:sparkline>
            <x14:sparkline>
              <xm:f>Dec!AU28:AX28</xm:f>
              <xm:sqref>BE28</xm:sqref>
            </x14:sparkline>
            <x14:sparkline>
              <xm:f>Dec!AU29:AX29</xm:f>
              <xm:sqref>BE29</xm:sqref>
            </x14:sparkline>
            <x14:sparkline>
              <xm:f>Dec!AU30:AX30</xm:f>
              <xm:sqref>BE30</xm:sqref>
            </x14:sparkline>
            <x14:sparkline>
              <xm:f>Dec!AU31:AX31</xm:f>
              <xm:sqref>BE31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topLeftCell="A9" workbookViewId="0">
      <selection activeCell="B2" sqref="B2"/>
    </sheetView>
  </sheetViews>
  <sheetFormatPr defaultRowHeight="14.4" x14ac:dyDescent="0.3"/>
  <cols>
    <col min="2" max="2" width="10.33203125" bestFit="1" customWidth="1"/>
  </cols>
  <sheetData>
    <row r="2" spans="2:2" x14ac:dyDescent="0.3">
      <c r="B2" s="1">
        <v>45658</v>
      </c>
    </row>
    <row r="3" spans="2:2" x14ac:dyDescent="0.3">
      <c r="B3" s="1">
        <v>45689</v>
      </c>
    </row>
    <row r="4" spans="2:2" x14ac:dyDescent="0.3">
      <c r="B4" s="1">
        <v>45717</v>
      </c>
    </row>
    <row r="5" spans="2:2" x14ac:dyDescent="0.3">
      <c r="B5" s="1">
        <v>45748</v>
      </c>
    </row>
    <row r="6" spans="2:2" x14ac:dyDescent="0.3">
      <c r="B6" s="1">
        <v>45778</v>
      </c>
    </row>
    <row r="7" spans="2:2" x14ac:dyDescent="0.3">
      <c r="B7" s="1">
        <v>45809</v>
      </c>
    </row>
    <row r="8" spans="2:2" x14ac:dyDescent="0.3">
      <c r="B8" s="1">
        <v>45839</v>
      </c>
    </row>
    <row r="9" spans="2:2" x14ac:dyDescent="0.3">
      <c r="B9" s="1">
        <v>45870</v>
      </c>
    </row>
    <row r="10" spans="2:2" x14ac:dyDescent="0.3">
      <c r="B10" s="1">
        <v>45901</v>
      </c>
    </row>
    <row r="11" spans="2:2" x14ac:dyDescent="0.3">
      <c r="B11" s="1">
        <v>45931</v>
      </c>
    </row>
    <row r="12" spans="2:2" x14ac:dyDescent="0.3">
      <c r="B12" s="1">
        <v>45962</v>
      </c>
    </row>
    <row r="13" spans="2:2" x14ac:dyDescent="0.3">
      <c r="B13" s="1">
        <v>45992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"/>
  <sheetViews>
    <sheetView tabSelected="1" zoomScale="85" zoomScaleNormal="85" workbookViewId="0">
      <selection activeCell="M6" sqref="M6"/>
    </sheetView>
  </sheetViews>
  <sheetFormatPr defaultRowHeight="14.4" x14ac:dyDescent="0.3"/>
  <cols>
    <col min="1" max="4" width="8.88671875" style="32"/>
    <col min="5" max="5" width="6.33203125" style="34" customWidth="1"/>
    <col min="6" max="6" width="20.88671875" style="36" customWidth="1"/>
    <col min="7" max="7" width="10.109375" style="32" customWidth="1"/>
    <col min="8" max="8" width="22.109375" style="32" customWidth="1"/>
    <col min="9" max="9" width="18.5546875" style="32" customWidth="1"/>
    <col min="10" max="10" width="4.5546875" style="32" customWidth="1"/>
    <col min="11" max="11" width="5.21875" style="32" customWidth="1"/>
    <col min="12" max="12" width="6.77734375" style="32" customWidth="1"/>
    <col min="13" max="13" width="4.77734375" style="32" customWidth="1"/>
    <col min="14" max="14" width="4" style="32" customWidth="1"/>
    <col min="15" max="15" width="4.77734375" style="32" customWidth="1"/>
    <col min="16" max="16" width="4" style="32" customWidth="1"/>
    <col min="17" max="17" width="4.33203125" style="32" customWidth="1"/>
    <col min="18" max="19" width="6.44140625" style="32" customWidth="1"/>
    <col min="20" max="20" width="4.77734375" style="32" customWidth="1"/>
    <col min="21" max="21" width="4" style="32" customWidth="1"/>
    <col min="22" max="22" width="4.77734375" style="32" customWidth="1"/>
    <col min="23" max="23" width="4" style="32" customWidth="1"/>
    <col min="24" max="24" width="4.44140625" style="32" customWidth="1"/>
    <col min="25" max="25" width="5.109375" style="32" customWidth="1"/>
    <col min="26" max="26" width="6" style="32" customWidth="1"/>
    <col min="27" max="27" width="4.77734375" style="32" customWidth="1"/>
    <col min="28" max="28" width="4" style="32" customWidth="1"/>
    <col min="29" max="29" width="4.77734375" style="32" customWidth="1"/>
    <col min="30" max="30" width="6.77734375" style="32" customWidth="1"/>
    <col min="31" max="31" width="6.44140625" style="32" customWidth="1"/>
    <col min="32" max="32" width="6.77734375" style="32" customWidth="1"/>
    <col min="33" max="33" width="7.33203125" style="32" customWidth="1"/>
    <col min="34" max="34" width="7.5546875" style="32" customWidth="1"/>
    <col min="35" max="35" width="6.77734375" style="32" customWidth="1"/>
    <col min="36" max="36" width="7.88671875" style="32" customWidth="1"/>
    <col min="37" max="37" width="6.109375" style="32" customWidth="1"/>
    <col min="38" max="38" width="5.5546875" style="32" customWidth="1"/>
    <col min="39" max="39" width="5.109375" style="32" customWidth="1"/>
    <col min="40" max="40" width="4.88671875" style="32" customWidth="1"/>
    <col min="41" max="41" width="7.21875" style="32" customWidth="1"/>
    <col min="42" max="42" width="8.88671875" style="32"/>
    <col min="43" max="43" width="9.21875" style="32" customWidth="1"/>
    <col min="44" max="45" width="9.6640625" style="32" customWidth="1"/>
    <col min="46" max="46" width="24.5546875" style="32" customWidth="1"/>
    <col min="47" max="47" width="10.6640625" style="32" customWidth="1"/>
    <col min="48" max="48" width="10" style="32" customWidth="1"/>
    <col min="49" max="49" width="8.88671875" style="32" customWidth="1"/>
    <col min="50" max="50" width="11.77734375" style="32" customWidth="1"/>
    <col min="51" max="51" width="15" style="32" customWidth="1"/>
    <col min="52" max="52" width="12.33203125" style="32" customWidth="1"/>
    <col min="53" max="53" width="15" style="32" customWidth="1"/>
    <col min="54" max="54" width="16.33203125" style="32" customWidth="1"/>
    <col min="55" max="55" width="19.33203125" style="32" customWidth="1"/>
    <col min="56" max="56" width="17.109375" style="32" customWidth="1"/>
    <col min="57" max="16384" width="8.88671875" style="32"/>
  </cols>
  <sheetData>
    <row r="1" spans="3:59" customFormat="1" x14ac:dyDescent="0.3">
      <c r="F1" s="2"/>
      <c r="AO1" s="32"/>
      <c r="AP1" s="32"/>
    </row>
    <row r="2" spans="3:59" customFormat="1" x14ac:dyDescent="0.3">
      <c r="F2" s="2"/>
      <c r="AO2" s="32"/>
      <c r="AP2" s="32"/>
    </row>
    <row r="3" spans="3:59" customFormat="1" x14ac:dyDescent="0.3">
      <c r="F3" s="2"/>
      <c r="AO3" s="32"/>
      <c r="AP3" s="32"/>
    </row>
    <row r="4" spans="3:59" customFormat="1" x14ac:dyDescent="0.3">
      <c r="C4" s="32"/>
      <c r="D4" s="32"/>
      <c r="F4" s="2"/>
      <c r="AO4" s="32"/>
      <c r="AP4" s="32"/>
    </row>
    <row r="5" spans="3:59" customFormat="1" x14ac:dyDescent="0.3">
      <c r="C5" s="32"/>
      <c r="D5" s="32"/>
      <c r="E5" s="32"/>
      <c r="F5" s="33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</row>
    <row r="6" spans="3:59" customFormat="1" x14ac:dyDescent="0.3">
      <c r="C6" s="32"/>
      <c r="D6" s="32"/>
      <c r="E6" s="52" t="s">
        <v>24</v>
      </c>
      <c r="F6" s="53">
        <v>45658</v>
      </c>
      <c r="G6" s="52" t="str">
        <f>TEXT(F6,"MMMM")</f>
        <v>January</v>
      </c>
      <c r="H6" s="52" t="s">
        <v>25</v>
      </c>
      <c r="I6" s="53">
        <f>EOMONTH(F6,0)</f>
        <v>45688</v>
      </c>
      <c r="J6" s="5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</row>
    <row r="7" spans="3:59" customFormat="1" ht="15" thickBot="1" x14ac:dyDescent="0.35">
      <c r="C7" s="32"/>
      <c r="D7" s="32"/>
      <c r="E7" s="44"/>
      <c r="F7" s="45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</row>
    <row r="8" spans="3:59" customFormat="1" ht="15" thickBot="1" x14ac:dyDescent="0.35">
      <c r="C8" s="32"/>
      <c r="D8" s="32"/>
      <c r="E8" s="44"/>
      <c r="F8" s="58" t="s">
        <v>28</v>
      </c>
      <c r="G8" s="59"/>
      <c r="H8" s="59"/>
      <c r="I8" s="40" t="s">
        <v>29</v>
      </c>
      <c r="J8" s="5" t="str">
        <f>TEXT(J9,"DDD")</f>
        <v>Wed</v>
      </c>
      <c r="K8" s="5" t="str">
        <f t="shared" ref="K8:AN8" si="0">TEXT(K9,"DDD")</f>
        <v>Thu</v>
      </c>
      <c r="L8" s="5" t="str">
        <f t="shared" si="0"/>
        <v>Fri</v>
      </c>
      <c r="M8" s="5" t="str">
        <f t="shared" si="0"/>
        <v>Sat</v>
      </c>
      <c r="N8" s="5" t="str">
        <f t="shared" si="0"/>
        <v>Sun</v>
      </c>
      <c r="O8" s="5" t="str">
        <f t="shared" si="0"/>
        <v>Mon</v>
      </c>
      <c r="P8" s="5" t="str">
        <f t="shared" si="0"/>
        <v>Tue</v>
      </c>
      <c r="Q8" s="5" t="str">
        <f t="shared" si="0"/>
        <v>Wed</v>
      </c>
      <c r="R8" s="5" t="str">
        <f t="shared" si="0"/>
        <v>Thu</v>
      </c>
      <c r="S8" s="5" t="str">
        <f t="shared" si="0"/>
        <v>Fri</v>
      </c>
      <c r="T8" s="5" t="str">
        <f t="shared" si="0"/>
        <v>Sat</v>
      </c>
      <c r="U8" s="5" t="str">
        <f t="shared" si="0"/>
        <v>Sun</v>
      </c>
      <c r="V8" s="5" t="str">
        <f t="shared" si="0"/>
        <v>Mon</v>
      </c>
      <c r="W8" s="5" t="str">
        <f t="shared" si="0"/>
        <v>Tue</v>
      </c>
      <c r="X8" s="5" t="str">
        <f t="shared" si="0"/>
        <v>Wed</v>
      </c>
      <c r="Y8" s="5" t="str">
        <f t="shared" si="0"/>
        <v>Thu</v>
      </c>
      <c r="Z8" s="5" t="str">
        <f t="shared" si="0"/>
        <v>Fri</v>
      </c>
      <c r="AA8" s="5" t="str">
        <f t="shared" si="0"/>
        <v>Sat</v>
      </c>
      <c r="AB8" s="5" t="str">
        <f t="shared" si="0"/>
        <v>Sun</v>
      </c>
      <c r="AC8" s="5" t="str">
        <f t="shared" si="0"/>
        <v>Mon</v>
      </c>
      <c r="AD8" s="5" t="str">
        <f t="shared" si="0"/>
        <v>Tue</v>
      </c>
      <c r="AE8" s="5" t="str">
        <f t="shared" si="0"/>
        <v>Wed</v>
      </c>
      <c r="AF8" s="5" t="str">
        <f t="shared" si="0"/>
        <v>Thu</v>
      </c>
      <c r="AG8" s="5" t="str">
        <f t="shared" si="0"/>
        <v>Fri</v>
      </c>
      <c r="AH8" s="5" t="str">
        <f t="shared" si="0"/>
        <v>Sat</v>
      </c>
      <c r="AI8" s="5" t="str">
        <f t="shared" si="0"/>
        <v>Sun</v>
      </c>
      <c r="AJ8" s="5" t="str">
        <f t="shared" si="0"/>
        <v>Mon</v>
      </c>
      <c r="AK8" s="5" t="str">
        <f t="shared" si="0"/>
        <v>Tue</v>
      </c>
      <c r="AL8" s="5" t="str">
        <f t="shared" si="0"/>
        <v>Wed</v>
      </c>
      <c r="AM8" s="5" t="str">
        <f t="shared" si="0"/>
        <v>Thu</v>
      </c>
      <c r="AN8" s="6" t="str">
        <f t="shared" si="0"/>
        <v>Fri</v>
      </c>
      <c r="AO8" s="44"/>
      <c r="AP8" s="32"/>
    </row>
    <row r="9" spans="3:59" customFormat="1" ht="15" thickBot="1" x14ac:dyDescent="0.35">
      <c r="C9" s="32"/>
      <c r="D9" s="32"/>
      <c r="E9" s="46"/>
      <c r="F9" s="41" t="s">
        <v>23</v>
      </c>
      <c r="G9" s="3" t="s">
        <v>0</v>
      </c>
      <c r="H9" s="4" t="s">
        <v>27</v>
      </c>
      <c r="I9" s="39" t="s">
        <v>26</v>
      </c>
      <c r="J9" s="7">
        <f>F6</f>
        <v>45658</v>
      </c>
      <c r="K9" s="7">
        <f>IF(J9&lt;$I$6,J9+1,"")</f>
        <v>45659</v>
      </c>
      <c r="L9" s="7">
        <f t="shared" ref="L9:AN9" si="1">IF(K9&lt;$I$6,K9+1,"")</f>
        <v>45660</v>
      </c>
      <c r="M9" s="7">
        <f t="shared" si="1"/>
        <v>45661</v>
      </c>
      <c r="N9" s="7">
        <f t="shared" si="1"/>
        <v>45662</v>
      </c>
      <c r="O9" s="7">
        <f t="shared" si="1"/>
        <v>45663</v>
      </c>
      <c r="P9" s="7">
        <f t="shared" si="1"/>
        <v>45664</v>
      </c>
      <c r="Q9" s="7">
        <f t="shared" si="1"/>
        <v>45665</v>
      </c>
      <c r="R9" s="7">
        <f t="shared" si="1"/>
        <v>45666</v>
      </c>
      <c r="S9" s="7">
        <f t="shared" si="1"/>
        <v>45667</v>
      </c>
      <c r="T9" s="7">
        <f t="shared" si="1"/>
        <v>45668</v>
      </c>
      <c r="U9" s="7">
        <f t="shared" si="1"/>
        <v>45669</v>
      </c>
      <c r="V9" s="7">
        <f t="shared" si="1"/>
        <v>45670</v>
      </c>
      <c r="W9" s="7">
        <f t="shared" si="1"/>
        <v>45671</v>
      </c>
      <c r="X9" s="7">
        <f t="shared" si="1"/>
        <v>45672</v>
      </c>
      <c r="Y9" s="7">
        <f t="shared" si="1"/>
        <v>45673</v>
      </c>
      <c r="Z9" s="7">
        <f t="shared" si="1"/>
        <v>45674</v>
      </c>
      <c r="AA9" s="7">
        <f t="shared" si="1"/>
        <v>45675</v>
      </c>
      <c r="AB9" s="7">
        <f t="shared" si="1"/>
        <v>45676</v>
      </c>
      <c r="AC9" s="7">
        <f t="shared" si="1"/>
        <v>45677</v>
      </c>
      <c r="AD9" s="7">
        <f t="shared" si="1"/>
        <v>45678</v>
      </c>
      <c r="AE9" s="7">
        <f t="shared" si="1"/>
        <v>45679</v>
      </c>
      <c r="AF9" s="7">
        <f t="shared" si="1"/>
        <v>45680</v>
      </c>
      <c r="AG9" s="7">
        <f t="shared" si="1"/>
        <v>45681</v>
      </c>
      <c r="AH9" s="7">
        <f t="shared" si="1"/>
        <v>45682</v>
      </c>
      <c r="AI9" s="7">
        <f t="shared" si="1"/>
        <v>45683</v>
      </c>
      <c r="AJ9" s="7">
        <f t="shared" si="1"/>
        <v>45684</v>
      </c>
      <c r="AK9" s="7">
        <f t="shared" si="1"/>
        <v>45685</v>
      </c>
      <c r="AL9" s="7">
        <f t="shared" si="1"/>
        <v>45686</v>
      </c>
      <c r="AM9" s="7">
        <f t="shared" si="1"/>
        <v>45687</v>
      </c>
      <c r="AN9" s="8">
        <f t="shared" si="1"/>
        <v>45688</v>
      </c>
      <c r="AO9" s="48"/>
      <c r="AP9" s="35"/>
      <c r="AQ9" s="13" t="s">
        <v>23</v>
      </c>
      <c r="AR9" s="14" t="s">
        <v>0</v>
      </c>
      <c r="AS9" s="14" t="s">
        <v>39</v>
      </c>
      <c r="AT9" s="14" t="s">
        <v>27</v>
      </c>
      <c r="AU9" s="15" t="s">
        <v>30</v>
      </c>
      <c r="AV9" s="15" t="s">
        <v>31</v>
      </c>
      <c r="AW9" s="15" t="s">
        <v>32</v>
      </c>
      <c r="AX9" s="15" t="s">
        <v>33</v>
      </c>
      <c r="AY9" s="15" t="s">
        <v>29</v>
      </c>
      <c r="AZ9" s="15" t="s">
        <v>34</v>
      </c>
      <c r="BA9" s="15" t="s">
        <v>35</v>
      </c>
      <c r="BB9" s="15" t="s">
        <v>36</v>
      </c>
      <c r="BC9" s="15" t="s">
        <v>37</v>
      </c>
      <c r="BD9" s="16" t="s">
        <v>43</v>
      </c>
      <c r="BE9" s="57" t="s">
        <v>38</v>
      </c>
    </row>
    <row r="10" spans="3:59" customFormat="1" x14ac:dyDescent="0.3">
      <c r="C10" s="32"/>
      <c r="D10" s="32"/>
      <c r="E10" s="46"/>
      <c r="F10" s="10">
        <v>1</v>
      </c>
      <c r="G10" s="11">
        <v>3427</v>
      </c>
      <c r="H10" s="11" t="s">
        <v>1</v>
      </c>
      <c r="I10" s="9">
        <f>COUNTIF($J$8:$AN$8,"Sun")</f>
        <v>4</v>
      </c>
      <c r="J10" s="9" t="s">
        <v>40</v>
      </c>
      <c r="K10" s="9" t="s">
        <v>40</v>
      </c>
      <c r="L10" s="9" t="s">
        <v>40</v>
      </c>
      <c r="M10" s="9" t="s">
        <v>40</v>
      </c>
      <c r="N10" s="9" t="s">
        <v>40</v>
      </c>
      <c r="O10" s="9" t="s">
        <v>40</v>
      </c>
      <c r="P10" s="9" t="str">
        <f t="shared" ref="P10:AK18" si="2">IF(P$8="Sun","WO"," ")</f>
        <v xml:space="preserve"> </v>
      </c>
      <c r="Q10" s="9" t="s">
        <v>41</v>
      </c>
      <c r="R10" s="9" t="s">
        <v>41</v>
      </c>
      <c r="S10" s="9" t="s">
        <v>41</v>
      </c>
      <c r="T10" s="9" t="s">
        <v>41</v>
      </c>
      <c r="U10" s="9" t="s">
        <v>41</v>
      </c>
      <c r="V10" s="9" t="s">
        <v>41</v>
      </c>
      <c r="W10" s="9" t="str">
        <f t="shared" si="2"/>
        <v xml:space="preserve"> </v>
      </c>
      <c r="X10" s="9" t="s">
        <v>42</v>
      </c>
      <c r="Y10" s="9" t="s">
        <v>41</v>
      </c>
      <c r="Z10" s="9" t="s">
        <v>42</v>
      </c>
      <c r="AA10" s="9" t="s">
        <v>42</v>
      </c>
      <c r="AB10" s="9" t="s">
        <v>42</v>
      </c>
      <c r="AC10" s="9" t="s">
        <v>42</v>
      </c>
      <c r="AD10" s="9" t="str">
        <f t="shared" si="2"/>
        <v xml:space="preserve"> </v>
      </c>
      <c r="AE10" s="9" t="s">
        <v>40</v>
      </c>
      <c r="AF10" s="9" t="s">
        <v>40</v>
      </c>
      <c r="AG10" s="9" t="s">
        <v>40</v>
      </c>
      <c r="AH10" s="9" t="s">
        <v>40</v>
      </c>
      <c r="AI10" s="9" t="s">
        <v>40</v>
      </c>
      <c r="AJ10" s="9" t="s">
        <v>40</v>
      </c>
      <c r="AK10" s="9" t="str">
        <f t="shared" si="2"/>
        <v xml:space="preserve"> </v>
      </c>
      <c r="AL10" s="9" t="s">
        <v>42</v>
      </c>
      <c r="AM10" s="9" t="s">
        <v>42</v>
      </c>
      <c r="AN10" s="9" t="s">
        <v>42</v>
      </c>
      <c r="AO10" s="48"/>
      <c r="AP10" s="32"/>
      <c r="AQ10" s="26">
        <v>1</v>
      </c>
      <c r="AR10" s="27">
        <v>3427</v>
      </c>
      <c r="AS10" s="27" t="str">
        <f t="shared" ref="AS10:AS31" si="3">$G$6</f>
        <v>January</v>
      </c>
      <c r="AT10" s="27" t="s">
        <v>1</v>
      </c>
      <c r="AU10" s="28">
        <f>COUNTIF($K10:$AN10,"P")</f>
        <v>11</v>
      </c>
      <c r="AV10" s="28">
        <f t="shared" ref="AV10:AV31" si="4">COUNTIF($K10:$AN10,"A")</f>
        <v>8</v>
      </c>
      <c r="AW10" s="28">
        <f t="shared" ref="AW10:AW31" si="5">COUNTIF($K10:$AN10,"L")</f>
        <v>7</v>
      </c>
      <c r="AX10" s="28">
        <f t="shared" ref="AX10:AX31" si="6">I10</f>
        <v>4</v>
      </c>
      <c r="AY10" s="28">
        <f t="shared" ref="AY10:AY31" si="7">(DATEDIF($F$6,$I$6,"D")+1)</f>
        <v>31</v>
      </c>
      <c r="AZ10" s="28">
        <f>January_Report[[#This Row],[Days]]-January_Report[[#This Row],[Absent]]</f>
        <v>23</v>
      </c>
      <c r="BA10" s="29">
        <v>11111112</v>
      </c>
      <c r="BB10" s="30">
        <f>January_Report[[#This Row],[Salary]]/January_Report[[#This Row],[Days]]</f>
        <v>358422.96774193546</v>
      </c>
      <c r="BC10" s="30">
        <f>January_Report[[#This Row],[PerDaySalary]]*January_Report[[#This Row],[Absent]]</f>
        <v>2867383.7419354836</v>
      </c>
      <c r="BD10" s="30">
        <f>January_Report[[#This Row],[Salary]]-January_Report[[#This Row],[PerDaySalary]]</f>
        <v>10752689.032258065</v>
      </c>
      <c r="BE10" s="56"/>
    </row>
    <row r="11" spans="3:59" customFormat="1" x14ac:dyDescent="0.3">
      <c r="C11" s="32"/>
      <c r="D11" s="32"/>
      <c r="E11" s="46"/>
      <c r="F11" s="10">
        <v>2</v>
      </c>
      <c r="G11" s="11">
        <v>3428</v>
      </c>
      <c r="H11" s="11" t="s">
        <v>2</v>
      </c>
      <c r="I11" s="9">
        <f t="shared" ref="I11:I31" si="8">COUNTIF($J$8:$AN$8,"Sun")</f>
        <v>4</v>
      </c>
      <c r="J11" s="9" t="s">
        <v>40</v>
      </c>
      <c r="K11" s="9" t="s">
        <v>40</v>
      </c>
      <c r="L11" s="9" t="s">
        <v>40</v>
      </c>
      <c r="M11" s="9" t="s">
        <v>40</v>
      </c>
      <c r="N11" s="9" t="s">
        <v>40</v>
      </c>
      <c r="O11" s="9" t="s">
        <v>40</v>
      </c>
      <c r="P11" s="9" t="str">
        <f t="shared" ref="P11:W11" si="9">IF(P$8="Sun","WO"," ")</f>
        <v xml:space="preserve"> </v>
      </c>
      <c r="Q11" s="9" t="s">
        <v>41</v>
      </c>
      <c r="R11" s="9" t="s">
        <v>41</v>
      </c>
      <c r="S11" s="9" t="s">
        <v>41</v>
      </c>
      <c r="T11" s="9" t="s">
        <v>41</v>
      </c>
      <c r="U11" s="9" t="s">
        <v>41</v>
      </c>
      <c r="V11" s="9" t="s">
        <v>41</v>
      </c>
      <c r="W11" s="9" t="str">
        <f t="shared" si="9"/>
        <v xml:space="preserve"> </v>
      </c>
      <c r="X11" s="9" t="s">
        <v>42</v>
      </c>
      <c r="Y11" s="9" t="s">
        <v>42</v>
      </c>
      <c r="Z11" s="9" t="s">
        <v>42</v>
      </c>
      <c r="AA11" s="9" t="s">
        <v>42</v>
      </c>
      <c r="AB11" s="9" t="s">
        <v>42</v>
      </c>
      <c r="AC11" s="9" t="s">
        <v>42</v>
      </c>
      <c r="AD11" s="9" t="str">
        <f t="shared" si="2"/>
        <v xml:space="preserve"> </v>
      </c>
      <c r="AE11" s="9" t="s">
        <v>40</v>
      </c>
      <c r="AF11" s="9" t="s">
        <v>40</v>
      </c>
      <c r="AG11" s="9" t="s">
        <v>40</v>
      </c>
      <c r="AH11" s="9" t="s">
        <v>40</v>
      </c>
      <c r="AI11" s="9" t="s">
        <v>40</v>
      </c>
      <c r="AJ11" s="9" t="s">
        <v>40</v>
      </c>
      <c r="AK11" s="9" t="str">
        <f t="shared" si="2"/>
        <v xml:space="preserve"> </v>
      </c>
      <c r="AL11" s="9" t="s">
        <v>42</v>
      </c>
      <c r="AM11" s="9" t="s">
        <v>42</v>
      </c>
      <c r="AN11" s="9" t="s">
        <v>42</v>
      </c>
      <c r="AO11" s="48"/>
      <c r="AP11" s="32"/>
      <c r="AQ11" s="10">
        <v>2</v>
      </c>
      <c r="AR11" s="17">
        <v>3428</v>
      </c>
      <c r="AS11" s="17" t="str">
        <f t="shared" si="3"/>
        <v>January</v>
      </c>
      <c r="AT11" s="17" t="s">
        <v>2</v>
      </c>
      <c r="AU11" s="18">
        <f t="shared" ref="AU11:AU31" si="10">COUNTIF($K11:$AN11,"P")</f>
        <v>11</v>
      </c>
      <c r="AV11" s="18">
        <f t="shared" si="4"/>
        <v>9</v>
      </c>
      <c r="AW11" s="18">
        <f t="shared" si="5"/>
        <v>6</v>
      </c>
      <c r="AX11" s="18">
        <f t="shared" si="6"/>
        <v>4</v>
      </c>
      <c r="AY11" s="18">
        <f t="shared" si="7"/>
        <v>31</v>
      </c>
      <c r="AZ11" s="18">
        <f>January_Report[[#This Row],[Days]]-January_Report[[#This Row],[Absent]]</f>
        <v>22</v>
      </c>
      <c r="BA11" s="19">
        <v>222222</v>
      </c>
      <c r="BB11" s="20">
        <f>January_Report[[#This Row],[Salary]]/January_Report[[#This Row],[Days]]</f>
        <v>7168.4516129032254</v>
      </c>
      <c r="BC11" s="20">
        <f>January_Report[[#This Row],[PerDaySalary]]*January_Report[[#This Row],[Absent]]</f>
        <v>64516.06451612903</v>
      </c>
      <c r="BD11" s="20">
        <f>January_Report[[#This Row],[Salary]]-January_Report[[#This Row],[PerDaySalary]]</f>
        <v>215053.54838709679</v>
      </c>
      <c r="BE11" s="56"/>
    </row>
    <row r="12" spans="3:59" customFormat="1" x14ac:dyDescent="0.3">
      <c r="C12" s="32"/>
      <c r="D12" s="32"/>
      <c r="E12" s="46"/>
      <c r="F12" s="10">
        <v>3</v>
      </c>
      <c r="G12" s="11">
        <v>3429</v>
      </c>
      <c r="H12" s="11" t="s">
        <v>3</v>
      </c>
      <c r="I12" s="9">
        <f t="shared" si="8"/>
        <v>4</v>
      </c>
      <c r="J12" s="9" t="s">
        <v>40</v>
      </c>
      <c r="K12" s="9" t="s">
        <v>40</v>
      </c>
      <c r="L12" s="9" t="s">
        <v>40</v>
      </c>
      <c r="M12" s="9" t="s">
        <v>40</v>
      </c>
      <c r="N12" s="9" t="s">
        <v>40</v>
      </c>
      <c r="O12" s="9" t="s">
        <v>40</v>
      </c>
      <c r="P12" s="9" t="str">
        <f t="shared" si="2"/>
        <v xml:space="preserve"> </v>
      </c>
      <c r="Q12" s="9" t="s">
        <v>41</v>
      </c>
      <c r="R12" s="9" t="s">
        <v>41</v>
      </c>
      <c r="S12" s="9" t="s">
        <v>41</v>
      </c>
      <c r="T12" s="9" t="s">
        <v>41</v>
      </c>
      <c r="U12" s="9" t="s">
        <v>41</v>
      </c>
      <c r="V12" s="9" t="s">
        <v>41</v>
      </c>
      <c r="W12" s="9" t="str">
        <f t="shared" si="2"/>
        <v xml:space="preserve"> </v>
      </c>
      <c r="X12" s="9" t="s">
        <v>42</v>
      </c>
      <c r="Y12" s="9" t="s">
        <v>42</v>
      </c>
      <c r="Z12" s="9" t="s">
        <v>42</v>
      </c>
      <c r="AA12" s="9" t="s">
        <v>42</v>
      </c>
      <c r="AB12" s="9" t="s">
        <v>42</v>
      </c>
      <c r="AC12" s="9" t="s">
        <v>42</v>
      </c>
      <c r="AD12" s="9" t="str">
        <f t="shared" si="2"/>
        <v xml:space="preserve"> </v>
      </c>
      <c r="AE12" s="9" t="s">
        <v>40</v>
      </c>
      <c r="AF12" s="9" t="s">
        <v>40</v>
      </c>
      <c r="AG12" s="9" t="s">
        <v>40</v>
      </c>
      <c r="AH12" s="9" t="s">
        <v>40</v>
      </c>
      <c r="AI12" s="9" t="s">
        <v>40</v>
      </c>
      <c r="AJ12" s="9" t="s">
        <v>40</v>
      </c>
      <c r="AK12" s="9" t="str">
        <f t="shared" si="2"/>
        <v xml:space="preserve"> </v>
      </c>
      <c r="AL12" s="9" t="s">
        <v>42</v>
      </c>
      <c r="AM12" s="9" t="s">
        <v>42</v>
      </c>
      <c r="AN12" s="9" t="s">
        <v>42</v>
      </c>
      <c r="AO12" s="48"/>
      <c r="AP12" s="32"/>
      <c r="AQ12" s="10">
        <v>3</v>
      </c>
      <c r="AR12" s="17">
        <v>3429</v>
      </c>
      <c r="AS12" s="17" t="str">
        <f t="shared" si="3"/>
        <v>January</v>
      </c>
      <c r="AT12" s="17" t="s">
        <v>3</v>
      </c>
      <c r="AU12" s="18">
        <f t="shared" si="10"/>
        <v>11</v>
      </c>
      <c r="AV12" s="18">
        <f t="shared" si="4"/>
        <v>9</v>
      </c>
      <c r="AW12" s="18">
        <f t="shared" si="5"/>
        <v>6</v>
      </c>
      <c r="AX12" s="18">
        <f t="shared" si="6"/>
        <v>4</v>
      </c>
      <c r="AY12" s="18">
        <f t="shared" si="7"/>
        <v>31</v>
      </c>
      <c r="AZ12" s="18">
        <f>January_Report[[#This Row],[Days]]-January_Report[[#This Row],[Absent]]</f>
        <v>22</v>
      </c>
      <c r="BA12" s="19">
        <v>666666</v>
      </c>
      <c r="BB12" s="20">
        <f>January_Report[[#This Row],[Salary]]/January_Report[[#This Row],[Days]]</f>
        <v>21505.354838709678</v>
      </c>
      <c r="BC12" s="20">
        <f>January_Report[[#This Row],[PerDaySalary]]*January_Report[[#This Row],[Absent]]</f>
        <v>193548.19354838709</v>
      </c>
      <c r="BD12" s="20">
        <f>January_Report[[#This Row],[Salary]]-January_Report[[#This Row],[PerDaySalary]]</f>
        <v>645160.6451612903</v>
      </c>
      <c r="BE12" s="56"/>
    </row>
    <row r="13" spans="3:59" customFormat="1" x14ac:dyDescent="0.3">
      <c r="C13" s="32"/>
      <c r="D13" s="32"/>
      <c r="E13" s="46"/>
      <c r="F13" s="10">
        <v>4</v>
      </c>
      <c r="G13" s="11">
        <v>3430</v>
      </c>
      <c r="H13" s="11" t="s">
        <v>4</v>
      </c>
      <c r="I13" s="9">
        <f t="shared" si="8"/>
        <v>4</v>
      </c>
      <c r="J13" s="9" t="s">
        <v>40</v>
      </c>
      <c r="K13" s="9" t="s">
        <v>40</v>
      </c>
      <c r="L13" s="9" t="s">
        <v>40</v>
      </c>
      <c r="M13" s="9" t="s">
        <v>40</v>
      </c>
      <c r="N13" s="9" t="s">
        <v>40</v>
      </c>
      <c r="O13" s="9" t="s">
        <v>40</v>
      </c>
      <c r="P13" s="9" t="str">
        <f t="shared" si="2"/>
        <v xml:space="preserve"> </v>
      </c>
      <c r="Q13" s="9" t="s">
        <v>41</v>
      </c>
      <c r="R13" s="9" t="s">
        <v>41</v>
      </c>
      <c r="S13" s="9" t="s">
        <v>41</v>
      </c>
      <c r="T13" s="9" t="s">
        <v>41</v>
      </c>
      <c r="U13" s="9" t="s">
        <v>41</v>
      </c>
      <c r="V13" s="9" t="s">
        <v>41</v>
      </c>
      <c r="W13" s="9" t="str">
        <f t="shared" si="2"/>
        <v xml:space="preserve"> </v>
      </c>
      <c r="X13" s="9" t="s">
        <v>42</v>
      </c>
      <c r="Y13" s="9" t="s">
        <v>42</v>
      </c>
      <c r="Z13" s="9" t="s">
        <v>42</v>
      </c>
      <c r="AA13" s="9" t="s">
        <v>42</v>
      </c>
      <c r="AB13" s="9" t="s">
        <v>42</v>
      </c>
      <c r="AC13" s="9" t="s">
        <v>40</v>
      </c>
      <c r="AD13" s="9" t="str">
        <f t="shared" si="2"/>
        <v xml:space="preserve"> </v>
      </c>
      <c r="AE13" s="9" t="s">
        <v>40</v>
      </c>
      <c r="AF13" s="9" t="s">
        <v>40</v>
      </c>
      <c r="AG13" s="9" t="s">
        <v>40</v>
      </c>
      <c r="AH13" s="9" t="s">
        <v>40</v>
      </c>
      <c r="AI13" s="9" t="s">
        <v>40</v>
      </c>
      <c r="AJ13" s="9" t="s">
        <v>40</v>
      </c>
      <c r="AK13" s="9" t="str">
        <f t="shared" si="2"/>
        <v xml:space="preserve"> </v>
      </c>
      <c r="AL13" s="9" t="s">
        <v>42</v>
      </c>
      <c r="AM13" s="9" t="s">
        <v>42</v>
      </c>
      <c r="AN13" s="9" t="s">
        <v>42</v>
      </c>
      <c r="AO13" s="48"/>
      <c r="AP13" s="32"/>
      <c r="AQ13" s="10">
        <v>4</v>
      </c>
      <c r="AR13" s="17">
        <v>3430</v>
      </c>
      <c r="AS13" s="17" t="str">
        <f t="shared" si="3"/>
        <v>January</v>
      </c>
      <c r="AT13" s="17" t="s">
        <v>4</v>
      </c>
      <c r="AU13" s="18">
        <f t="shared" si="10"/>
        <v>12</v>
      </c>
      <c r="AV13" s="18">
        <f t="shared" si="4"/>
        <v>8</v>
      </c>
      <c r="AW13" s="18">
        <f t="shared" si="5"/>
        <v>6</v>
      </c>
      <c r="AX13" s="18">
        <f t="shared" si="6"/>
        <v>4</v>
      </c>
      <c r="AY13" s="18">
        <f t="shared" si="7"/>
        <v>31</v>
      </c>
      <c r="AZ13" s="18">
        <f>January_Report[[#This Row],[Days]]-January_Report[[#This Row],[Absent]]</f>
        <v>23</v>
      </c>
      <c r="BA13" s="19">
        <v>33333</v>
      </c>
      <c r="BB13" s="20">
        <f>January_Report[[#This Row],[Salary]]/January_Report[[#This Row],[Days]]</f>
        <v>1075.258064516129</v>
      </c>
      <c r="BC13" s="20">
        <f>January_Report[[#This Row],[PerDaySalary]]*January_Report[[#This Row],[Absent]]</f>
        <v>8602.0645161290322</v>
      </c>
      <c r="BD13" s="20">
        <f>January_Report[[#This Row],[Salary]]-January_Report[[#This Row],[PerDaySalary]]</f>
        <v>32257.741935483871</v>
      </c>
      <c r="BE13" s="56"/>
    </row>
    <row r="14" spans="3:59" customFormat="1" x14ac:dyDescent="0.3">
      <c r="C14" s="32"/>
      <c r="D14" s="32"/>
      <c r="E14" s="46"/>
      <c r="F14" s="10">
        <v>5</v>
      </c>
      <c r="G14" s="11">
        <v>3431</v>
      </c>
      <c r="H14" s="11" t="s">
        <v>5</v>
      </c>
      <c r="I14" s="9">
        <f t="shared" si="8"/>
        <v>4</v>
      </c>
      <c r="J14" s="9" t="s">
        <v>40</v>
      </c>
      <c r="K14" s="9" t="s">
        <v>40</v>
      </c>
      <c r="L14" s="9" t="s">
        <v>40</v>
      </c>
      <c r="M14" s="9" t="s">
        <v>40</v>
      </c>
      <c r="N14" s="9" t="s">
        <v>40</v>
      </c>
      <c r="O14" s="9" t="s">
        <v>40</v>
      </c>
      <c r="P14" s="9" t="str">
        <f t="shared" si="2"/>
        <v xml:space="preserve"> </v>
      </c>
      <c r="Q14" s="9" t="s">
        <v>41</v>
      </c>
      <c r="R14" s="9" t="s">
        <v>41</v>
      </c>
      <c r="S14" s="9" t="s">
        <v>41</v>
      </c>
      <c r="T14" s="9" t="s">
        <v>41</v>
      </c>
      <c r="U14" s="9" t="s">
        <v>41</v>
      </c>
      <c r="V14" s="9" t="s">
        <v>41</v>
      </c>
      <c r="W14" s="9" t="str">
        <f t="shared" si="2"/>
        <v xml:space="preserve"> </v>
      </c>
      <c r="X14" s="9" t="s">
        <v>42</v>
      </c>
      <c r="Y14" s="9" t="s">
        <v>42</v>
      </c>
      <c r="Z14" s="9" t="s">
        <v>42</v>
      </c>
      <c r="AA14" s="9" t="s">
        <v>42</v>
      </c>
      <c r="AB14" s="9" t="s">
        <v>42</v>
      </c>
      <c r="AC14" s="9" t="s">
        <v>42</v>
      </c>
      <c r="AD14" s="9" t="str">
        <f t="shared" si="2"/>
        <v xml:space="preserve"> </v>
      </c>
      <c r="AE14" s="9" t="s">
        <v>40</v>
      </c>
      <c r="AF14" s="9" t="s">
        <v>40</v>
      </c>
      <c r="AG14" s="9" t="s">
        <v>40</v>
      </c>
      <c r="AH14" s="9" t="s">
        <v>40</v>
      </c>
      <c r="AI14" s="9" t="s">
        <v>40</v>
      </c>
      <c r="AJ14" s="9" t="s">
        <v>40</v>
      </c>
      <c r="AK14" s="9" t="str">
        <f t="shared" si="2"/>
        <v xml:space="preserve"> </v>
      </c>
      <c r="AL14" s="9" t="s">
        <v>42</v>
      </c>
      <c r="AM14" s="9" t="s">
        <v>42</v>
      </c>
      <c r="AN14" s="9" t="s">
        <v>42</v>
      </c>
      <c r="AO14" s="48"/>
      <c r="AP14" s="32"/>
      <c r="AQ14" s="10">
        <v>5</v>
      </c>
      <c r="AR14" s="17">
        <v>3431</v>
      </c>
      <c r="AS14" s="17" t="str">
        <f t="shared" si="3"/>
        <v>January</v>
      </c>
      <c r="AT14" s="17" t="s">
        <v>5</v>
      </c>
      <c r="AU14" s="18">
        <f t="shared" si="10"/>
        <v>11</v>
      </c>
      <c r="AV14" s="18">
        <f t="shared" si="4"/>
        <v>9</v>
      </c>
      <c r="AW14" s="18">
        <f t="shared" si="5"/>
        <v>6</v>
      </c>
      <c r="AX14" s="18">
        <f t="shared" si="6"/>
        <v>4</v>
      </c>
      <c r="AY14" s="18">
        <f t="shared" si="7"/>
        <v>31</v>
      </c>
      <c r="AZ14" s="18">
        <f>January_Report[[#This Row],[Days]]-January_Report[[#This Row],[Absent]]</f>
        <v>22</v>
      </c>
      <c r="BA14" s="19">
        <v>333445</v>
      </c>
      <c r="BB14" s="20">
        <f>January_Report[[#This Row],[Salary]]/January_Report[[#This Row],[Days]]</f>
        <v>10756.290322580646</v>
      </c>
      <c r="BC14" s="20">
        <f>January_Report[[#This Row],[PerDaySalary]]*January_Report[[#This Row],[Absent]]</f>
        <v>96806.612903225818</v>
      </c>
      <c r="BD14" s="20">
        <f>January_Report[[#This Row],[Salary]]-January_Report[[#This Row],[PerDaySalary]]</f>
        <v>322688.70967741933</v>
      </c>
      <c r="BE14" s="56"/>
    </row>
    <row r="15" spans="3:59" customFormat="1" x14ac:dyDescent="0.3">
      <c r="C15" s="32"/>
      <c r="D15" s="32"/>
      <c r="E15" s="46"/>
      <c r="F15" s="10">
        <v>6</v>
      </c>
      <c r="G15" s="11">
        <v>3432</v>
      </c>
      <c r="H15" s="11" t="s">
        <v>6</v>
      </c>
      <c r="I15" s="9">
        <f t="shared" si="8"/>
        <v>4</v>
      </c>
      <c r="J15" s="9" t="s">
        <v>40</v>
      </c>
      <c r="K15" s="9" t="s">
        <v>40</v>
      </c>
      <c r="L15" s="9" t="s">
        <v>40</v>
      </c>
      <c r="M15" s="9" t="s">
        <v>40</v>
      </c>
      <c r="N15" s="9" t="s">
        <v>40</v>
      </c>
      <c r="O15" s="9" t="s">
        <v>40</v>
      </c>
      <c r="P15" s="9" t="str">
        <f t="shared" si="2"/>
        <v xml:space="preserve"> </v>
      </c>
      <c r="Q15" s="9" t="s">
        <v>41</v>
      </c>
      <c r="R15" s="9" t="s">
        <v>41</v>
      </c>
      <c r="S15" s="9" t="s">
        <v>41</v>
      </c>
      <c r="T15" s="9" t="s">
        <v>41</v>
      </c>
      <c r="U15" s="9" t="s">
        <v>41</v>
      </c>
      <c r="V15" s="9" t="s">
        <v>41</v>
      </c>
      <c r="W15" s="9" t="str">
        <f t="shared" si="2"/>
        <v xml:space="preserve"> </v>
      </c>
      <c r="X15" s="9" t="s">
        <v>42</v>
      </c>
      <c r="Y15" s="9" t="s">
        <v>42</v>
      </c>
      <c r="Z15" s="9" t="s">
        <v>42</v>
      </c>
      <c r="AA15" s="9" t="s">
        <v>42</v>
      </c>
      <c r="AB15" s="9" t="s">
        <v>42</v>
      </c>
      <c r="AC15" s="9" t="s">
        <v>42</v>
      </c>
      <c r="AD15" s="9" t="str">
        <f t="shared" si="2"/>
        <v xml:space="preserve"> </v>
      </c>
      <c r="AE15" s="9" t="s">
        <v>40</v>
      </c>
      <c r="AF15" s="9" t="s">
        <v>40</v>
      </c>
      <c r="AG15" s="9" t="s">
        <v>40</v>
      </c>
      <c r="AH15" s="9" t="s">
        <v>40</v>
      </c>
      <c r="AI15" s="9" t="s">
        <v>40</v>
      </c>
      <c r="AJ15" s="9" t="s">
        <v>40</v>
      </c>
      <c r="AK15" s="9" t="str">
        <f t="shared" si="2"/>
        <v xml:space="preserve"> </v>
      </c>
      <c r="AL15" s="9" t="s">
        <v>42</v>
      </c>
      <c r="AM15" s="9" t="s">
        <v>42</v>
      </c>
      <c r="AN15" s="9" t="s">
        <v>42</v>
      </c>
      <c r="AO15" s="48"/>
      <c r="AP15" s="32"/>
      <c r="AQ15" s="10">
        <v>6</v>
      </c>
      <c r="AR15" s="17">
        <v>3432</v>
      </c>
      <c r="AS15" s="17" t="str">
        <f t="shared" si="3"/>
        <v>January</v>
      </c>
      <c r="AT15" s="17" t="s">
        <v>6</v>
      </c>
      <c r="AU15" s="18">
        <f t="shared" si="10"/>
        <v>11</v>
      </c>
      <c r="AV15" s="18">
        <f t="shared" si="4"/>
        <v>9</v>
      </c>
      <c r="AW15" s="18">
        <f t="shared" si="5"/>
        <v>6</v>
      </c>
      <c r="AX15" s="18">
        <f t="shared" si="6"/>
        <v>4</v>
      </c>
      <c r="AY15" s="18">
        <f t="shared" si="7"/>
        <v>31</v>
      </c>
      <c r="AZ15" s="18">
        <f>January_Report[[#This Row],[Days]]-January_Report[[#This Row],[Absent]]</f>
        <v>22</v>
      </c>
      <c r="BA15" s="19">
        <v>577777</v>
      </c>
      <c r="BB15" s="20">
        <f>January_Report[[#This Row],[Salary]]/January_Report[[#This Row],[Days]]</f>
        <v>18637.967741935485</v>
      </c>
      <c r="BC15" s="20">
        <f>January_Report[[#This Row],[PerDaySalary]]*January_Report[[#This Row],[Absent]]</f>
        <v>167741.70967741936</v>
      </c>
      <c r="BD15" s="20">
        <f>January_Report[[#This Row],[Salary]]-January_Report[[#This Row],[PerDaySalary]]</f>
        <v>559139.03225806449</v>
      </c>
      <c r="BE15" s="56"/>
    </row>
    <row r="16" spans="3:59" customFormat="1" x14ac:dyDescent="0.3">
      <c r="C16" s="32"/>
      <c r="D16" s="32"/>
      <c r="E16" s="46"/>
      <c r="F16" s="10">
        <v>7</v>
      </c>
      <c r="G16" s="11">
        <v>3433</v>
      </c>
      <c r="H16" s="11" t="s">
        <v>7</v>
      </c>
      <c r="I16" s="9">
        <f t="shared" si="8"/>
        <v>4</v>
      </c>
      <c r="J16" s="9" t="s">
        <v>40</v>
      </c>
      <c r="K16" s="9" t="s">
        <v>40</v>
      </c>
      <c r="L16" s="9" t="s">
        <v>40</v>
      </c>
      <c r="M16" s="9" t="s">
        <v>40</v>
      </c>
      <c r="N16" s="9" t="s">
        <v>40</v>
      </c>
      <c r="O16" s="9" t="s">
        <v>40</v>
      </c>
      <c r="P16" s="9" t="str">
        <f t="shared" si="2"/>
        <v xml:space="preserve"> </v>
      </c>
      <c r="Q16" s="9" t="s">
        <v>41</v>
      </c>
      <c r="R16" s="9" t="s">
        <v>41</v>
      </c>
      <c r="S16" s="9" t="s">
        <v>41</v>
      </c>
      <c r="T16" s="9" t="s">
        <v>41</v>
      </c>
      <c r="U16" s="9" t="s">
        <v>41</v>
      </c>
      <c r="V16" s="9" t="s">
        <v>41</v>
      </c>
      <c r="W16" s="9" t="str">
        <f t="shared" si="2"/>
        <v xml:space="preserve"> </v>
      </c>
      <c r="X16" s="9" t="s">
        <v>42</v>
      </c>
      <c r="Y16" s="9" t="s">
        <v>42</v>
      </c>
      <c r="Z16" s="9" t="s">
        <v>40</v>
      </c>
      <c r="AA16" s="9" t="s">
        <v>42</v>
      </c>
      <c r="AB16" s="9" t="s">
        <v>42</v>
      </c>
      <c r="AC16" s="9" t="s">
        <v>42</v>
      </c>
      <c r="AD16" s="9" t="str">
        <f t="shared" si="2"/>
        <v xml:space="preserve"> </v>
      </c>
      <c r="AE16" s="9" t="s">
        <v>40</v>
      </c>
      <c r="AF16" s="9" t="s">
        <v>40</v>
      </c>
      <c r="AG16" s="9" t="s">
        <v>40</v>
      </c>
      <c r="AH16" s="9" t="s">
        <v>40</v>
      </c>
      <c r="AI16" s="9" t="s">
        <v>40</v>
      </c>
      <c r="AJ16" s="9" t="s">
        <v>40</v>
      </c>
      <c r="AK16" s="9" t="str">
        <f t="shared" si="2"/>
        <v xml:space="preserve"> </v>
      </c>
      <c r="AL16" s="9" t="s">
        <v>42</v>
      </c>
      <c r="AM16" s="9" t="s">
        <v>42</v>
      </c>
      <c r="AN16" s="9" t="s">
        <v>42</v>
      </c>
      <c r="AO16" s="48"/>
      <c r="AP16" s="32"/>
      <c r="AQ16" s="10">
        <v>7</v>
      </c>
      <c r="AR16" s="17">
        <v>3433</v>
      </c>
      <c r="AS16" s="17" t="str">
        <f t="shared" si="3"/>
        <v>January</v>
      </c>
      <c r="AT16" s="17" t="s">
        <v>7</v>
      </c>
      <c r="AU16" s="18">
        <f t="shared" si="10"/>
        <v>12</v>
      </c>
      <c r="AV16" s="18">
        <f t="shared" si="4"/>
        <v>8</v>
      </c>
      <c r="AW16" s="18">
        <f t="shared" si="5"/>
        <v>6</v>
      </c>
      <c r="AX16" s="18">
        <f t="shared" si="6"/>
        <v>4</v>
      </c>
      <c r="AY16" s="18">
        <f t="shared" si="7"/>
        <v>31</v>
      </c>
      <c r="AZ16" s="18">
        <f>January_Report[[#This Row],[Days]]-January_Report[[#This Row],[Absent]]</f>
        <v>23</v>
      </c>
      <c r="BA16" s="19">
        <v>776890</v>
      </c>
      <c r="BB16" s="20">
        <f>January_Report[[#This Row],[Salary]]/January_Report[[#This Row],[Days]]</f>
        <v>25060.967741935485</v>
      </c>
      <c r="BC16" s="20">
        <f>January_Report[[#This Row],[PerDaySalary]]*January_Report[[#This Row],[Absent]]</f>
        <v>200487.74193548388</v>
      </c>
      <c r="BD16" s="20">
        <f>January_Report[[#This Row],[Salary]]-January_Report[[#This Row],[PerDaySalary]]</f>
        <v>751829.03225806449</v>
      </c>
      <c r="BE16" s="56"/>
    </row>
    <row r="17" spans="1:57" customFormat="1" x14ac:dyDescent="0.3">
      <c r="C17" s="32"/>
      <c r="D17" s="32"/>
      <c r="E17" s="46"/>
      <c r="F17" s="10">
        <v>8</v>
      </c>
      <c r="G17" s="11">
        <v>3434</v>
      </c>
      <c r="H17" s="11" t="s">
        <v>8</v>
      </c>
      <c r="I17" s="9">
        <f t="shared" si="8"/>
        <v>4</v>
      </c>
      <c r="J17" s="9" t="s">
        <v>40</v>
      </c>
      <c r="K17" s="9" t="s">
        <v>40</v>
      </c>
      <c r="L17" s="9" t="s">
        <v>40</v>
      </c>
      <c r="M17" s="9" t="s">
        <v>40</v>
      </c>
      <c r="N17" s="9" t="s">
        <v>40</v>
      </c>
      <c r="O17" s="9" t="s">
        <v>40</v>
      </c>
      <c r="P17" s="9" t="str">
        <f t="shared" si="2"/>
        <v xml:space="preserve"> </v>
      </c>
      <c r="Q17" s="9" t="s">
        <v>41</v>
      </c>
      <c r="R17" s="9" t="s">
        <v>41</v>
      </c>
      <c r="S17" s="9" t="s">
        <v>41</v>
      </c>
      <c r="T17" s="9" t="s">
        <v>41</v>
      </c>
      <c r="U17" s="9" t="s">
        <v>41</v>
      </c>
      <c r="V17" s="9" t="s">
        <v>41</v>
      </c>
      <c r="W17" s="9" t="str">
        <f t="shared" si="2"/>
        <v xml:space="preserve"> </v>
      </c>
      <c r="X17" s="9" t="s">
        <v>42</v>
      </c>
      <c r="Y17" s="9" t="s">
        <v>42</v>
      </c>
      <c r="Z17" s="9" t="s">
        <v>42</v>
      </c>
      <c r="AA17" s="9" t="s">
        <v>42</v>
      </c>
      <c r="AB17" s="9" t="s">
        <v>42</v>
      </c>
      <c r="AC17" s="9" t="s">
        <v>42</v>
      </c>
      <c r="AD17" s="9" t="str">
        <f t="shared" si="2"/>
        <v xml:space="preserve"> </v>
      </c>
      <c r="AE17" s="9" t="s">
        <v>40</v>
      </c>
      <c r="AF17" s="9" t="s">
        <v>40</v>
      </c>
      <c r="AG17" s="9" t="s">
        <v>40</v>
      </c>
      <c r="AH17" s="9" t="s">
        <v>40</v>
      </c>
      <c r="AI17" s="9" t="s">
        <v>40</v>
      </c>
      <c r="AJ17" s="9" t="s">
        <v>40</v>
      </c>
      <c r="AK17" s="9" t="str">
        <f t="shared" si="2"/>
        <v xml:space="preserve"> </v>
      </c>
      <c r="AL17" s="9" t="s">
        <v>42</v>
      </c>
      <c r="AM17" s="9" t="s">
        <v>42</v>
      </c>
      <c r="AN17" s="9" t="s">
        <v>42</v>
      </c>
      <c r="AO17" s="48"/>
      <c r="AP17" s="32"/>
      <c r="AQ17" s="10">
        <v>8</v>
      </c>
      <c r="AR17" s="17">
        <v>3434</v>
      </c>
      <c r="AS17" s="17" t="str">
        <f t="shared" si="3"/>
        <v>January</v>
      </c>
      <c r="AT17" s="17" t="s">
        <v>8</v>
      </c>
      <c r="AU17" s="18">
        <f t="shared" si="10"/>
        <v>11</v>
      </c>
      <c r="AV17" s="18">
        <f t="shared" si="4"/>
        <v>9</v>
      </c>
      <c r="AW17" s="18">
        <f t="shared" si="5"/>
        <v>6</v>
      </c>
      <c r="AX17" s="18">
        <f t="shared" si="6"/>
        <v>4</v>
      </c>
      <c r="AY17" s="18">
        <f t="shared" si="7"/>
        <v>31</v>
      </c>
      <c r="AZ17" s="18">
        <f>January_Report[[#This Row],[Days]]-January_Report[[#This Row],[Absent]]</f>
        <v>22</v>
      </c>
      <c r="BA17" s="19">
        <v>232445</v>
      </c>
      <c r="BB17" s="20">
        <f>January_Report[[#This Row],[Salary]]/January_Report[[#This Row],[Days]]</f>
        <v>7498.2258064516127</v>
      </c>
      <c r="BC17" s="20">
        <f>January_Report[[#This Row],[PerDaySalary]]*January_Report[[#This Row],[Absent]]</f>
        <v>67484.032258064515</v>
      </c>
      <c r="BD17" s="20">
        <f>January_Report[[#This Row],[Salary]]-January_Report[[#This Row],[PerDaySalary]]</f>
        <v>224946.77419354839</v>
      </c>
      <c r="BE17" s="56"/>
    </row>
    <row r="18" spans="1:57" customFormat="1" x14ac:dyDescent="0.3">
      <c r="C18" s="32"/>
      <c r="D18" s="32"/>
      <c r="E18" s="46"/>
      <c r="F18" s="10">
        <v>9</v>
      </c>
      <c r="G18" s="11">
        <v>3435</v>
      </c>
      <c r="H18" s="11" t="s">
        <v>9</v>
      </c>
      <c r="I18" s="9">
        <f t="shared" si="8"/>
        <v>4</v>
      </c>
      <c r="J18" s="9" t="s">
        <v>40</v>
      </c>
      <c r="K18" s="9" t="s">
        <v>40</v>
      </c>
      <c r="L18" s="9" t="s">
        <v>40</v>
      </c>
      <c r="M18" s="9" t="s">
        <v>40</v>
      </c>
      <c r="N18" s="9" t="s">
        <v>40</v>
      </c>
      <c r="O18" s="9" t="s">
        <v>40</v>
      </c>
      <c r="P18" s="9" t="str">
        <f t="shared" si="2"/>
        <v xml:space="preserve"> </v>
      </c>
      <c r="Q18" s="9" t="s">
        <v>41</v>
      </c>
      <c r="R18" s="9" t="s">
        <v>41</v>
      </c>
      <c r="S18" s="9" t="s">
        <v>41</v>
      </c>
      <c r="T18" s="9" t="s">
        <v>41</v>
      </c>
      <c r="U18" s="9" t="s">
        <v>41</v>
      </c>
      <c r="V18" s="9" t="s">
        <v>41</v>
      </c>
      <c r="W18" s="9" t="str">
        <f t="shared" si="2"/>
        <v xml:space="preserve"> </v>
      </c>
      <c r="X18" s="9" t="s">
        <v>42</v>
      </c>
      <c r="Y18" s="9" t="s">
        <v>42</v>
      </c>
      <c r="Z18" s="9" t="s">
        <v>42</v>
      </c>
      <c r="AA18" s="9" t="s">
        <v>42</v>
      </c>
      <c r="AB18" s="9" t="s">
        <v>42</v>
      </c>
      <c r="AC18" s="9" t="s">
        <v>42</v>
      </c>
      <c r="AD18" s="9" t="str">
        <f t="shared" si="2"/>
        <v xml:space="preserve"> </v>
      </c>
      <c r="AE18" s="9" t="s">
        <v>40</v>
      </c>
      <c r="AF18" s="9" t="s">
        <v>40</v>
      </c>
      <c r="AG18" s="9" t="s">
        <v>40</v>
      </c>
      <c r="AH18" s="9" t="s">
        <v>40</v>
      </c>
      <c r="AI18" s="9" t="s">
        <v>40</v>
      </c>
      <c r="AJ18" s="9" t="s">
        <v>40</v>
      </c>
      <c r="AK18" s="9" t="str">
        <f t="shared" si="2"/>
        <v xml:space="preserve"> </v>
      </c>
      <c r="AL18" s="9" t="s">
        <v>42</v>
      </c>
      <c r="AM18" s="9" t="s">
        <v>42</v>
      </c>
      <c r="AN18" s="9" t="s">
        <v>42</v>
      </c>
      <c r="AO18" s="48"/>
      <c r="AP18" s="32"/>
      <c r="AQ18" s="10">
        <v>9</v>
      </c>
      <c r="AR18" s="17">
        <v>3435</v>
      </c>
      <c r="AS18" s="17" t="str">
        <f t="shared" si="3"/>
        <v>January</v>
      </c>
      <c r="AT18" s="17" t="s">
        <v>9</v>
      </c>
      <c r="AU18" s="18">
        <f t="shared" si="10"/>
        <v>11</v>
      </c>
      <c r="AV18" s="18">
        <f t="shared" si="4"/>
        <v>9</v>
      </c>
      <c r="AW18" s="18">
        <f t="shared" si="5"/>
        <v>6</v>
      </c>
      <c r="AX18" s="18">
        <f t="shared" si="6"/>
        <v>4</v>
      </c>
      <c r="AY18" s="18">
        <f t="shared" si="7"/>
        <v>31</v>
      </c>
      <c r="AZ18" s="18">
        <f>January_Report[[#This Row],[Days]]-January_Report[[#This Row],[Absent]]</f>
        <v>22</v>
      </c>
      <c r="BA18" s="19">
        <v>223455</v>
      </c>
      <c r="BB18" s="20">
        <f>January_Report[[#This Row],[Salary]]/January_Report[[#This Row],[Days]]</f>
        <v>7208.2258064516127</v>
      </c>
      <c r="BC18" s="20">
        <f>January_Report[[#This Row],[PerDaySalary]]*January_Report[[#This Row],[Absent]]</f>
        <v>64874.032258064515</v>
      </c>
      <c r="BD18" s="20">
        <f>January_Report[[#This Row],[Salary]]-January_Report[[#This Row],[PerDaySalary]]</f>
        <v>216246.77419354839</v>
      </c>
      <c r="BE18" s="56"/>
    </row>
    <row r="19" spans="1:57" customFormat="1" x14ac:dyDescent="0.3">
      <c r="C19" s="32"/>
      <c r="D19" s="32"/>
      <c r="E19" s="46"/>
      <c r="F19" s="10">
        <v>10</v>
      </c>
      <c r="G19" s="11">
        <v>3436</v>
      </c>
      <c r="H19" s="11" t="s">
        <v>10</v>
      </c>
      <c r="I19" s="9">
        <f t="shared" si="8"/>
        <v>4</v>
      </c>
      <c r="J19" s="9" t="s">
        <v>40</v>
      </c>
      <c r="K19" s="9" t="s">
        <v>40</v>
      </c>
      <c r="L19" s="9" t="s">
        <v>40</v>
      </c>
      <c r="M19" s="9" t="s">
        <v>40</v>
      </c>
      <c r="N19" s="9" t="s">
        <v>40</v>
      </c>
      <c r="O19" s="9" t="s">
        <v>40</v>
      </c>
      <c r="P19" s="9" t="str">
        <f t="shared" ref="P19:AK27" si="11">IF(P$8="Sun","WO"," ")</f>
        <v xml:space="preserve"> </v>
      </c>
      <c r="Q19" s="9" t="s">
        <v>41</v>
      </c>
      <c r="R19" s="9" t="s">
        <v>41</v>
      </c>
      <c r="S19" s="9" t="s">
        <v>41</v>
      </c>
      <c r="T19" s="9" t="s">
        <v>41</v>
      </c>
      <c r="U19" s="9" t="s">
        <v>41</v>
      </c>
      <c r="V19" s="9" t="s">
        <v>41</v>
      </c>
      <c r="W19" s="9" t="str">
        <f t="shared" si="11"/>
        <v xml:space="preserve"> </v>
      </c>
      <c r="X19" s="9" t="s">
        <v>42</v>
      </c>
      <c r="Y19" s="9" t="s">
        <v>42</v>
      </c>
      <c r="Z19" s="9" t="s">
        <v>42</v>
      </c>
      <c r="AA19" s="9" t="s">
        <v>42</v>
      </c>
      <c r="AB19" s="9" t="s">
        <v>42</v>
      </c>
      <c r="AC19" s="9" t="s">
        <v>42</v>
      </c>
      <c r="AD19" s="9" t="str">
        <f t="shared" si="11"/>
        <v xml:space="preserve"> </v>
      </c>
      <c r="AE19" s="9" t="s">
        <v>40</v>
      </c>
      <c r="AF19" s="9" t="s">
        <v>40</v>
      </c>
      <c r="AG19" s="9" t="s">
        <v>40</v>
      </c>
      <c r="AH19" s="9" t="s">
        <v>40</v>
      </c>
      <c r="AI19" s="9" t="s">
        <v>40</v>
      </c>
      <c r="AJ19" s="9" t="s">
        <v>40</v>
      </c>
      <c r="AK19" s="9" t="str">
        <f t="shared" si="11"/>
        <v xml:space="preserve"> </v>
      </c>
      <c r="AL19" s="9" t="s">
        <v>42</v>
      </c>
      <c r="AM19" s="9" t="s">
        <v>42</v>
      </c>
      <c r="AN19" s="9" t="s">
        <v>42</v>
      </c>
      <c r="AO19" s="48"/>
      <c r="AP19" s="32"/>
      <c r="AQ19" s="10">
        <v>10</v>
      </c>
      <c r="AR19" s="17">
        <v>3436</v>
      </c>
      <c r="AS19" s="17" t="str">
        <f t="shared" si="3"/>
        <v>January</v>
      </c>
      <c r="AT19" s="17" t="s">
        <v>10</v>
      </c>
      <c r="AU19" s="18">
        <f t="shared" si="10"/>
        <v>11</v>
      </c>
      <c r="AV19" s="18">
        <f t="shared" si="4"/>
        <v>9</v>
      </c>
      <c r="AW19" s="18">
        <f t="shared" si="5"/>
        <v>6</v>
      </c>
      <c r="AX19" s="18">
        <f t="shared" si="6"/>
        <v>4</v>
      </c>
      <c r="AY19" s="18">
        <f t="shared" si="7"/>
        <v>31</v>
      </c>
      <c r="AZ19" s="18">
        <f>January_Report[[#This Row],[Days]]-January_Report[[#This Row],[Absent]]</f>
        <v>22</v>
      </c>
      <c r="BA19" s="19">
        <v>222222</v>
      </c>
      <c r="BB19" s="20">
        <f>January_Report[[#This Row],[Salary]]/January_Report[[#This Row],[Days]]</f>
        <v>7168.4516129032254</v>
      </c>
      <c r="BC19" s="20">
        <f>January_Report[[#This Row],[PerDaySalary]]*January_Report[[#This Row],[Absent]]</f>
        <v>64516.06451612903</v>
      </c>
      <c r="BD19" s="20">
        <f>January_Report[[#This Row],[Salary]]-January_Report[[#This Row],[PerDaySalary]]</f>
        <v>215053.54838709679</v>
      </c>
      <c r="BE19" s="56"/>
    </row>
    <row r="20" spans="1:57" customFormat="1" x14ac:dyDescent="0.3">
      <c r="C20" s="32"/>
      <c r="D20" s="32"/>
      <c r="E20" s="46"/>
      <c r="F20" s="10">
        <v>11</v>
      </c>
      <c r="G20" s="11">
        <v>3437</v>
      </c>
      <c r="H20" s="11" t="s">
        <v>11</v>
      </c>
      <c r="I20" s="9">
        <f t="shared" si="8"/>
        <v>4</v>
      </c>
      <c r="J20" s="9" t="s">
        <v>40</v>
      </c>
      <c r="K20" s="9" t="s">
        <v>40</v>
      </c>
      <c r="L20" s="9" t="s">
        <v>40</v>
      </c>
      <c r="M20" s="9" t="s">
        <v>40</v>
      </c>
      <c r="N20" s="9" t="s">
        <v>40</v>
      </c>
      <c r="O20" s="9" t="s">
        <v>40</v>
      </c>
      <c r="P20" s="9" t="str">
        <f t="shared" si="11"/>
        <v xml:space="preserve"> </v>
      </c>
      <c r="Q20" s="9" t="s">
        <v>41</v>
      </c>
      <c r="R20" s="9" t="s">
        <v>41</v>
      </c>
      <c r="S20" s="9" t="s">
        <v>41</v>
      </c>
      <c r="T20" s="9" t="s">
        <v>41</v>
      </c>
      <c r="U20" s="9" t="s">
        <v>41</v>
      </c>
      <c r="V20" s="9" t="s">
        <v>41</v>
      </c>
      <c r="W20" s="9" t="str">
        <f t="shared" si="11"/>
        <v xml:space="preserve"> </v>
      </c>
      <c r="X20" s="9" t="s">
        <v>42</v>
      </c>
      <c r="Y20" s="9" t="s">
        <v>42</v>
      </c>
      <c r="Z20" s="9" t="s">
        <v>41</v>
      </c>
      <c r="AA20" s="9" t="s">
        <v>42</v>
      </c>
      <c r="AB20" s="9" t="s">
        <v>42</v>
      </c>
      <c r="AC20" s="9" t="s">
        <v>42</v>
      </c>
      <c r="AD20" s="9" t="str">
        <f t="shared" si="11"/>
        <v xml:space="preserve"> </v>
      </c>
      <c r="AE20" s="9" t="s">
        <v>40</v>
      </c>
      <c r="AF20" s="9" t="s">
        <v>40</v>
      </c>
      <c r="AG20" s="9" t="s">
        <v>40</v>
      </c>
      <c r="AH20" s="9" t="s">
        <v>40</v>
      </c>
      <c r="AI20" s="9" t="s">
        <v>40</v>
      </c>
      <c r="AJ20" s="9" t="s">
        <v>40</v>
      </c>
      <c r="AK20" s="9" t="str">
        <f t="shared" si="11"/>
        <v xml:space="preserve"> </v>
      </c>
      <c r="AL20" s="9" t="s">
        <v>42</v>
      </c>
      <c r="AM20" s="9" t="s">
        <v>42</v>
      </c>
      <c r="AN20" s="9" t="s">
        <v>42</v>
      </c>
      <c r="AO20" s="48"/>
      <c r="AP20" s="32"/>
      <c r="AQ20" s="10">
        <v>11</v>
      </c>
      <c r="AR20" s="17">
        <v>3437</v>
      </c>
      <c r="AS20" s="17" t="str">
        <f t="shared" si="3"/>
        <v>January</v>
      </c>
      <c r="AT20" s="17" t="s">
        <v>11</v>
      </c>
      <c r="AU20" s="18">
        <f t="shared" si="10"/>
        <v>11</v>
      </c>
      <c r="AV20" s="18">
        <f t="shared" si="4"/>
        <v>8</v>
      </c>
      <c r="AW20" s="18">
        <f t="shared" si="5"/>
        <v>7</v>
      </c>
      <c r="AX20" s="18">
        <f t="shared" si="6"/>
        <v>4</v>
      </c>
      <c r="AY20" s="18">
        <f t="shared" si="7"/>
        <v>31</v>
      </c>
      <c r="AZ20" s="18">
        <f>January_Report[[#This Row],[Days]]-January_Report[[#This Row],[Absent]]</f>
        <v>23</v>
      </c>
      <c r="BA20" s="19">
        <v>666666</v>
      </c>
      <c r="BB20" s="20">
        <f>January_Report[[#This Row],[Salary]]/January_Report[[#This Row],[Days]]</f>
        <v>21505.354838709678</v>
      </c>
      <c r="BC20" s="20">
        <f>January_Report[[#This Row],[PerDaySalary]]*January_Report[[#This Row],[Absent]]</f>
        <v>172042.83870967742</v>
      </c>
      <c r="BD20" s="20">
        <f>January_Report[[#This Row],[Salary]]-January_Report[[#This Row],[PerDaySalary]]</f>
        <v>645160.6451612903</v>
      </c>
      <c r="BE20" s="56"/>
    </row>
    <row r="21" spans="1:57" customFormat="1" x14ac:dyDescent="0.3">
      <c r="C21" s="32"/>
      <c r="D21" s="32"/>
      <c r="E21" s="46"/>
      <c r="F21" s="10">
        <v>12</v>
      </c>
      <c r="G21" s="11">
        <v>3438</v>
      </c>
      <c r="H21" s="11" t="s">
        <v>12</v>
      </c>
      <c r="I21" s="9">
        <f t="shared" si="8"/>
        <v>4</v>
      </c>
      <c r="J21" s="9" t="s">
        <v>40</v>
      </c>
      <c r="K21" s="9" t="s">
        <v>40</v>
      </c>
      <c r="L21" s="9" t="s">
        <v>40</v>
      </c>
      <c r="M21" s="9" t="s">
        <v>40</v>
      </c>
      <c r="N21" s="9" t="s">
        <v>40</v>
      </c>
      <c r="O21" s="9" t="s">
        <v>40</v>
      </c>
      <c r="P21" s="9" t="str">
        <f t="shared" si="11"/>
        <v xml:space="preserve"> </v>
      </c>
      <c r="Q21" s="9" t="s">
        <v>41</v>
      </c>
      <c r="R21" s="9" t="s">
        <v>41</v>
      </c>
      <c r="S21" s="9" t="s">
        <v>41</v>
      </c>
      <c r="T21" s="9" t="s">
        <v>41</v>
      </c>
      <c r="U21" s="9" t="s">
        <v>41</v>
      </c>
      <c r="V21" s="9" t="s">
        <v>41</v>
      </c>
      <c r="W21" s="9" t="str">
        <f t="shared" si="11"/>
        <v xml:space="preserve"> </v>
      </c>
      <c r="X21" s="9" t="s">
        <v>42</v>
      </c>
      <c r="Y21" s="9" t="s">
        <v>42</v>
      </c>
      <c r="Z21" s="9" t="s">
        <v>42</v>
      </c>
      <c r="AA21" s="9" t="s">
        <v>42</v>
      </c>
      <c r="AB21" s="9" t="s">
        <v>42</v>
      </c>
      <c r="AC21" s="9" t="s">
        <v>42</v>
      </c>
      <c r="AD21" s="9" t="str">
        <f t="shared" si="11"/>
        <v xml:space="preserve"> </v>
      </c>
      <c r="AE21" s="9" t="s">
        <v>40</v>
      </c>
      <c r="AF21" s="9" t="s">
        <v>40</v>
      </c>
      <c r="AG21" s="9" t="s">
        <v>40</v>
      </c>
      <c r="AH21" s="9" t="s">
        <v>40</v>
      </c>
      <c r="AI21" s="9" t="s">
        <v>40</v>
      </c>
      <c r="AJ21" s="9" t="s">
        <v>40</v>
      </c>
      <c r="AK21" s="9" t="str">
        <f t="shared" si="11"/>
        <v xml:space="preserve"> </v>
      </c>
      <c r="AL21" s="9" t="s">
        <v>42</v>
      </c>
      <c r="AM21" s="9" t="s">
        <v>42</v>
      </c>
      <c r="AN21" s="9" t="s">
        <v>42</v>
      </c>
      <c r="AO21" s="48"/>
      <c r="AP21" s="32"/>
      <c r="AQ21" s="10">
        <v>12</v>
      </c>
      <c r="AR21" s="17">
        <v>3438</v>
      </c>
      <c r="AS21" s="17" t="str">
        <f t="shared" si="3"/>
        <v>January</v>
      </c>
      <c r="AT21" s="17" t="s">
        <v>12</v>
      </c>
      <c r="AU21" s="18">
        <f t="shared" si="10"/>
        <v>11</v>
      </c>
      <c r="AV21" s="18">
        <f t="shared" si="4"/>
        <v>9</v>
      </c>
      <c r="AW21" s="18">
        <f t="shared" si="5"/>
        <v>6</v>
      </c>
      <c r="AX21" s="18">
        <f t="shared" si="6"/>
        <v>4</v>
      </c>
      <c r="AY21" s="18">
        <f t="shared" si="7"/>
        <v>31</v>
      </c>
      <c r="AZ21" s="18">
        <f>January_Report[[#This Row],[Days]]-January_Report[[#This Row],[Absent]]</f>
        <v>22</v>
      </c>
      <c r="BA21" s="19">
        <v>544663</v>
      </c>
      <c r="BB21" s="20">
        <f>January_Report[[#This Row],[Salary]]/January_Report[[#This Row],[Days]]</f>
        <v>17569.774193548386</v>
      </c>
      <c r="BC21" s="20">
        <f>January_Report[[#This Row],[PerDaySalary]]*January_Report[[#This Row],[Absent]]</f>
        <v>158127.96774193548</v>
      </c>
      <c r="BD21" s="20">
        <f>January_Report[[#This Row],[Salary]]-January_Report[[#This Row],[PerDaySalary]]</f>
        <v>527093.22580645164</v>
      </c>
      <c r="BE21" s="56"/>
    </row>
    <row r="22" spans="1:57" customFormat="1" x14ac:dyDescent="0.3">
      <c r="C22" s="32"/>
      <c r="D22" s="32"/>
      <c r="E22" s="46"/>
      <c r="F22" s="10">
        <v>13</v>
      </c>
      <c r="G22" s="11">
        <v>3439</v>
      </c>
      <c r="H22" s="11" t="s">
        <v>13</v>
      </c>
      <c r="I22" s="9">
        <f t="shared" si="8"/>
        <v>4</v>
      </c>
      <c r="J22" s="9" t="s">
        <v>40</v>
      </c>
      <c r="K22" s="9" t="s">
        <v>40</v>
      </c>
      <c r="L22" s="9" t="s">
        <v>40</v>
      </c>
      <c r="M22" s="9" t="s">
        <v>40</v>
      </c>
      <c r="N22" s="9" t="s">
        <v>40</v>
      </c>
      <c r="O22" s="9" t="s">
        <v>40</v>
      </c>
      <c r="P22" s="9" t="str">
        <f t="shared" si="11"/>
        <v xml:space="preserve"> </v>
      </c>
      <c r="Q22" s="9" t="s">
        <v>41</v>
      </c>
      <c r="R22" s="9" t="s">
        <v>41</v>
      </c>
      <c r="S22" s="9" t="s">
        <v>41</v>
      </c>
      <c r="T22" s="9" t="s">
        <v>41</v>
      </c>
      <c r="U22" s="9" t="s">
        <v>41</v>
      </c>
      <c r="V22" s="9" t="s">
        <v>41</v>
      </c>
      <c r="W22" s="9" t="str">
        <f t="shared" si="11"/>
        <v xml:space="preserve"> </v>
      </c>
      <c r="X22" s="9" t="s">
        <v>42</v>
      </c>
      <c r="Y22" s="9" t="s">
        <v>42</v>
      </c>
      <c r="Z22" s="9" t="s">
        <v>42</v>
      </c>
      <c r="AA22" s="9" t="s">
        <v>42</v>
      </c>
      <c r="AB22" s="9" t="s">
        <v>42</v>
      </c>
      <c r="AC22" s="9" t="s">
        <v>42</v>
      </c>
      <c r="AD22" s="9" t="str">
        <f t="shared" si="11"/>
        <v xml:space="preserve"> </v>
      </c>
      <c r="AE22" s="9" t="s">
        <v>40</v>
      </c>
      <c r="AF22" s="9" t="s">
        <v>40</v>
      </c>
      <c r="AG22" s="9" t="s">
        <v>40</v>
      </c>
      <c r="AH22" s="9" t="s">
        <v>40</v>
      </c>
      <c r="AI22" s="9" t="s">
        <v>40</v>
      </c>
      <c r="AJ22" s="9" t="s">
        <v>40</v>
      </c>
      <c r="AK22" s="9" t="str">
        <f t="shared" si="11"/>
        <v xml:space="preserve"> </v>
      </c>
      <c r="AL22" s="9" t="s">
        <v>42</v>
      </c>
      <c r="AM22" s="9" t="s">
        <v>42</v>
      </c>
      <c r="AN22" s="9" t="s">
        <v>42</v>
      </c>
      <c r="AO22" s="48"/>
      <c r="AP22" s="32"/>
      <c r="AQ22" s="10">
        <v>13</v>
      </c>
      <c r="AR22" s="17">
        <v>3439</v>
      </c>
      <c r="AS22" s="17" t="str">
        <f t="shared" si="3"/>
        <v>January</v>
      </c>
      <c r="AT22" s="17" t="s">
        <v>13</v>
      </c>
      <c r="AU22" s="18">
        <f t="shared" si="10"/>
        <v>11</v>
      </c>
      <c r="AV22" s="18">
        <f t="shared" si="4"/>
        <v>9</v>
      </c>
      <c r="AW22" s="18">
        <f t="shared" si="5"/>
        <v>6</v>
      </c>
      <c r="AX22" s="18">
        <f t="shared" si="6"/>
        <v>4</v>
      </c>
      <c r="AY22" s="18">
        <f t="shared" si="7"/>
        <v>31</v>
      </c>
      <c r="AZ22" s="18">
        <f>January_Report[[#This Row],[Days]]-January_Report[[#This Row],[Absent]]</f>
        <v>22</v>
      </c>
      <c r="BA22" s="19">
        <v>333445</v>
      </c>
      <c r="BB22" s="20">
        <f>January_Report[[#This Row],[Salary]]/January_Report[[#This Row],[Days]]</f>
        <v>10756.290322580646</v>
      </c>
      <c r="BC22" s="20">
        <f>January_Report[[#This Row],[PerDaySalary]]*January_Report[[#This Row],[Absent]]</f>
        <v>96806.612903225818</v>
      </c>
      <c r="BD22" s="20">
        <f>January_Report[[#This Row],[Salary]]-January_Report[[#This Row],[PerDaySalary]]</f>
        <v>322688.70967741933</v>
      </c>
      <c r="BE22" s="56"/>
    </row>
    <row r="23" spans="1:57" customFormat="1" x14ac:dyDescent="0.3">
      <c r="C23" s="32"/>
      <c r="D23" s="32"/>
      <c r="E23" s="46"/>
      <c r="F23" s="10">
        <v>14</v>
      </c>
      <c r="G23" s="11">
        <v>3440</v>
      </c>
      <c r="H23" s="11" t="s">
        <v>14</v>
      </c>
      <c r="I23" s="9">
        <f t="shared" si="8"/>
        <v>4</v>
      </c>
      <c r="J23" s="9" t="s">
        <v>40</v>
      </c>
      <c r="K23" s="9" t="s">
        <v>40</v>
      </c>
      <c r="L23" s="9" t="s">
        <v>40</v>
      </c>
      <c r="M23" s="9" t="s">
        <v>40</v>
      </c>
      <c r="N23" s="9" t="s">
        <v>40</v>
      </c>
      <c r="O23" s="9" t="s">
        <v>40</v>
      </c>
      <c r="P23" s="9" t="str">
        <f t="shared" si="11"/>
        <v xml:space="preserve"> </v>
      </c>
      <c r="Q23" s="9" t="s">
        <v>41</v>
      </c>
      <c r="R23" s="9" t="s">
        <v>41</v>
      </c>
      <c r="S23" s="9" t="s">
        <v>41</v>
      </c>
      <c r="T23" s="9" t="s">
        <v>41</v>
      </c>
      <c r="U23" s="9" t="s">
        <v>41</v>
      </c>
      <c r="V23" s="9" t="s">
        <v>41</v>
      </c>
      <c r="W23" s="9" t="str">
        <f t="shared" si="11"/>
        <v xml:space="preserve"> </v>
      </c>
      <c r="X23" s="9" t="s">
        <v>42</v>
      </c>
      <c r="Y23" s="9" t="s">
        <v>42</v>
      </c>
      <c r="Z23" s="9" t="s">
        <v>42</v>
      </c>
      <c r="AA23" s="9" t="s">
        <v>42</v>
      </c>
      <c r="AB23" s="9" t="s">
        <v>42</v>
      </c>
      <c r="AC23" s="9" t="s">
        <v>42</v>
      </c>
      <c r="AD23" s="9" t="str">
        <f t="shared" si="11"/>
        <v xml:space="preserve"> </v>
      </c>
      <c r="AE23" s="9" t="s">
        <v>40</v>
      </c>
      <c r="AF23" s="9" t="s">
        <v>40</v>
      </c>
      <c r="AG23" s="9" t="s">
        <v>40</v>
      </c>
      <c r="AH23" s="9" t="s">
        <v>40</v>
      </c>
      <c r="AI23" s="9" t="s">
        <v>40</v>
      </c>
      <c r="AJ23" s="9" t="s">
        <v>40</v>
      </c>
      <c r="AK23" s="9" t="str">
        <f t="shared" si="11"/>
        <v xml:space="preserve"> </v>
      </c>
      <c r="AL23" s="9" t="s">
        <v>42</v>
      </c>
      <c r="AM23" s="9" t="s">
        <v>42</v>
      </c>
      <c r="AN23" s="9" t="s">
        <v>42</v>
      </c>
      <c r="AO23" s="48"/>
      <c r="AP23" s="32"/>
      <c r="AQ23" s="10">
        <v>14</v>
      </c>
      <c r="AR23" s="17">
        <v>3440</v>
      </c>
      <c r="AS23" s="17" t="str">
        <f t="shared" si="3"/>
        <v>January</v>
      </c>
      <c r="AT23" s="17" t="s">
        <v>14</v>
      </c>
      <c r="AU23" s="18">
        <f t="shared" si="10"/>
        <v>11</v>
      </c>
      <c r="AV23" s="18">
        <f t="shared" si="4"/>
        <v>9</v>
      </c>
      <c r="AW23" s="18">
        <f t="shared" si="5"/>
        <v>6</v>
      </c>
      <c r="AX23" s="18">
        <f t="shared" si="6"/>
        <v>4</v>
      </c>
      <c r="AY23" s="18">
        <f t="shared" si="7"/>
        <v>31</v>
      </c>
      <c r="AZ23" s="18">
        <f>January_Report[[#This Row],[Days]]-January_Report[[#This Row],[Absent]]</f>
        <v>22</v>
      </c>
      <c r="BA23" s="19">
        <v>77777</v>
      </c>
      <c r="BB23" s="20">
        <f>January_Report[[#This Row],[Salary]]/January_Report[[#This Row],[Days]]</f>
        <v>2508.9354838709678</v>
      </c>
      <c r="BC23" s="20">
        <f>January_Report[[#This Row],[PerDaySalary]]*January_Report[[#This Row],[Absent]]</f>
        <v>22580.419354838712</v>
      </c>
      <c r="BD23" s="20">
        <f>January_Report[[#This Row],[Salary]]-January_Report[[#This Row],[PerDaySalary]]</f>
        <v>75268.06451612903</v>
      </c>
      <c r="BE23" s="56"/>
    </row>
    <row r="24" spans="1:57" customFormat="1" x14ac:dyDescent="0.3">
      <c r="C24" s="32"/>
      <c r="D24" s="32"/>
      <c r="E24" s="46"/>
      <c r="F24" s="10">
        <v>15</v>
      </c>
      <c r="G24" s="11">
        <v>3441</v>
      </c>
      <c r="H24" s="11" t="s">
        <v>15</v>
      </c>
      <c r="I24" s="9">
        <f t="shared" si="8"/>
        <v>4</v>
      </c>
      <c r="J24" s="9" t="s">
        <v>40</v>
      </c>
      <c r="K24" s="9" t="s">
        <v>40</v>
      </c>
      <c r="L24" s="9" t="s">
        <v>40</v>
      </c>
      <c r="M24" s="9" t="s">
        <v>40</v>
      </c>
      <c r="N24" s="9" t="s">
        <v>40</v>
      </c>
      <c r="O24" s="9" t="s">
        <v>40</v>
      </c>
      <c r="P24" s="9" t="str">
        <f t="shared" si="11"/>
        <v xml:space="preserve"> </v>
      </c>
      <c r="Q24" s="9" t="s">
        <v>41</v>
      </c>
      <c r="R24" s="9" t="s">
        <v>41</v>
      </c>
      <c r="S24" s="9" t="s">
        <v>41</v>
      </c>
      <c r="T24" s="9" t="s">
        <v>41</v>
      </c>
      <c r="U24" s="9" t="s">
        <v>41</v>
      </c>
      <c r="V24" s="9" t="s">
        <v>41</v>
      </c>
      <c r="W24" s="9" t="str">
        <f t="shared" si="11"/>
        <v xml:space="preserve"> </v>
      </c>
      <c r="X24" s="9" t="s">
        <v>42</v>
      </c>
      <c r="Y24" s="9" t="s">
        <v>42</v>
      </c>
      <c r="Z24" s="9" t="s">
        <v>42</v>
      </c>
      <c r="AA24" s="9" t="s">
        <v>42</v>
      </c>
      <c r="AB24" s="9" t="s">
        <v>42</v>
      </c>
      <c r="AC24" s="9" t="s">
        <v>42</v>
      </c>
      <c r="AD24" s="9" t="str">
        <f t="shared" si="11"/>
        <v xml:space="preserve"> </v>
      </c>
      <c r="AE24" s="9" t="s">
        <v>40</v>
      </c>
      <c r="AF24" s="9" t="s">
        <v>40</v>
      </c>
      <c r="AG24" s="9" t="s">
        <v>40</v>
      </c>
      <c r="AH24" s="9" t="s">
        <v>40</v>
      </c>
      <c r="AI24" s="9" t="s">
        <v>40</v>
      </c>
      <c r="AJ24" s="9" t="s">
        <v>40</v>
      </c>
      <c r="AK24" s="9" t="str">
        <f t="shared" si="11"/>
        <v xml:space="preserve"> </v>
      </c>
      <c r="AL24" s="9" t="s">
        <v>42</v>
      </c>
      <c r="AM24" s="9" t="s">
        <v>42</v>
      </c>
      <c r="AN24" s="9" t="s">
        <v>42</v>
      </c>
      <c r="AO24" s="48"/>
      <c r="AP24" s="32"/>
      <c r="AQ24" s="10">
        <v>15</v>
      </c>
      <c r="AR24" s="17">
        <v>3441</v>
      </c>
      <c r="AS24" s="17" t="str">
        <f t="shared" si="3"/>
        <v>January</v>
      </c>
      <c r="AT24" s="17" t="s">
        <v>15</v>
      </c>
      <c r="AU24" s="18">
        <f t="shared" si="10"/>
        <v>11</v>
      </c>
      <c r="AV24" s="18">
        <f t="shared" si="4"/>
        <v>9</v>
      </c>
      <c r="AW24" s="18">
        <f t="shared" si="5"/>
        <v>6</v>
      </c>
      <c r="AX24" s="18">
        <f t="shared" si="6"/>
        <v>4</v>
      </c>
      <c r="AY24" s="18">
        <f t="shared" si="7"/>
        <v>31</v>
      </c>
      <c r="AZ24" s="18">
        <f>January_Report[[#This Row],[Days]]-January_Report[[#This Row],[Absent]]</f>
        <v>22</v>
      </c>
      <c r="BA24" s="19">
        <v>6777890</v>
      </c>
      <c r="BB24" s="20">
        <f>January_Report[[#This Row],[Salary]]/January_Report[[#This Row],[Days]]</f>
        <v>218641.61290322582</v>
      </c>
      <c r="BC24" s="20">
        <f>January_Report[[#This Row],[PerDaySalary]]*January_Report[[#This Row],[Absent]]</f>
        <v>1967774.5161290322</v>
      </c>
      <c r="BD24" s="20">
        <f>January_Report[[#This Row],[Salary]]-January_Report[[#This Row],[PerDaySalary]]</f>
        <v>6559248.3870967738</v>
      </c>
      <c r="BE24" s="56"/>
    </row>
    <row r="25" spans="1:57" customFormat="1" x14ac:dyDescent="0.3">
      <c r="C25" s="32"/>
      <c r="D25" s="32"/>
      <c r="E25" s="46"/>
      <c r="F25" s="10">
        <v>16</v>
      </c>
      <c r="G25" s="11">
        <v>3442</v>
      </c>
      <c r="H25" s="11" t="s">
        <v>16</v>
      </c>
      <c r="I25" s="9">
        <f t="shared" si="8"/>
        <v>4</v>
      </c>
      <c r="J25" s="9" t="s">
        <v>40</v>
      </c>
      <c r="K25" s="9" t="s">
        <v>40</v>
      </c>
      <c r="L25" s="9" t="s">
        <v>40</v>
      </c>
      <c r="M25" s="9" t="s">
        <v>40</v>
      </c>
      <c r="N25" s="9" t="s">
        <v>40</v>
      </c>
      <c r="O25" s="9" t="s">
        <v>40</v>
      </c>
      <c r="P25" s="9" t="str">
        <f t="shared" si="11"/>
        <v xml:space="preserve"> </v>
      </c>
      <c r="Q25" s="9" t="s">
        <v>41</v>
      </c>
      <c r="R25" s="9" t="s">
        <v>41</v>
      </c>
      <c r="S25" s="9" t="s">
        <v>41</v>
      </c>
      <c r="T25" s="9" t="s">
        <v>41</v>
      </c>
      <c r="U25" s="9" t="s">
        <v>41</v>
      </c>
      <c r="V25" s="9" t="s">
        <v>41</v>
      </c>
      <c r="W25" s="9" t="str">
        <f t="shared" si="11"/>
        <v xml:space="preserve"> </v>
      </c>
      <c r="X25" s="9" t="s">
        <v>42</v>
      </c>
      <c r="Y25" s="9" t="s">
        <v>42</v>
      </c>
      <c r="Z25" s="9" t="s">
        <v>42</v>
      </c>
      <c r="AA25" s="9" t="s">
        <v>42</v>
      </c>
      <c r="AB25" s="9" t="s">
        <v>42</v>
      </c>
      <c r="AC25" s="9" t="s">
        <v>42</v>
      </c>
      <c r="AD25" s="9" t="str">
        <f t="shared" si="11"/>
        <v xml:space="preserve"> </v>
      </c>
      <c r="AE25" s="9" t="s">
        <v>40</v>
      </c>
      <c r="AF25" s="9" t="s">
        <v>40</v>
      </c>
      <c r="AG25" s="9" t="s">
        <v>40</v>
      </c>
      <c r="AH25" s="9" t="s">
        <v>40</v>
      </c>
      <c r="AI25" s="9" t="s">
        <v>40</v>
      </c>
      <c r="AJ25" s="9" t="s">
        <v>40</v>
      </c>
      <c r="AK25" s="9" t="str">
        <f t="shared" si="11"/>
        <v xml:space="preserve"> </v>
      </c>
      <c r="AL25" s="9" t="s">
        <v>42</v>
      </c>
      <c r="AM25" s="9" t="s">
        <v>42</v>
      </c>
      <c r="AN25" s="9" t="s">
        <v>42</v>
      </c>
      <c r="AO25" s="48"/>
      <c r="AP25" s="32"/>
      <c r="AQ25" s="10">
        <v>16</v>
      </c>
      <c r="AR25" s="17">
        <v>3442</v>
      </c>
      <c r="AS25" s="17" t="str">
        <f t="shared" si="3"/>
        <v>January</v>
      </c>
      <c r="AT25" s="17" t="s">
        <v>16</v>
      </c>
      <c r="AU25" s="18">
        <f t="shared" si="10"/>
        <v>11</v>
      </c>
      <c r="AV25" s="18">
        <f t="shared" si="4"/>
        <v>9</v>
      </c>
      <c r="AW25" s="18">
        <f t="shared" si="5"/>
        <v>6</v>
      </c>
      <c r="AX25" s="18">
        <f t="shared" si="6"/>
        <v>4</v>
      </c>
      <c r="AY25" s="18">
        <f t="shared" si="7"/>
        <v>31</v>
      </c>
      <c r="AZ25" s="18">
        <f>January_Report[[#This Row],[Days]]-January_Report[[#This Row],[Absent]]</f>
        <v>22</v>
      </c>
      <c r="BA25" s="19">
        <v>643539</v>
      </c>
      <c r="BB25" s="20">
        <f>January_Report[[#This Row],[Salary]]/January_Report[[#This Row],[Days]]</f>
        <v>20759.322580645163</v>
      </c>
      <c r="BC25" s="20">
        <f>January_Report[[#This Row],[PerDaySalary]]*January_Report[[#This Row],[Absent]]</f>
        <v>186833.90322580645</v>
      </c>
      <c r="BD25" s="20">
        <f>January_Report[[#This Row],[Salary]]-January_Report[[#This Row],[PerDaySalary]]</f>
        <v>622779.67741935479</v>
      </c>
      <c r="BE25" s="56"/>
    </row>
    <row r="26" spans="1:57" customFormat="1" x14ac:dyDescent="0.3">
      <c r="C26" s="32"/>
      <c r="D26" s="32"/>
      <c r="E26" s="46"/>
      <c r="F26" s="10">
        <v>17</v>
      </c>
      <c r="G26" s="11">
        <v>3443</v>
      </c>
      <c r="H26" s="11" t="s">
        <v>17</v>
      </c>
      <c r="I26" s="9">
        <f t="shared" si="8"/>
        <v>4</v>
      </c>
      <c r="J26" s="9" t="s">
        <v>40</v>
      </c>
      <c r="K26" s="9" t="s">
        <v>40</v>
      </c>
      <c r="L26" s="9" t="s">
        <v>40</v>
      </c>
      <c r="M26" s="9" t="s">
        <v>40</v>
      </c>
      <c r="N26" s="9" t="s">
        <v>40</v>
      </c>
      <c r="O26" s="9" t="s">
        <v>40</v>
      </c>
      <c r="P26" s="9" t="str">
        <f t="shared" si="11"/>
        <v xml:space="preserve"> </v>
      </c>
      <c r="Q26" s="9" t="s">
        <v>41</v>
      </c>
      <c r="R26" s="9" t="s">
        <v>41</v>
      </c>
      <c r="S26" s="9" t="s">
        <v>41</v>
      </c>
      <c r="T26" s="9" t="s">
        <v>41</v>
      </c>
      <c r="U26" s="9" t="s">
        <v>41</v>
      </c>
      <c r="V26" s="9" t="s">
        <v>41</v>
      </c>
      <c r="W26" s="9" t="str">
        <f t="shared" si="11"/>
        <v xml:space="preserve"> </v>
      </c>
      <c r="X26" s="9" t="s">
        <v>42</v>
      </c>
      <c r="Y26" s="9" t="s">
        <v>42</v>
      </c>
      <c r="Z26" s="9" t="s">
        <v>42</v>
      </c>
      <c r="AA26" s="9" t="s">
        <v>42</v>
      </c>
      <c r="AB26" s="9" t="s">
        <v>42</v>
      </c>
      <c r="AC26" s="9" t="s">
        <v>42</v>
      </c>
      <c r="AD26" s="9" t="str">
        <f t="shared" si="11"/>
        <v xml:space="preserve"> </v>
      </c>
      <c r="AE26" s="9" t="s">
        <v>40</v>
      </c>
      <c r="AF26" s="9" t="s">
        <v>40</v>
      </c>
      <c r="AG26" s="9" t="s">
        <v>40</v>
      </c>
      <c r="AH26" s="9" t="s">
        <v>40</v>
      </c>
      <c r="AI26" s="9" t="s">
        <v>40</v>
      </c>
      <c r="AJ26" s="9" t="s">
        <v>40</v>
      </c>
      <c r="AK26" s="9" t="str">
        <f t="shared" si="11"/>
        <v xml:space="preserve"> </v>
      </c>
      <c r="AL26" s="9" t="s">
        <v>42</v>
      </c>
      <c r="AM26" s="9" t="s">
        <v>42</v>
      </c>
      <c r="AN26" s="9" t="s">
        <v>42</v>
      </c>
      <c r="AO26" s="48"/>
      <c r="AP26" s="32"/>
      <c r="AQ26" s="10">
        <v>17</v>
      </c>
      <c r="AR26" s="17">
        <v>3443</v>
      </c>
      <c r="AS26" s="17" t="str">
        <f t="shared" si="3"/>
        <v>January</v>
      </c>
      <c r="AT26" s="17" t="s">
        <v>17</v>
      </c>
      <c r="AU26" s="18">
        <f t="shared" si="10"/>
        <v>11</v>
      </c>
      <c r="AV26" s="18">
        <f t="shared" si="4"/>
        <v>9</v>
      </c>
      <c r="AW26" s="18">
        <f t="shared" si="5"/>
        <v>6</v>
      </c>
      <c r="AX26" s="18">
        <f t="shared" si="6"/>
        <v>4</v>
      </c>
      <c r="AY26" s="18">
        <f t="shared" si="7"/>
        <v>31</v>
      </c>
      <c r="AZ26" s="18">
        <f>January_Report[[#This Row],[Days]]-January_Report[[#This Row],[Absent]]</f>
        <v>22</v>
      </c>
      <c r="BA26" s="19">
        <v>14411111</v>
      </c>
      <c r="BB26" s="20">
        <f>January_Report[[#This Row],[Salary]]/January_Report[[#This Row],[Days]]</f>
        <v>464874.54838709679</v>
      </c>
      <c r="BC26" s="20">
        <f>January_Report[[#This Row],[PerDaySalary]]*January_Report[[#This Row],[Absent]]</f>
        <v>4183870.935483871</v>
      </c>
      <c r="BD26" s="20">
        <f>January_Report[[#This Row],[Salary]]-January_Report[[#This Row],[PerDaySalary]]</f>
        <v>13946236.451612903</v>
      </c>
      <c r="BE26" s="56"/>
    </row>
    <row r="27" spans="1:57" customFormat="1" x14ac:dyDescent="0.3">
      <c r="C27" s="32"/>
      <c r="D27" s="32"/>
      <c r="E27" s="46"/>
      <c r="F27" s="10">
        <v>18</v>
      </c>
      <c r="G27" s="11">
        <v>3444</v>
      </c>
      <c r="H27" s="11" t="s">
        <v>18</v>
      </c>
      <c r="I27" s="9">
        <f t="shared" si="8"/>
        <v>4</v>
      </c>
      <c r="J27" s="9" t="s">
        <v>40</v>
      </c>
      <c r="K27" s="9" t="s">
        <v>40</v>
      </c>
      <c r="L27" s="9" t="s">
        <v>40</v>
      </c>
      <c r="M27" s="9" t="s">
        <v>40</v>
      </c>
      <c r="N27" s="9" t="s">
        <v>40</v>
      </c>
      <c r="O27" s="9" t="s">
        <v>40</v>
      </c>
      <c r="P27" s="9" t="str">
        <f t="shared" si="11"/>
        <v xml:space="preserve"> </v>
      </c>
      <c r="Q27" s="9" t="s">
        <v>41</v>
      </c>
      <c r="R27" s="9" t="s">
        <v>41</v>
      </c>
      <c r="S27" s="9" t="s">
        <v>41</v>
      </c>
      <c r="T27" s="9" t="s">
        <v>41</v>
      </c>
      <c r="U27" s="9" t="s">
        <v>41</v>
      </c>
      <c r="V27" s="9" t="s">
        <v>41</v>
      </c>
      <c r="W27" s="9" t="str">
        <f t="shared" si="11"/>
        <v xml:space="preserve"> </v>
      </c>
      <c r="X27" s="9" t="s">
        <v>42</v>
      </c>
      <c r="Y27" s="9" t="s">
        <v>42</v>
      </c>
      <c r="Z27" s="9" t="s">
        <v>42</v>
      </c>
      <c r="AA27" s="9" t="s">
        <v>42</v>
      </c>
      <c r="AB27" s="9" t="s">
        <v>42</v>
      </c>
      <c r="AC27" s="9" t="s">
        <v>42</v>
      </c>
      <c r="AD27" s="9" t="str">
        <f t="shared" ref="P27:AK31" si="12">IF(AD$8="Sun","WO"," ")</f>
        <v xml:space="preserve"> </v>
      </c>
      <c r="AE27" s="9" t="s">
        <v>40</v>
      </c>
      <c r="AF27" s="9" t="s">
        <v>40</v>
      </c>
      <c r="AG27" s="9" t="s">
        <v>40</v>
      </c>
      <c r="AH27" s="9" t="s">
        <v>40</v>
      </c>
      <c r="AI27" s="9" t="s">
        <v>40</v>
      </c>
      <c r="AJ27" s="9" t="s">
        <v>40</v>
      </c>
      <c r="AK27" s="9" t="str">
        <f t="shared" si="12"/>
        <v xml:space="preserve"> </v>
      </c>
      <c r="AL27" s="9" t="s">
        <v>42</v>
      </c>
      <c r="AM27" s="9" t="s">
        <v>42</v>
      </c>
      <c r="AN27" s="9" t="s">
        <v>42</v>
      </c>
      <c r="AO27" s="48"/>
      <c r="AP27" s="32"/>
      <c r="AQ27" s="10">
        <v>18</v>
      </c>
      <c r="AR27" s="17">
        <v>3444</v>
      </c>
      <c r="AS27" s="17" t="str">
        <f t="shared" si="3"/>
        <v>January</v>
      </c>
      <c r="AT27" s="17" t="s">
        <v>18</v>
      </c>
      <c r="AU27" s="18">
        <f t="shared" si="10"/>
        <v>11</v>
      </c>
      <c r="AV27" s="18">
        <f t="shared" si="4"/>
        <v>9</v>
      </c>
      <c r="AW27" s="18">
        <f t="shared" si="5"/>
        <v>6</v>
      </c>
      <c r="AX27" s="18">
        <f t="shared" si="6"/>
        <v>4</v>
      </c>
      <c r="AY27" s="18">
        <f t="shared" si="7"/>
        <v>31</v>
      </c>
      <c r="AZ27" s="18">
        <f>January_Report[[#This Row],[Days]]-January_Report[[#This Row],[Absent]]</f>
        <v>22</v>
      </c>
      <c r="BA27" s="19">
        <v>222222</v>
      </c>
      <c r="BB27" s="20">
        <f>January_Report[[#This Row],[Salary]]/January_Report[[#This Row],[Days]]</f>
        <v>7168.4516129032254</v>
      </c>
      <c r="BC27" s="20">
        <f>January_Report[[#This Row],[PerDaySalary]]*January_Report[[#This Row],[Absent]]</f>
        <v>64516.06451612903</v>
      </c>
      <c r="BD27" s="20">
        <f>January_Report[[#This Row],[Salary]]-January_Report[[#This Row],[PerDaySalary]]</f>
        <v>215053.54838709679</v>
      </c>
      <c r="BE27" s="56"/>
    </row>
    <row r="28" spans="1:57" customFormat="1" x14ac:dyDescent="0.3">
      <c r="C28" s="32"/>
      <c r="D28" s="32"/>
      <c r="E28" s="46"/>
      <c r="F28" s="10">
        <v>19</v>
      </c>
      <c r="G28" s="11">
        <v>3445</v>
      </c>
      <c r="H28" s="11" t="s">
        <v>19</v>
      </c>
      <c r="I28" s="9">
        <f t="shared" si="8"/>
        <v>4</v>
      </c>
      <c r="J28" s="9" t="s">
        <v>40</v>
      </c>
      <c r="K28" s="9" t="s">
        <v>40</v>
      </c>
      <c r="L28" s="9" t="s">
        <v>40</v>
      </c>
      <c r="M28" s="9" t="s">
        <v>40</v>
      </c>
      <c r="N28" s="9" t="s">
        <v>40</v>
      </c>
      <c r="O28" s="9" t="s">
        <v>40</v>
      </c>
      <c r="P28" s="9" t="str">
        <f t="shared" si="12"/>
        <v xml:space="preserve"> </v>
      </c>
      <c r="Q28" s="9" t="s">
        <v>41</v>
      </c>
      <c r="R28" s="9" t="s">
        <v>41</v>
      </c>
      <c r="S28" s="9" t="s">
        <v>41</v>
      </c>
      <c r="T28" s="9" t="s">
        <v>41</v>
      </c>
      <c r="U28" s="9" t="s">
        <v>41</v>
      </c>
      <c r="V28" s="9" t="s">
        <v>41</v>
      </c>
      <c r="W28" s="9" t="str">
        <f t="shared" si="12"/>
        <v xml:space="preserve"> </v>
      </c>
      <c r="X28" s="9" t="s">
        <v>42</v>
      </c>
      <c r="Y28" s="9" t="s">
        <v>42</v>
      </c>
      <c r="Z28" s="9" t="s">
        <v>42</v>
      </c>
      <c r="AA28" s="9" t="s">
        <v>42</v>
      </c>
      <c r="AB28" s="9" t="s">
        <v>42</v>
      </c>
      <c r="AC28" s="9" t="s">
        <v>42</v>
      </c>
      <c r="AD28" s="9" t="str">
        <f t="shared" si="12"/>
        <v xml:space="preserve"> </v>
      </c>
      <c r="AE28" s="9" t="s">
        <v>40</v>
      </c>
      <c r="AF28" s="9" t="s">
        <v>40</v>
      </c>
      <c r="AG28" s="9" t="s">
        <v>40</v>
      </c>
      <c r="AH28" s="9" t="s">
        <v>40</v>
      </c>
      <c r="AI28" s="9" t="s">
        <v>40</v>
      </c>
      <c r="AJ28" s="9" t="s">
        <v>40</v>
      </c>
      <c r="AK28" s="9" t="str">
        <f t="shared" si="12"/>
        <v xml:space="preserve"> </v>
      </c>
      <c r="AL28" s="9" t="s">
        <v>42</v>
      </c>
      <c r="AM28" s="9" t="s">
        <v>42</v>
      </c>
      <c r="AN28" s="9" t="s">
        <v>42</v>
      </c>
      <c r="AO28" s="48"/>
      <c r="AP28" s="32"/>
      <c r="AQ28" s="10">
        <v>19</v>
      </c>
      <c r="AR28" s="17">
        <v>3445</v>
      </c>
      <c r="AS28" s="17" t="str">
        <f t="shared" si="3"/>
        <v>January</v>
      </c>
      <c r="AT28" s="17" t="s">
        <v>19</v>
      </c>
      <c r="AU28" s="18">
        <f t="shared" si="10"/>
        <v>11</v>
      </c>
      <c r="AV28" s="18">
        <f t="shared" si="4"/>
        <v>9</v>
      </c>
      <c r="AW28" s="18">
        <f t="shared" si="5"/>
        <v>6</v>
      </c>
      <c r="AX28" s="18">
        <f t="shared" si="6"/>
        <v>4</v>
      </c>
      <c r="AY28" s="18">
        <f t="shared" si="7"/>
        <v>31</v>
      </c>
      <c r="AZ28" s="18">
        <f>January_Report[[#This Row],[Days]]-January_Report[[#This Row],[Absent]]</f>
        <v>22</v>
      </c>
      <c r="BA28" s="19">
        <v>666666</v>
      </c>
      <c r="BB28" s="20">
        <f>January_Report[[#This Row],[Salary]]/January_Report[[#This Row],[Days]]</f>
        <v>21505.354838709678</v>
      </c>
      <c r="BC28" s="20">
        <f>January_Report[[#This Row],[PerDaySalary]]*January_Report[[#This Row],[Absent]]</f>
        <v>193548.19354838709</v>
      </c>
      <c r="BD28" s="20">
        <f>January_Report[[#This Row],[Salary]]-January_Report[[#This Row],[PerDaySalary]]</f>
        <v>645160.6451612903</v>
      </c>
      <c r="BE28" s="56"/>
    </row>
    <row r="29" spans="1:57" customFormat="1" x14ac:dyDescent="0.3">
      <c r="C29" s="32"/>
      <c r="D29" s="32"/>
      <c r="E29" s="46"/>
      <c r="F29" s="10">
        <v>20</v>
      </c>
      <c r="G29" s="11">
        <v>3446</v>
      </c>
      <c r="H29" s="11" t="s">
        <v>20</v>
      </c>
      <c r="I29" s="9">
        <f t="shared" si="8"/>
        <v>4</v>
      </c>
      <c r="J29" s="9" t="s">
        <v>40</v>
      </c>
      <c r="K29" s="9" t="s">
        <v>40</v>
      </c>
      <c r="L29" s="9" t="s">
        <v>40</v>
      </c>
      <c r="M29" s="9" t="s">
        <v>40</v>
      </c>
      <c r="N29" s="9" t="s">
        <v>40</v>
      </c>
      <c r="O29" s="9" t="s">
        <v>40</v>
      </c>
      <c r="P29" s="9" t="str">
        <f t="shared" si="12"/>
        <v xml:space="preserve"> </v>
      </c>
      <c r="Q29" s="9" t="s">
        <v>41</v>
      </c>
      <c r="R29" s="9" t="s">
        <v>41</v>
      </c>
      <c r="S29" s="9" t="s">
        <v>41</v>
      </c>
      <c r="T29" s="9" t="s">
        <v>41</v>
      </c>
      <c r="U29" s="9" t="s">
        <v>41</v>
      </c>
      <c r="V29" s="9" t="s">
        <v>41</v>
      </c>
      <c r="W29" s="9" t="str">
        <f t="shared" si="12"/>
        <v xml:space="preserve"> </v>
      </c>
      <c r="X29" s="9" t="s">
        <v>42</v>
      </c>
      <c r="Y29" s="9" t="s">
        <v>42</v>
      </c>
      <c r="Z29" s="9" t="s">
        <v>42</v>
      </c>
      <c r="AA29" s="9" t="s">
        <v>42</v>
      </c>
      <c r="AB29" s="9" t="s">
        <v>42</v>
      </c>
      <c r="AC29" s="9" t="s">
        <v>42</v>
      </c>
      <c r="AD29" s="9" t="str">
        <f t="shared" si="12"/>
        <v xml:space="preserve"> </v>
      </c>
      <c r="AE29" s="9" t="s">
        <v>40</v>
      </c>
      <c r="AF29" s="9" t="s">
        <v>40</v>
      </c>
      <c r="AG29" s="9" t="s">
        <v>40</v>
      </c>
      <c r="AH29" s="9" t="s">
        <v>40</v>
      </c>
      <c r="AI29" s="9" t="s">
        <v>40</v>
      </c>
      <c r="AJ29" s="9" t="s">
        <v>40</v>
      </c>
      <c r="AK29" s="9" t="str">
        <f t="shared" si="12"/>
        <v xml:space="preserve"> </v>
      </c>
      <c r="AL29" s="9" t="s">
        <v>42</v>
      </c>
      <c r="AM29" s="9" t="s">
        <v>42</v>
      </c>
      <c r="AN29" s="9" t="s">
        <v>42</v>
      </c>
      <c r="AO29" s="48"/>
      <c r="AP29" s="32"/>
      <c r="AQ29" s="10">
        <v>20</v>
      </c>
      <c r="AR29" s="17">
        <v>3446</v>
      </c>
      <c r="AS29" s="17" t="str">
        <f t="shared" si="3"/>
        <v>January</v>
      </c>
      <c r="AT29" s="17" t="s">
        <v>20</v>
      </c>
      <c r="AU29" s="18">
        <f t="shared" si="10"/>
        <v>11</v>
      </c>
      <c r="AV29" s="18">
        <f t="shared" si="4"/>
        <v>9</v>
      </c>
      <c r="AW29" s="18">
        <f t="shared" si="5"/>
        <v>6</v>
      </c>
      <c r="AX29" s="18">
        <f t="shared" si="6"/>
        <v>4</v>
      </c>
      <c r="AY29" s="18">
        <f t="shared" si="7"/>
        <v>31</v>
      </c>
      <c r="AZ29" s="18">
        <f>January_Report[[#This Row],[Days]]-January_Report[[#This Row],[Absent]]</f>
        <v>22</v>
      </c>
      <c r="BA29" s="19">
        <v>733333</v>
      </c>
      <c r="BB29" s="20">
        <f>January_Report[[#This Row],[Salary]]/January_Report[[#This Row],[Days]]</f>
        <v>23655.903225806451</v>
      </c>
      <c r="BC29" s="20">
        <f>January_Report[[#This Row],[PerDaySalary]]*January_Report[[#This Row],[Absent]]</f>
        <v>212903.12903225806</v>
      </c>
      <c r="BD29" s="20">
        <f>January_Report[[#This Row],[Salary]]-January_Report[[#This Row],[PerDaySalary]]</f>
        <v>709677.09677419357</v>
      </c>
      <c r="BE29" s="56"/>
    </row>
    <row r="30" spans="1:57" customFormat="1" x14ac:dyDescent="0.3">
      <c r="C30" s="32"/>
      <c r="D30" s="32"/>
      <c r="E30" s="46"/>
      <c r="F30" s="10">
        <v>21</v>
      </c>
      <c r="G30" s="11">
        <v>3447</v>
      </c>
      <c r="H30" s="11" t="s">
        <v>21</v>
      </c>
      <c r="I30" s="9">
        <f t="shared" si="8"/>
        <v>4</v>
      </c>
      <c r="J30" s="9" t="s">
        <v>40</v>
      </c>
      <c r="K30" s="9" t="s">
        <v>40</v>
      </c>
      <c r="L30" s="9" t="s">
        <v>40</v>
      </c>
      <c r="M30" s="9" t="s">
        <v>40</v>
      </c>
      <c r="N30" s="9" t="s">
        <v>40</v>
      </c>
      <c r="O30" s="9" t="s">
        <v>40</v>
      </c>
      <c r="P30" s="9" t="str">
        <f t="shared" si="12"/>
        <v xml:space="preserve"> </v>
      </c>
      <c r="Q30" s="9" t="s">
        <v>41</v>
      </c>
      <c r="R30" s="9" t="s">
        <v>41</v>
      </c>
      <c r="S30" s="9" t="s">
        <v>41</v>
      </c>
      <c r="T30" s="9" t="s">
        <v>41</v>
      </c>
      <c r="U30" s="9" t="s">
        <v>41</v>
      </c>
      <c r="V30" s="9" t="s">
        <v>41</v>
      </c>
      <c r="W30" s="9" t="str">
        <f t="shared" si="12"/>
        <v xml:space="preserve"> </v>
      </c>
      <c r="X30" s="9" t="s">
        <v>42</v>
      </c>
      <c r="Y30" s="9" t="s">
        <v>42</v>
      </c>
      <c r="Z30" s="9" t="s">
        <v>42</v>
      </c>
      <c r="AA30" s="9" t="s">
        <v>42</v>
      </c>
      <c r="AB30" s="9" t="s">
        <v>42</v>
      </c>
      <c r="AC30" s="9" t="s">
        <v>42</v>
      </c>
      <c r="AD30" s="9" t="str">
        <f t="shared" si="12"/>
        <v xml:space="preserve"> </v>
      </c>
      <c r="AE30" s="9" t="s">
        <v>40</v>
      </c>
      <c r="AF30" s="9" t="s">
        <v>40</v>
      </c>
      <c r="AG30" s="9" t="s">
        <v>40</v>
      </c>
      <c r="AH30" s="9" t="s">
        <v>40</v>
      </c>
      <c r="AI30" s="9" t="s">
        <v>40</v>
      </c>
      <c r="AJ30" s="9" t="s">
        <v>40</v>
      </c>
      <c r="AK30" s="9" t="str">
        <f t="shared" si="12"/>
        <v xml:space="preserve"> </v>
      </c>
      <c r="AL30" s="9" t="s">
        <v>42</v>
      </c>
      <c r="AM30" s="9" t="s">
        <v>42</v>
      </c>
      <c r="AN30" s="9" t="s">
        <v>42</v>
      </c>
      <c r="AO30" s="48"/>
      <c r="AP30" s="32"/>
      <c r="AQ30" s="10">
        <v>21</v>
      </c>
      <c r="AR30" s="17">
        <v>3447</v>
      </c>
      <c r="AS30" s="17" t="str">
        <f t="shared" si="3"/>
        <v>January</v>
      </c>
      <c r="AT30" s="17" t="s">
        <v>21</v>
      </c>
      <c r="AU30" s="18">
        <f t="shared" si="10"/>
        <v>11</v>
      </c>
      <c r="AV30" s="18">
        <f t="shared" si="4"/>
        <v>9</v>
      </c>
      <c r="AW30" s="18">
        <f t="shared" si="5"/>
        <v>6</v>
      </c>
      <c r="AX30" s="18">
        <f t="shared" si="6"/>
        <v>4</v>
      </c>
      <c r="AY30" s="18">
        <f t="shared" si="7"/>
        <v>31</v>
      </c>
      <c r="AZ30" s="18">
        <f>January_Report[[#This Row],[Days]]-January_Report[[#This Row],[Absent]]</f>
        <v>22</v>
      </c>
      <c r="BA30" s="19">
        <v>333445</v>
      </c>
      <c r="BB30" s="20">
        <f>January_Report[[#This Row],[Salary]]/January_Report[[#This Row],[Days]]</f>
        <v>10756.290322580646</v>
      </c>
      <c r="BC30" s="20">
        <f>January_Report[[#This Row],[PerDaySalary]]*January_Report[[#This Row],[Absent]]</f>
        <v>96806.612903225818</v>
      </c>
      <c r="BD30" s="20">
        <f>January_Report[[#This Row],[Salary]]-January_Report[[#This Row],[PerDaySalary]]</f>
        <v>322688.70967741933</v>
      </c>
      <c r="BE30" s="56"/>
    </row>
    <row r="31" spans="1:57" customFormat="1" ht="15" thickBot="1" x14ac:dyDescent="0.35">
      <c r="C31" s="32"/>
      <c r="D31" s="32"/>
      <c r="E31" s="46"/>
      <c r="F31" s="12">
        <v>22</v>
      </c>
      <c r="G31" s="42">
        <v>3448</v>
      </c>
      <c r="H31" s="42" t="s">
        <v>22</v>
      </c>
      <c r="I31" s="43">
        <f t="shared" si="8"/>
        <v>4</v>
      </c>
      <c r="J31" s="9" t="s">
        <v>40</v>
      </c>
      <c r="K31" s="9" t="s">
        <v>40</v>
      </c>
      <c r="L31" s="9" t="s">
        <v>40</v>
      </c>
      <c r="M31" s="9" t="s">
        <v>40</v>
      </c>
      <c r="N31" s="9" t="s">
        <v>40</v>
      </c>
      <c r="O31" s="9" t="s">
        <v>40</v>
      </c>
      <c r="P31" s="43" t="str">
        <f t="shared" si="12"/>
        <v xml:space="preserve"> </v>
      </c>
      <c r="Q31" s="9" t="s">
        <v>41</v>
      </c>
      <c r="R31" s="9" t="s">
        <v>41</v>
      </c>
      <c r="S31" s="9" t="s">
        <v>41</v>
      </c>
      <c r="T31" s="9" t="s">
        <v>41</v>
      </c>
      <c r="U31" s="9" t="s">
        <v>41</v>
      </c>
      <c r="V31" s="9" t="s">
        <v>41</v>
      </c>
      <c r="W31" s="43" t="str">
        <f t="shared" si="12"/>
        <v xml:space="preserve"> </v>
      </c>
      <c r="X31" s="9" t="s">
        <v>42</v>
      </c>
      <c r="Y31" s="9" t="s">
        <v>42</v>
      </c>
      <c r="Z31" s="9" t="s">
        <v>42</v>
      </c>
      <c r="AA31" s="9" t="s">
        <v>42</v>
      </c>
      <c r="AB31" s="9" t="s">
        <v>42</v>
      </c>
      <c r="AC31" s="9" t="s">
        <v>42</v>
      </c>
      <c r="AD31" s="43" t="str">
        <f t="shared" si="12"/>
        <v xml:space="preserve"> </v>
      </c>
      <c r="AE31" s="9" t="s">
        <v>40</v>
      </c>
      <c r="AF31" s="9" t="s">
        <v>40</v>
      </c>
      <c r="AG31" s="9" t="s">
        <v>40</v>
      </c>
      <c r="AH31" s="9" t="s">
        <v>40</v>
      </c>
      <c r="AI31" s="9" t="s">
        <v>40</v>
      </c>
      <c r="AJ31" s="9" t="s">
        <v>40</v>
      </c>
      <c r="AK31" s="43" t="str">
        <f t="shared" si="12"/>
        <v xml:space="preserve"> </v>
      </c>
      <c r="AL31" s="9" t="s">
        <v>42</v>
      </c>
      <c r="AM31" s="9" t="s">
        <v>42</v>
      </c>
      <c r="AN31" s="9" t="s">
        <v>42</v>
      </c>
      <c r="AO31" s="48"/>
      <c r="AP31" s="32"/>
      <c r="AQ31" s="12">
        <v>22</v>
      </c>
      <c r="AR31" s="21">
        <v>3448</v>
      </c>
      <c r="AS31" s="21" t="str">
        <f t="shared" si="3"/>
        <v>January</v>
      </c>
      <c r="AT31" s="21" t="s">
        <v>22</v>
      </c>
      <c r="AU31" s="22">
        <f t="shared" si="10"/>
        <v>11</v>
      </c>
      <c r="AV31" s="22">
        <f t="shared" si="4"/>
        <v>9</v>
      </c>
      <c r="AW31" s="22">
        <f t="shared" si="5"/>
        <v>6</v>
      </c>
      <c r="AX31" s="22">
        <f t="shared" si="6"/>
        <v>4</v>
      </c>
      <c r="AY31" s="22">
        <f t="shared" si="7"/>
        <v>31</v>
      </c>
      <c r="AZ31" s="22">
        <f>January_Report[[#This Row],[Days]]-January_Report[[#This Row],[Absent]]</f>
        <v>22</v>
      </c>
      <c r="BA31" s="23">
        <v>789054</v>
      </c>
      <c r="BB31" s="24">
        <f>January_Report[[#This Row],[Salary]]/January_Report[[#This Row],[Days]]</f>
        <v>25453.354838709678</v>
      </c>
      <c r="BC31" s="24">
        <f>January_Report[[#This Row],[PerDaySalary]]*January_Report[[#This Row],[Absent]]</f>
        <v>229080.19354838709</v>
      </c>
      <c r="BD31" s="24">
        <f>January_Report[[#This Row],[Salary]]-January_Report[[#This Row],[PerDaySalary]]</f>
        <v>763600.6451612903</v>
      </c>
      <c r="BE31" s="56"/>
    </row>
    <row r="32" spans="1:57" x14ac:dyDescent="0.3">
      <c r="A32"/>
      <c r="B32"/>
      <c r="E32" s="46"/>
      <c r="F32" s="47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</row>
    <row r="33" spans="1:51" x14ac:dyDescent="0.3">
      <c r="A33"/>
      <c r="B33"/>
      <c r="E33" s="46"/>
      <c r="AO33" s="44"/>
    </row>
    <row r="34" spans="1:51" x14ac:dyDescent="0.3">
      <c r="I34" s="37"/>
    </row>
    <row r="35" spans="1:51" x14ac:dyDescent="0.3">
      <c r="AY35" s="38"/>
    </row>
  </sheetData>
  <dataConsolidate/>
  <mergeCells count="1">
    <mergeCell ref="F8:H8"/>
  </mergeCells>
  <conditionalFormatting sqref="I10:AN31">
    <cfRule type="containsText" dxfId="239" priority="6" operator="containsText" text="A">
      <formula>NOT(ISERROR(SEARCH("A",I10)))</formula>
    </cfRule>
  </conditionalFormatting>
  <conditionalFormatting sqref="J10:AN31">
    <cfRule type="containsText" dxfId="238" priority="4" operator="containsText" text="L">
      <formula>NOT(ISERROR(SEARCH("L",J10)))</formula>
    </cfRule>
    <cfRule type="containsText" dxfId="237" priority="5" operator="containsText" text="P">
      <formula>NOT(ISERROR(SEARCH("P",J10)))</formula>
    </cfRule>
  </conditionalFormatting>
  <dataValidations count="1">
    <dataValidation type="list" allowBlank="1" showInputMessage="1" showErrorMessage="1" sqref="J10:O31 Q10:V31 X10:AC31 AE10:AJ31 AL10:AN31">
      <formula1>"P,A,L"</formula1>
    </dataValidation>
  </dataValidations>
  <pageMargins left="0.7" right="0.7" top="0.75" bottom="0.75" header="0.3" footer="0.3"/>
  <pageSetup paperSize="0" orientation="portrait" horizontalDpi="0" verticalDpi="0" copies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Sheet3!$B$2:$B$13</xm:f>
          </x14:formula1>
          <xm:sqref>F6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Jan!AU10:AX10</xm:f>
              <xm:sqref>BE10</xm:sqref>
            </x14:sparkline>
            <x14:sparkline>
              <xm:f>Jan!AU11:AX11</xm:f>
              <xm:sqref>BE11</xm:sqref>
            </x14:sparkline>
            <x14:sparkline>
              <xm:f>Jan!AU12:AX12</xm:f>
              <xm:sqref>BE12</xm:sqref>
            </x14:sparkline>
            <x14:sparkline>
              <xm:f>Jan!AU13:AX13</xm:f>
              <xm:sqref>BE13</xm:sqref>
            </x14:sparkline>
            <x14:sparkline>
              <xm:f>Jan!AU14:AX14</xm:f>
              <xm:sqref>BE14</xm:sqref>
            </x14:sparkline>
            <x14:sparkline>
              <xm:f>Jan!AU15:AX15</xm:f>
              <xm:sqref>BE15</xm:sqref>
            </x14:sparkline>
            <x14:sparkline>
              <xm:f>Jan!AU16:AX16</xm:f>
              <xm:sqref>BE16</xm:sqref>
            </x14:sparkline>
            <x14:sparkline>
              <xm:f>Jan!AU17:AX17</xm:f>
              <xm:sqref>BE17</xm:sqref>
            </x14:sparkline>
            <x14:sparkline>
              <xm:f>Jan!AU18:AX18</xm:f>
              <xm:sqref>BE18</xm:sqref>
            </x14:sparkline>
            <x14:sparkline>
              <xm:f>Jan!AU19:AX19</xm:f>
              <xm:sqref>BE19</xm:sqref>
            </x14:sparkline>
            <x14:sparkline>
              <xm:f>Jan!AU20:AX20</xm:f>
              <xm:sqref>BE20</xm:sqref>
            </x14:sparkline>
            <x14:sparkline>
              <xm:f>Jan!AU21:AX21</xm:f>
              <xm:sqref>BE21</xm:sqref>
            </x14:sparkline>
            <x14:sparkline>
              <xm:f>Jan!AU22:AX22</xm:f>
              <xm:sqref>BE22</xm:sqref>
            </x14:sparkline>
            <x14:sparkline>
              <xm:f>Jan!AU23:AX23</xm:f>
              <xm:sqref>BE23</xm:sqref>
            </x14:sparkline>
            <x14:sparkline>
              <xm:f>Jan!AU24:AX24</xm:f>
              <xm:sqref>BE24</xm:sqref>
            </x14:sparkline>
            <x14:sparkline>
              <xm:f>Jan!AU25:AX25</xm:f>
              <xm:sqref>BE25</xm:sqref>
            </x14:sparkline>
            <x14:sparkline>
              <xm:f>Jan!AU26:AX26</xm:f>
              <xm:sqref>BE26</xm:sqref>
            </x14:sparkline>
            <x14:sparkline>
              <xm:f>Jan!AU27:AX27</xm:f>
              <xm:sqref>BE27</xm:sqref>
            </x14:sparkline>
            <x14:sparkline>
              <xm:f>Jan!AU28:AX28</xm:f>
              <xm:sqref>BE28</xm:sqref>
            </x14:sparkline>
            <x14:sparkline>
              <xm:f>Jan!AU29:AX29</xm:f>
              <xm:sqref>BE29</xm:sqref>
            </x14:sparkline>
            <x14:sparkline>
              <xm:f>Jan!AU30:AX30</xm:f>
              <xm:sqref>BE30</xm:sqref>
            </x14:sparkline>
            <x14:sparkline>
              <xm:f>Jan!AU31:AX31</xm:f>
              <xm:sqref>BE31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5"/>
  <sheetViews>
    <sheetView topLeftCell="AT1" zoomScale="85" workbookViewId="0">
      <selection activeCell="BD10" sqref="BD10"/>
    </sheetView>
  </sheetViews>
  <sheetFormatPr defaultRowHeight="14.4" x14ac:dyDescent="0.3"/>
  <cols>
    <col min="1" max="4" width="8.88671875" style="32"/>
    <col min="5" max="5" width="6.33203125" style="34" customWidth="1"/>
    <col min="6" max="6" width="20.88671875" style="36" customWidth="1"/>
    <col min="7" max="7" width="10.109375" style="32" customWidth="1"/>
    <col min="8" max="8" width="22.109375" style="32" customWidth="1"/>
    <col min="9" max="9" width="18.5546875" style="32" customWidth="1"/>
    <col min="10" max="10" width="4.5546875" style="32" customWidth="1"/>
    <col min="11" max="11" width="5.21875" style="32" customWidth="1"/>
    <col min="12" max="12" width="6.77734375" style="32" customWidth="1"/>
    <col min="13" max="13" width="4.77734375" style="32" customWidth="1"/>
    <col min="14" max="14" width="4" style="32" customWidth="1"/>
    <col min="15" max="15" width="4.77734375" style="32" customWidth="1"/>
    <col min="16" max="16" width="4" style="32" customWidth="1"/>
    <col min="17" max="17" width="4.33203125" style="32" customWidth="1"/>
    <col min="18" max="19" width="6.44140625" style="32" customWidth="1"/>
    <col min="20" max="20" width="4.77734375" style="32" customWidth="1"/>
    <col min="21" max="21" width="4" style="32" customWidth="1"/>
    <col min="22" max="22" width="4.77734375" style="32" customWidth="1"/>
    <col min="23" max="23" width="4" style="32" customWidth="1"/>
    <col min="24" max="24" width="4.44140625" style="32" customWidth="1"/>
    <col min="25" max="25" width="5.109375" style="32" customWidth="1"/>
    <col min="26" max="26" width="6" style="32" customWidth="1"/>
    <col min="27" max="27" width="4.77734375" style="32" customWidth="1"/>
    <col min="28" max="28" width="4" style="32" customWidth="1"/>
    <col min="29" max="29" width="4.77734375" style="32" customWidth="1"/>
    <col min="30" max="30" width="6.77734375" style="32" customWidth="1"/>
    <col min="31" max="31" width="6.44140625" style="32" customWidth="1"/>
    <col min="32" max="32" width="6.77734375" style="32" customWidth="1"/>
    <col min="33" max="33" width="7.33203125" style="32" customWidth="1"/>
    <col min="34" max="34" width="7.5546875" style="32" customWidth="1"/>
    <col min="35" max="35" width="6.77734375" style="32" customWidth="1"/>
    <col min="36" max="36" width="7.88671875" style="32" customWidth="1"/>
    <col min="37" max="37" width="6.109375" style="32" customWidth="1"/>
    <col min="38" max="38" width="5.5546875" style="32" customWidth="1"/>
    <col min="39" max="39" width="5.109375" style="32" customWidth="1"/>
    <col min="40" max="40" width="4.88671875" style="32" customWidth="1"/>
    <col min="41" max="42" width="8.88671875" style="32"/>
    <col min="43" max="43" width="9.21875" style="32" customWidth="1"/>
    <col min="44" max="45" width="9.6640625" style="32" customWidth="1"/>
    <col min="46" max="46" width="24.5546875" style="32" customWidth="1"/>
    <col min="47" max="47" width="10.6640625" style="32" customWidth="1"/>
    <col min="48" max="48" width="10" style="32" customWidth="1"/>
    <col min="49" max="49" width="8.88671875" style="32" customWidth="1"/>
    <col min="50" max="50" width="11.77734375" style="32" customWidth="1"/>
    <col min="51" max="51" width="15" style="32" customWidth="1"/>
    <col min="52" max="52" width="12.33203125" style="32" customWidth="1"/>
    <col min="53" max="53" width="15" style="32" customWidth="1"/>
    <col min="54" max="54" width="16.33203125" style="32" customWidth="1"/>
    <col min="55" max="55" width="19.33203125" style="32" customWidth="1"/>
    <col min="56" max="56" width="17.109375" style="32" customWidth="1"/>
    <col min="57" max="57" width="17.77734375" style="32" customWidth="1"/>
    <col min="58" max="16384" width="8.88671875" style="32"/>
  </cols>
  <sheetData>
    <row r="1" spans="3:60" customFormat="1" x14ac:dyDescent="0.3">
      <c r="F1" s="2"/>
      <c r="AO1" s="32"/>
      <c r="AP1" s="32"/>
    </row>
    <row r="2" spans="3:60" customFormat="1" x14ac:dyDescent="0.3">
      <c r="F2" s="2"/>
      <c r="AO2" s="32"/>
      <c r="AP2" s="32"/>
    </row>
    <row r="3" spans="3:60" customFormat="1" x14ac:dyDescent="0.3">
      <c r="F3" s="2"/>
      <c r="AO3" s="32"/>
      <c r="AP3" s="32"/>
    </row>
    <row r="4" spans="3:60" customFormat="1" x14ac:dyDescent="0.3">
      <c r="C4" s="32"/>
      <c r="D4" s="32"/>
      <c r="F4" s="2"/>
      <c r="AO4" s="32"/>
      <c r="AP4" s="32"/>
    </row>
    <row r="5" spans="3:60" customFormat="1" x14ac:dyDescent="0.3">
      <c r="C5" s="32"/>
      <c r="D5" s="32"/>
      <c r="E5" s="32"/>
      <c r="F5" s="33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3:60" customFormat="1" x14ac:dyDescent="0.3">
      <c r="C6" s="32"/>
      <c r="D6" s="32"/>
      <c r="E6" s="49" t="s">
        <v>24</v>
      </c>
      <c r="F6" s="50">
        <v>45689</v>
      </c>
      <c r="G6" s="49" t="str">
        <f>TEXT(F6,"MMMM")</f>
        <v>February</v>
      </c>
      <c r="H6" s="49" t="s">
        <v>25</v>
      </c>
      <c r="I6" s="50">
        <f>EOMONTH(F6,0)</f>
        <v>45716</v>
      </c>
      <c r="J6" s="51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</row>
    <row r="7" spans="3:60" customFormat="1" ht="15" thickBot="1" x14ac:dyDescent="0.35">
      <c r="C7" s="32"/>
      <c r="D7" s="32"/>
      <c r="E7" s="44"/>
      <c r="F7" s="45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</row>
    <row r="8" spans="3:60" customFormat="1" ht="15" thickBot="1" x14ac:dyDescent="0.35">
      <c r="C8" s="32"/>
      <c r="D8" s="32"/>
      <c r="E8" s="44"/>
      <c r="F8" s="58" t="s">
        <v>28</v>
      </c>
      <c r="G8" s="59"/>
      <c r="H8" s="59"/>
      <c r="I8" s="40" t="s">
        <v>29</v>
      </c>
      <c r="J8" s="5" t="str">
        <f>TEXT(J9,"DDD")</f>
        <v>Sat</v>
      </c>
      <c r="K8" s="5" t="str">
        <f t="shared" ref="K8:AN8" si="0">TEXT(K9,"DDD")</f>
        <v>Sun</v>
      </c>
      <c r="L8" s="5" t="str">
        <f t="shared" si="0"/>
        <v>Mon</v>
      </c>
      <c r="M8" s="5" t="str">
        <f t="shared" si="0"/>
        <v>Tue</v>
      </c>
      <c r="N8" s="5" t="str">
        <f t="shared" si="0"/>
        <v>Wed</v>
      </c>
      <c r="O8" s="5" t="str">
        <f t="shared" si="0"/>
        <v>Thu</v>
      </c>
      <c r="P8" s="5" t="str">
        <f t="shared" si="0"/>
        <v>Fri</v>
      </c>
      <c r="Q8" s="5" t="str">
        <f t="shared" si="0"/>
        <v>Sat</v>
      </c>
      <c r="R8" s="5" t="str">
        <f t="shared" si="0"/>
        <v>Sun</v>
      </c>
      <c r="S8" s="5" t="str">
        <f t="shared" si="0"/>
        <v>Mon</v>
      </c>
      <c r="T8" s="5" t="str">
        <f t="shared" si="0"/>
        <v>Tue</v>
      </c>
      <c r="U8" s="5" t="str">
        <f t="shared" si="0"/>
        <v>Wed</v>
      </c>
      <c r="V8" s="5" t="str">
        <f t="shared" si="0"/>
        <v>Thu</v>
      </c>
      <c r="W8" s="5" t="str">
        <f t="shared" si="0"/>
        <v>Fri</v>
      </c>
      <c r="X8" s="5" t="str">
        <f t="shared" si="0"/>
        <v>Sat</v>
      </c>
      <c r="Y8" s="5" t="str">
        <f t="shared" si="0"/>
        <v>Sun</v>
      </c>
      <c r="Z8" s="5" t="str">
        <f t="shared" si="0"/>
        <v>Mon</v>
      </c>
      <c r="AA8" s="5" t="str">
        <f t="shared" si="0"/>
        <v>Tue</v>
      </c>
      <c r="AB8" s="5" t="str">
        <f t="shared" si="0"/>
        <v>Wed</v>
      </c>
      <c r="AC8" s="5" t="str">
        <f t="shared" si="0"/>
        <v>Thu</v>
      </c>
      <c r="AD8" s="5" t="str">
        <f t="shared" si="0"/>
        <v>Fri</v>
      </c>
      <c r="AE8" s="5" t="str">
        <f t="shared" si="0"/>
        <v>Sat</v>
      </c>
      <c r="AF8" s="5" t="str">
        <f t="shared" si="0"/>
        <v>Sun</v>
      </c>
      <c r="AG8" s="5" t="str">
        <f t="shared" si="0"/>
        <v>Mon</v>
      </c>
      <c r="AH8" s="5" t="str">
        <f t="shared" si="0"/>
        <v>Tue</v>
      </c>
      <c r="AI8" s="5" t="str">
        <f t="shared" si="0"/>
        <v>Wed</v>
      </c>
      <c r="AJ8" s="5" t="str">
        <f t="shared" si="0"/>
        <v>Thu</v>
      </c>
      <c r="AK8" s="5" t="str">
        <f t="shared" si="0"/>
        <v>Fri</v>
      </c>
      <c r="AL8" s="5" t="str">
        <f t="shared" si="0"/>
        <v/>
      </c>
      <c r="AM8" s="5" t="str">
        <f t="shared" si="0"/>
        <v/>
      </c>
      <c r="AN8" s="6" t="str">
        <f t="shared" si="0"/>
        <v/>
      </c>
      <c r="AO8" s="44"/>
      <c r="AP8" s="32"/>
    </row>
    <row r="9" spans="3:60" customFormat="1" ht="15" thickBot="1" x14ac:dyDescent="0.35">
      <c r="C9" s="32"/>
      <c r="D9" s="32"/>
      <c r="E9" s="46"/>
      <c r="F9" s="41" t="s">
        <v>23</v>
      </c>
      <c r="G9" s="3" t="s">
        <v>0</v>
      </c>
      <c r="H9" s="4" t="s">
        <v>27</v>
      </c>
      <c r="I9" s="39" t="s">
        <v>26</v>
      </c>
      <c r="J9" s="7">
        <f>F6</f>
        <v>45689</v>
      </c>
      <c r="K9" s="7">
        <f>IF(J9&lt;$I$6,J9+1,"")</f>
        <v>45690</v>
      </c>
      <c r="L9" s="7">
        <f t="shared" ref="L9:AN9" si="1">IF(K9&lt;$I$6,K9+1,"")</f>
        <v>45691</v>
      </c>
      <c r="M9" s="7">
        <f t="shared" si="1"/>
        <v>45692</v>
      </c>
      <c r="N9" s="7">
        <f t="shared" si="1"/>
        <v>45693</v>
      </c>
      <c r="O9" s="7">
        <f t="shared" si="1"/>
        <v>45694</v>
      </c>
      <c r="P9" s="7">
        <f t="shared" si="1"/>
        <v>45695</v>
      </c>
      <c r="Q9" s="7">
        <f t="shared" si="1"/>
        <v>45696</v>
      </c>
      <c r="R9" s="7">
        <f t="shared" si="1"/>
        <v>45697</v>
      </c>
      <c r="S9" s="7">
        <f t="shared" si="1"/>
        <v>45698</v>
      </c>
      <c r="T9" s="7">
        <f t="shared" si="1"/>
        <v>45699</v>
      </c>
      <c r="U9" s="7">
        <f t="shared" si="1"/>
        <v>45700</v>
      </c>
      <c r="V9" s="7">
        <f t="shared" si="1"/>
        <v>45701</v>
      </c>
      <c r="W9" s="7">
        <f t="shared" si="1"/>
        <v>45702</v>
      </c>
      <c r="X9" s="7">
        <f t="shared" si="1"/>
        <v>45703</v>
      </c>
      <c r="Y9" s="7">
        <f t="shared" si="1"/>
        <v>45704</v>
      </c>
      <c r="Z9" s="7">
        <f t="shared" si="1"/>
        <v>45705</v>
      </c>
      <c r="AA9" s="7">
        <f t="shared" si="1"/>
        <v>45706</v>
      </c>
      <c r="AB9" s="7">
        <f t="shared" si="1"/>
        <v>45707</v>
      </c>
      <c r="AC9" s="7">
        <f t="shared" si="1"/>
        <v>45708</v>
      </c>
      <c r="AD9" s="7">
        <f t="shared" si="1"/>
        <v>45709</v>
      </c>
      <c r="AE9" s="7">
        <f t="shared" si="1"/>
        <v>45710</v>
      </c>
      <c r="AF9" s="7">
        <f t="shared" si="1"/>
        <v>45711</v>
      </c>
      <c r="AG9" s="7">
        <f t="shared" si="1"/>
        <v>45712</v>
      </c>
      <c r="AH9" s="7">
        <f t="shared" si="1"/>
        <v>45713</v>
      </c>
      <c r="AI9" s="7">
        <f t="shared" si="1"/>
        <v>45714</v>
      </c>
      <c r="AJ9" s="7">
        <f t="shared" si="1"/>
        <v>45715</v>
      </c>
      <c r="AK9" s="7">
        <f t="shared" si="1"/>
        <v>45716</v>
      </c>
      <c r="AL9" s="7" t="str">
        <f t="shared" si="1"/>
        <v/>
      </c>
      <c r="AM9" s="7" t="str">
        <f t="shared" si="1"/>
        <v/>
      </c>
      <c r="AN9" s="8" t="str">
        <f t="shared" si="1"/>
        <v/>
      </c>
      <c r="AO9" s="48"/>
      <c r="AP9" s="35"/>
      <c r="AQ9" s="13" t="s">
        <v>23</v>
      </c>
      <c r="AR9" s="14" t="s">
        <v>0</v>
      </c>
      <c r="AS9" s="14" t="s">
        <v>39</v>
      </c>
      <c r="AT9" s="14" t="s">
        <v>27</v>
      </c>
      <c r="AU9" s="15" t="s">
        <v>30</v>
      </c>
      <c r="AV9" s="15" t="s">
        <v>31</v>
      </c>
      <c r="AW9" s="15" t="s">
        <v>32</v>
      </c>
      <c r="AX9" s="15" t="s">
        <v>33</v>
      </c>
      <c r="AY9" s="15" t="s">
        <v>29</v>
      </c>
      <c r="AZ9" s="15" t="s">
        <v>34</v>
      </c>
      <c r="BA9" s="15" t="s">
        <v>35</v>
      </c>
      <c r="BB9" s="15" t="s">
        <v>36</v>
      </c>
      <c r="BC9" s="15" t="s">
        <v>37</v>
      </c>
      <c r="BD9" s="16" t="s">
        <v>43</v>
      </c>
      <c r="BE9" s="57" t="s">
        <v>38</v>
      </c>
    </row>
    <row r="10" spans="3:60" customFormat="1" x14ac:dyDescent="0.3">
      <c r="C10" s="32"/>
      <c r="D10" s="32"/>
      <c r="E10" s="46"/>
      <c r="F10" s="10">
        <v>1</v>
      </c>
      <c r="G10" s="11">
        <v>3427</v>
      </c>
      <c r="H10" s="11" t="s">
        <v>1</v>
      </c>
      <c r="I10" s="9">
        <f>COUNTIF($J$8:$AN$8,"Sun")</f>
        <v>4</v>
      </c>
      <c r="J10" s="9" t="s">
        <v>40</v>
      </c>
      <c r="K10" s="9" t="s">
        <v>41</v>
      </c>
      <c r="L10" s="9" t="s">
        <v>40</v>
      </c>
      <c r="M10" s="9" t="s">
        <v>40</v>
      </c>
      <c r="N10" s="9" t="s">
        <v>40</v>
      </c>
      <c r="O10" s="9" t="s">
        <v>40</v>
      </c>
      <c r="P10" s="9" t="str">
        <f t="shared" ref="P10:AK18" si="2">IF(P$8="Sun","WO"," ")</f>
        <v xml:space="preserve"> </v>
      </c>
      <c r="Q10" s="9" t="s">
        <v>42</v>
      </c>
      <c r="R10" s="9" t="s">
        <v>41</v>
      </c>
      <c r="S10" s="9" t="s">
        <v>40</v>
      </c>
      <c r="T10" s="9" t="s">
        <v>40</v>
      </c>
      <c r="U10" s="9" t="s">
        <v>40</v>
      </c>
      <c r="V10" s="9" t="s">
        <v>40</v>
      </c>
      <c r="W10" s="9" t="str">
        <f t="shared" si="2"/>
        <v xml:space="preserve"> </v>
      </c>
      <c r="X10" s="9" t="s">
        <v>40</v>
      </c>
      <c r="Y10" s="9" t="s">
        <v>42</v>
      </c>
      <c r="Z10" s="9" t="s">
        <v>40</v>
      </c>
      <c r="AA10" s="9" t="s">
        <v>40</v>
      </c>
      <c r="AB10" s="9" t="s">
        <v>40</v>
      </c>
      <c r="AC10" s="9" t="s">
        <v>40</v>
      </c>
      <c r="AD10" s="9" t="str">
        <f t="shared" si="2"/>
        <v xml:space="preserve"> </v>
      </c>
      <c r="AE10" s="9" t="s">
        <v>41</v>
      </c>
      <c r="AF10" s="9" t="s">
        <v>40</v>
      </c>
      <c r="AG10" s="9" t="s">
        <v>40</v>
      </c>
      <c r="AH10" s="9" t="s">
        <v>40</v>
      </c>
      <c r="AI10" s="9" t="s">
        <v>40</v>
      </c>
      <c r="AJ10" s="9" t="s">
        <v>40</v>
      </c>
      <c r="AK10" s="9" t="str">
        <f t="shared" si="2"/>
        <v xml:space="preserve"> </v>
      </c>
      <c r="AL10" s="9" t="s">
        <v>40</v>
      </c>
      <c r="AM10" s="9" t="s">
        <v>40</v>
      </c>
      <c r="AN10" s="9" t="s">
        <v>40</v>
      </c>
      <c r="AO10" s="48"/>
      <c r="AP10" s="32"/>
      <c r="AQ10" s="26">
        <v>1</v>
      </c>
      <c r="AR10" s="27">
        <v>3427</v>
      </c>
      <c r="AS10" s="27" t="str">
        <f t="shared" ref="AS10:AS31" si="3">$G$6</f>
        <v>February</v>
      </c>
      <c r="AT10" s="27" t="s">
        <v>1</v>
      </c>
      <c r="AU10" s="28">
        <f>COUNTIF($K10:$AN10,"P")</f>
        <v>21</v>
      </c>
      <c r="AV10" s="28">
        <f t="shared" ref="AV10:AV31" si="4">COUNTIF($K10:$AN10,"A")</f>
        <v>2</v>
      </c>
      <c r="AW10" s="28">
        <f t="shared" ref="AW10:AW31" si="5">COUNTIF($K10:$AN10,"L")</f>
        <v>3</v>
      </c>
      <c r="AX10" s="28">
        <f t="shared" ref="AX10:AX31" si="6">I10</f>
        <v>4</v>
      </c>
      <c r="AY10" s="28">
        <f t="shared" ref="AY10:AY31" si="7">(DATEDIF($F$6,$I$6,"D")+1)</f>
        <v>28</v>
      </c>
      <c r="AZ10" s="28">
        <f>Feb_Report[[#This Row],[Days]]-Feb_Report[[#This Row],[Absent]]</f>
        <v>26</v>
      </c>
      <c r="BA10" s="29">
        <v>11111112</v>
      </c>
      <c r="BB10" s="30">
        <f>Feb_Report[[#This Row],[Salary]]/Feb_Report[[#This Row],[Days]]</f>
        <v>396825.42857142858</v>
      </c>
      <c r="BC10" s="30">
        <f>Feb_Report[[#This Row],[PerDaySalary]]*Feb_Report[[#This Row],[Absent]]</f>
        <v>793650.85714285716</v>
      </c>
      <c r="BD10" s="30">
        <f>Feb_Report[[#This Row],[Salary]]-Feb_Report[[#This Row],[PerDaySalary]]</f>
        <v>10714286.571428571</v>
      </c>
      <c r="BE10" s="56"/>
    </row>
    <row r="11" spans="3:60" customFormat="1" x14ac:dyDescent="0.3">
      <c r="C11" s="32"/>
      <c r="D11" s="32"/>
      <c r="E11" s="46"/>
      <c r="F11" s="10">
        <v>2</v>
      </c>
      <c r="G11" s="11">
        <v>3428</v>
      </c>
      <c r="H11" s="11" t="s">
        <v>2</v>
      </c>
      <c r="I11" s="9">
        <f t="shared" ref="I11:I31" si="8">COUNTIF($J$8:$AN$8,"Sun")</f>
        <v>4</v>
      </c>
      <c r="J11" s="9" t="s">
        <v>40</v>
      </c>
      <c r="K11" s="9" t="s">
        <v>41</v>
      </c>
      <c r="L11" s="9" t="s">
        <v>40</v>
      </c>
      <c r="M11" s="9" t="s">
        <v>40</v>
      </c>
      <c r="N11" s="9" t="s">
        <v>40</v>
      </c>
      <c r="O11" s="9" t="s">
        <v>40</v>
      </c>
      <c r="P11" s="9" t="str">
        <f t="shared" ref="P11:W31" si="9">IF(P$8="Sun","WO"," ")</f>
        <v xml:space="preserve"> </v>
      </c>
      <c r="Q11" s="9" t="s">
        <v>42</v>
      </c>
      <c r="R11" s="9" t="s">
        <v>41</v>
      </c>
      <c r="S11" s="9" t="s">
        <v>40</v>
      </c>
      <c r="T11" s="9" t="s">
        <v>40</v>
      </c>
      <c r="U11" s="9" t="s">
        <v>40</v>
      </c>
      <c r="V11" s="9" t="s">
        <v>40</v>
      </c>
      <c r="W11" s="9" t="str">
        <f t="shared" si="9"/>
        <v xml:space="preserve"> </v>
      </c>
      <c r="X11" s="9" t="s">
        <v>40</v>
      </c>
      <c r="Y11" s="9" t="s">
        <v>42</v>
      </c>
      <c r="Z11" s="9" t="s">
        <v>40</v>
      </c>
      <c r="AA11" s="9" t="s">
        <v>40</v>
      </c>
      <c r="AB11" s="9" t="s">
        <v>40</v>
      </c>
      <c r="AC11" s="9" t="s">
        <v>40</v>
      </c>
      <c r="AD11" s="9" t="str">
        <f t="shared" si="2"/>
        <v xml:space="preserve"> </v>
      </c>
      <c r="AE11" s="9" t="s">
        <v>41</v>
      </c>
      <c r="AF11" s="9" t="s">
        <v>40</v>
      </c>
      <c r="AG11" s="9" t="s">
        <v>40</v>
      </c>
      <c r="AH11" s="9" t="s">
        <v>40</v>
      </c>
      <c r="AI11" s="9" t="s">
        <v>40</v>
      </c>
      <c r="AJ11" s="9" t="s">
        <v>40</v>
      </c>
      <c r="AK11" s="9" t="str">
        <f t="shared" si="2"/>
        <v xml:space="preserve"> </v>
      </c>
      <c r="AL11" s="9" t="s">
        <v>40</v>
      </c>
      <c r="AM11" s="9" t="s">
        <v>40</v>
      </c>
      <c r="AN11" s="9" t="s">
        <v>40</v>
      </c>
      <c r="AO11" s="48"/>
      <c r="AP11" s="32"/>
      <c r="AQ11" s="10">
        <v>2</v>
      </c>
      <c r="AR11" s="17">
        <v>3428</v>
      </c>
      <c r="AS11" s="17" t="str">
        <f t="shared" si="3"/>
        <v>February</v>
      </c>
      <c r="AT11" s="17" t="s">
        <v>2</v>
      </c>
      <c r="AU11" s="18">
        <f t="shared" ref="AU11:AU31" si="10">COUNTIF($K11:$AN11,"P")</f>
        <v>21</v>
      </c>
      <c r="AV11" s="18">
        <f t="shared" si="4"/>
        <v>2</v>
      </c>
      <c r="AW11" s="18">
        <f t="shared" si="5"/>
        <v>3</v>
      </c>
      <c r="AX11" s="18">
        <f t="shared" si="6"/>
        <v>4</v>
      </c>
      <c r="AY11" s="18">
        <f t="shared" si="7"/>
        <v>28</v>
      </c>
      <c r="AZ11" s="18">
        <f>Feb_Report[[#This Row],[Days]]-Feb_Report[[#This Row],[Absent]]</f>
        <v>26</v>
      </c>
      <c r="BA11" s="19">
        <v>222222</v>
      </c>
      <c r="BB11" s="20">
        <f>Feb_Report[[#This Row],[Salary]]/Feb_Report[[#This Row],[Days]]</f>
        <v>7936.5</v>
      </c>
      <c r="BC11" s="20">
        <f>Feb_Report[[#This Row],[PerDaySalary]]*Feb_Report[[#This Row],[Absent]]</f>
        <v>15873</v>
      </c>
      <c r="BD11" s="20">
        <f>Feb_Report[[#This Row],[Salary]]-Feb_Report[[#This Row],[PerDaySalary]]</f>
        <v>214285.5</v>
      </c>
      <c r="BE11" s="56"/>
    </row>
    <row r="12" spans="3:60" customFormat="1" x14ac:dyDescent="0.3">
      <c r="C12" s="32"/>
      <c r="D12" s="32"/>
      <c r="E12" s="46"/>
      <c r="F12" s="10">
        <v>3</v>
      </c>
      <c r="G12" s="11">
        <v>3429</v>
      </c>
      <c r="H12" s="11" t="s">
        <v>3</v>
      </c>
      <c r="I12" s="9">
        <f t="shared" si="8"/>
        <v>4</v>
      </c>
      <c r="J12" s="9" t="s">
        <v>40</v>
      </c>
      <c r="K12" s="9" t="s">
        <v>41</v>
      </c>
      <c r="L12" s="9" t="s">
        <v>40</v>
      </c>
      <c r="M12" s="9" t="s">
        <v>40</v>
      </c>
      <c r="N12" s="9" t="s">
        <v>40</v>
      </c>
      <c r="O12" s="9" t="s">
        <v>40</v>
      </c>
      <c r="P12" s="9" t="str">
        <f t="shared" si="2"/>
        <v xml:space="preserve"> </v>
      </c>
      <c r="Q12" s="9" t="s">
        <v>42</v>
      </c>
      <c r="R12" s="9" t="s">
        <v>41</v>
      </c>
      <c r="S12" s="9" t="s">
        <v>40</v>
      </c>
      <c r="T12" s="9" t="s">
        <v>40</v>
      </c>
      <c r="U12" s="9" t="s">
        <v>40</v>
      </c>
      <c r="V12" s="9" t="s">
        <v>40</v>
      </c>
      <c r="W12" s="9" t="str">
        <f t="shared" si="2"/>
        <v xml:space="preserve"> </v>
      </c>
      <c r="X12" s="9" t="s">
        <v>40</v>
      </c>
      <c r="Y12" s="9" t="s">
        <v>42</v>
      </c>
      <c r="Z12" s="9" t="s">
        <v>40</v>
      </c>
      <c r="AA12" s="9" t="s">
        <v>40</v>
      </c>
      <c r="AB12" s="9" t="s">
        <v>40</v>
      </c>
      <c r="AC12" s="9" t="s">
        <v>40</v>
      </c>
      <c r="AD12" s="9" t="str">
        <f t="shared" si="2"/>
        <v xml:space="preserve"> </v>
      </c>
      <c r="AE12" s="9" t="s">
        <v>41</v>
      </c>
      <c r="AF12" s="9" t="s">
        <v>40</v>
      </c>
      <c r="AG12" s="9" t="s">
        <v>40</v>
      </c>
      <c r="AH12" s="9" t="s">
        <v>40</v>
      </c>
      <c r="AI12" s="9" t="s">
        <v>40</v>
      </c>
      <c r="AJ12" s="9" t="s">
        <v>40</v>
      </c>
      <c r="AK12" s="9" t="str">
        <f t="shared" si="2"/>
        <v xml:space="preserve"> </v>
      </c>
      <c r="AL12" s="9" t="s">
        <v>40</v>
      </c>
      <c r="AM12" s="9" t="s">
        <v>40</v>
      </c>
      <c r="AN12" s="9" t="s">
        <v>40</v>
      </c>
      <c r="AO12" s="48"/>
      <c r="AP12" s="32"/>
      <c r="AQ12" s="10">
        <v>3</v>
      </c>
      <c r="AR12" s="17">
        <v>3429</v>
      </c>
      <c r="AS12" s="17" t="str">
        <f t="shared" si="3"/>
        <v>February</v>
      </c>
      <c r="AT12" s="17" t="s">
        <v>3</v>
      </c>
      <c r="AU12" s="18">
        <f t="shared" si="10"/>
        <v>21</v>
      </c>
      <c r="AV12" s="18">
        <f t="shared" si="4"/>
        <v>2</v>
      </c>
      <c r="AW12" s="18">
        <f t="shared" si="5"/>
        <v>3</v>
      </c>
      <c r="AX12" s="18">
        <f t="shared" si="6"/>
        <v>4</v>
      </c>
      <c r="AY12" s="18">
        <f t="shared" si="7"/>
        <v>28</v>
      </c>
      <c r="AZ12" s="18">
        <f>Feb_Report[[#This Row],[Days]]-Feb_Report[[#This Row],[Absent]]</f>
        <v>26</v>
      </c>
      <c r="BA12" s="19">
        <v>666666</v>
      </c>
      <c r="BB12" s="20">
        <f>Feb_Report[[#This Row],[Salary]]/Feb_Report[[#This Row],[Days]]</f>
        <v>23809.5</v>
      </c>
      <c r="BC12" s="20">
        <f>Feb_Report[[#This Row],[PerDaySalary]]*Feb_Report[[#This Row],[Absent]]</f>
        <v>47619</v>
      </c>
      <c r="BD12" s="20">
        <f>Feb_Report[[#This Row],[Salary]]-Feb_Report[[#This Row],[PerDaySalary]]</f>
        <v>642856.5</v>
      </c>
      <c r="BE12" s="56"/>
    </row>
    <row r="13" spans="3:60" customFormat="1" x14ac:dyDescent="0.3">
      <c r="C13" s="32"/>
      <c r="D13" s="32"/>
      <c r="E13" s="46"/>
      <c r="F13" s="10">
        <v>4</v>
      </c>
      <c r="G13" s="11">
        <v>3430</v>
      </c>
      <c r="H13" s="11" t="s">
        <v>4</v>
      </c>
      <c r="I13" s="9">
        <f t="shared" si="8"/>
        <v>4</v>
      </c>
      <c r="J13" s="9" t="s">
        <v>40</v>
      </c>
      <c r="K13" s="9" t="s">
        <v>41</v>
      </c>
      <c r="L13" s="9" t="s">
        <v>40</v>
      </c>
      <c r="M13" s="9" t="s">
        <v>40</v>
      </c>
      <c r="N13" s="9" t="s">
        <v>40</v>
      </c>
      <c r="O13" s="9" t="s">
        <v>40</v>
      </c>
      <c r="P13" s="9" t="str">
        <f t="shared" si="2"/>
        <v xml:space="preserve"> </v>
      </c>
      <c r="Q13" s="9" t="s">
        <v>42</v>
      </c>
      <c r="R13" s="9" t="s">
        <v>41</v>
      </c>
      <c r="S13" s="9" t="s">
        <v>40</v>
      </c>
      <c r="T13" s="9" t="s">
        <v>40</v>
      </c>
      <c r="U13" s="9" t="s">
        <v>40</v>
      </c>
      <c r="V13" s="9" t="s">
        <v>40</v>
      </c>
      <c r="W13" s="9" t="str">
        <f t="shared" si="2"/>
        <v xml:space="preserve"> </v>
      </c>
      <c r="X13" s="9" t="s">
        <v>40</v>
      </c>
      <c r="Y13" s="9" t="s">
        <v>42</v>
      </c>
      <c r="Z13" s="9" t="s">
        <v>40</v>
      </c>
      <c r="AA13" s="9" t="s">
        <v>40</v>
      </c>
      <c r="AB13" s="9" t="s">
        <v>40</v>
      </c>
      <c r="AC13" s="9" t="s">
        <v>40</v>
      </c>
      <c r="AD13" s="9" t="str">
        <f t="shared" si="2"/>
        <v xml:space="preserve"> </v>
      </c>
      <c r="AE13" s="9" t="s">
        <v>41</v>
      </c>
      <c r="AF13" s="9" t="s">
        <v>40</v>
      </c>
      <c r="AG13" s="9" t="s">
        <v>40</v>
      </c>
      <c r="AH13" s="9" t="s">
        <v>40</v>
      </c>
      <c r="AI13" s="9" t="s">
        <v>40</v>
      </c>
      <c r="AJ13" s="9" t="s">
        <v>40</v>
      </c>
      <c r="AK13" s="9" t="str">
        <f t="shared" si="2"/>
        <v xml:space="preserve"> </v>
      </c>
      <c r="AL13" s="9" t="s">
        <v>40</v>
      </c>
      <c r="AM13" s="9" t="s">
        <v>40</v>
      </c>
      <c r="AN13" s="9" t="s">
        <v>40</v>
      </c>
      <c r="AO13" s="48"/>
      <c r="AP13" s="32"/>
      <c r="AQ13" s="10">
        <v>4</v>
      </c>
      <c r="AR13" s="17">
        <v>3430</v>
      </c>
      <c r="AS13" s="17" t="str">
        <f t="shared" si="3"/>
        <v>February</v>
      </c>
      <c r="AT13" s="17" t="s">
        <v>4</v>
      </c>
      <c r="AU13" s="18">
        <f t="shared" si="10"/>
        <v>21</v>
      </c>
      <c r="AV13" s="18">
        <f t="shared" si="4"/>
        <v>2</v>
      </c>
      <c r="AW13" s="18">
        <f t="shared" si="5"/>
        <v>3</v>
      </c>
      <c r="AX13" s="18">
        <f t="shared" si="6"/>
        <v>4</v>
      </c>
      <c r="AY13" s="18">
        <f t="shared" si="7"/>
        <v>28</v>
      </c>
      <c r="AZ13" s="18">
        <f>Feb_Report[[#This Row],[Days]]-Feb_Report[[#This Row],[Absent]]</f>
        <v>26</v>
      </c>
      <c r="BA13" s="19">
        <v>33333</v>
      </c>
      <c r="BB13" s="20">
        <f>Feb_Report[[#This Row],[Salary]]/Feb_Report[[#This Row],[Days]]</f>
        <v>1190.4642857142858</v>
      </c>
      <c r="BC13" s="20">
        <f>Feb_Report[[#This Row],[PerDaySalary]]*Feb_Report[[#This Row],[Absent]]</f>
        <v>2380.9285714285716</v>
      </c>
      <c r="BD13" s="20">
        <f>Feb_Report[[#This Row],[Salary]]-Feb_Report[[#This Row],[PerDaySalary]]</f>
        <v>32142.535714285714</v>
      </c>
      <c r="BE13" s="56"/>
    </row>
    <row r="14" spans="3:60" customFormat="1" x14ac:dyDescent="0.3">
      <c r="C14" s="32"/>
      <c r="D14" s="32"/>
      <c r="E14" s="46"/>
      <c r="F14" s="10">
        <v>5</v>
      </c>
      <c r="G14" s="11">
        <v>3431</v>
      </c>
      <c r="H14" s="11" t="s">
        <v>5</v>
      </c>
      <c r="I14" s="9">
        <f t="shared" si="8"/>
        <v>4</v>
      </c>
      <c r="J14" s="9" t="s">
        <v>40</v>
      </c>
      <c r="K14" s="9" t="s">
        <v>41</v>
      </c>
      <c r="L14" s="9" t="s">
        <v>40</v>
      </c>
      <c r="M14" s="9" t="s">
        <v>40</v>
      </c>
      <c r="N14" s="9" t="s">
        <v>40</v>
      </c>
      <c r="O14" s="9" t="s">
        <v>40</v>
      </c>
      <c r="P14" s="9" t="str">
        <f t="shared" si="2"/>
        <v xml:space="preserve"> </v>
      </c>
      <c r="Q14" s="9" t="s">
        <v>42</v>
      </c>
      <c r="R14" s="9" t="s">
        <v>41</v>
      </c>
      <c r="S14" s="9" t="s">
        <v>40</v>
      </c>
      <c r="T14" s="9" t="s">
        <v>40</v>
      </c>
      <c r="U14" s="9" t="s">
        <v>40</v>
      </c>
      <c r="V14" s="9" t="s">
        <v>40</v>
      </c>
      <c r="W14" s="9" t="str">
        <f t="shared" si="2"/>
        <v xml:space="preserve"> </v>
      </c>
      <c r="X14" s="9" t="s">
        <v>40</v>
      </c>
      <c r="Y14" s="9" t="s">
        <v>42</v>
      </c>
      <c r="Z14" s="9" t="s">
        <v>40</v>
      </c>
      <c r="AA14" s="9" t="s">
        <v>40</v>
      </c>
      <c r="AB14" s="9" t="s">
        <v>40</v>
      </c>
      <c r="AC14" s="9" t="s">
        <v>40</v>
      </c>
      <c r="AD14" s="9" t="str">
        <f t="shared" si="2"/>
        <v xml:space="preserve"> </v>
      </c>
      <c r="AE14" s="9" t="s">
        <v>41</v>
      </c>
      <c r="AF14" s="9" t="s">
        <v>40</v>
      </c>
      <c r="AG14" s="9" t="s">
        <v>40</v>
      </c>
      <c r="AH14" s="9" t="s">
        <v>40</v>
      </c>
      <c r="AI14" s="9" t="s">
        <v>40</v>
      </c>
      <c r="AJ14" s="9" t="s">
        <v>40</v>
      </c>
      <c r="AK14" s="9" t="str">
        <f t="shared" si="2"/>
        <v xml:space="preserve"> </v>
      </c>
      <c r="AL14" s="9" t="s">
        <v>40</v>
      </c>
      <c r="AM14" s="9" t="s">
        <v>40</v>
      </c>
      <c r="AN14" s="9" t="s">
        <v>40</v>
      </c>
      <c r="AO14" s="48"/>
      <c r="AP14" s="32"/>
      <c r="AQ14" s="10">
        <v>5</v>
      </c>
      <c r="AR14" s="17">
        <v>3431</v>
      </c>
      <c r="AS14" s="17" t="str">
        <f t="shared" si="3"/>
        <v>February</v>
      </c>
      <c r="AT14" s="17" t="s">
        <v>5</v>
      </c>
      <c r="AU14" s="18">
        <f t="shared" si="10"/>
        <v>21</v>
      </c>
      <c r="AV14" s="18">
        <f t="shared" si="4"/>
        <v>2</v>
      </c>
      <c r="AW14" s="18">
        <f t="shared" si="5"/>
        <v>3</v>
      </c>
      <c r="AX14" s="18">
        <f t="shared" si="6"/>
        <v>4</v>
      </c>
      <c r="AY14" s="18">
        <f t="shared" si="7"/>
        <v>28</v>
      </c>
      <c r="AZ14" s="18">
        <f>Feb_Report[[#This Row],[Days]]-Feb_Report[[#This Row],[Absent]]</f>
        <v>26</v>
      </c>
      <c r="BA14" s="19">
        <v>333445</v>
      </c>
      <c r="BB14" s="20">
        <f>Feb_Report[[#This Row],[Salary]]/Feb_Report[[#This Row],[Days]]</f>
        <v>11908.75</v>
      </c>
      <c r="BC14" s="20">
        <f>Feb_Report[[#This Row],[PerDaySalary]]*Feb_Report[[#This Row],[Absent]]</f>
        <v>23817.5</v>
      </c>
      <c r="BD14" s="20">
        <f>Feb_Report[[#This Row],[Salary]]-Feb_Report[[#This Row],[PerDaySalary]]</f>
        <v>321536.25</v>
      </c>
      <c r="BE14" s="56"/>
    </row>
    <row r="15" spans="3:60" customFormat="1" x14ac:dyDescent="0.3">
      <c r="C15" s="32"/>
      <c r="D15" s="32"/>
      <c r="E15" s="46"/>
      <c r="F15" s="10">
        <v>6</v>
      </c>
      <c r="G15" s="11">
        <v>3432</v>
      </c>
      <c r="H15" s="11" t="s">
        <v>6</v>
      </c>
      <c r="I15" s="9">
        <f t="shared" si="8"/>
        <v>4</v>
      </c>
      <c r="J15" s="9" t="s">
        <v>40</v>
      </c>
      <c r="K15" s="9" t="s">
        <v>41</v>
      </c>
      <c r="L15" s="9" t="s">
        <v>40</v>
      </c>
      <c r="M15" s="9" t="s">
        <v>40</v>
      </c>
      <c r="N15" s="9" t="s">
        <v>40</v>
      </c>
      <c r="O15" s="9" t="s">
        <v>40</v>
      </c>
      <c r="P15" s="9" t="str">
        <f t="shared" si="2"/>
        <v xml:space="preserve"> </v>
      </c>
      <c r="Q15" s="9" t="s">
        <v>42</v>
      </c>
      <c r="R15" s="9" t="s">
        <v>41</v>
      </c>
      <c r="S15" s="9" t="s">
        <v>40</v>
      </c>
      <c r="T15" s="9" t="s">
        <v>40</v>
      </c>
      <c r="U15" s="9" t="s">
        <v>40</v>
      </c>
      <c r="V15" s="9" t="s">
        <v>40</v>
      </c>
      <c r="W15" s="9" t="str">
        <f t="shared" si="2"/>
        <v xml:space="preserve"> </v>
      </c>
      <c r="X15" s="9" t="s">
        <v>40</v>
      </c>
      <c r="Y15" s="9" t="s">
        <v>42</v>
      </c>
      <c r="Z15" s="9" t="s">
        <v>40</v>
      </c>
      <c r="AA15" s="9" t="s">
        <v>40</v>
      </c>
      <c r="AB15" s="9" t="s">
        <v>40</v>
      </c>
      <c r="AC15" s="9" t="s">
        <v>40</v>
      </c>
      <c r="AD15" s="9" t="str">
        <f t="shared" si="2"/>
        <v xml:space="preserve"> </v>
      </c>
      <c r="AE15" s="9" t="s">
        <v>41</v>
      </c>
      <c r="AF15" s="9" t="s">
        <v>40</v>
      </c>
      <c r="AG15" s="9" t="s">
        <v>40</v>
      </c>
      <c r="AH15" s="9" t="s">
        <v>40</v>
      </c>
      <c r="AI15" s="9" t="s">
        <v>40</v>
      </c>
      <c r="AJ15" s="9" t="s">
        <v>40</v>
      </c>
      <c r="AK15" s="9" t="str">
        <f t="shared" si="2"/>
        <v xml:space="preserve"> </v>
      </c>
      <c r="AL15" s="9" t="s">
        <v>40</v>
      </c>
      <c r="AM15" s="9" t="s">
        <v>40</v>
      </c>
      <c r="AN15" s="9" t="s">
        <v>40</v>
      </c>
      <c r="AO15" s="48"/>
      <c r="AP15" s="32"/>
      <c r="AQ15" s="10">
        <v>6</v>
      </c>
      <c r="AR15" s="17">
        <v>3432</v>
      </c>
      <c r="AS15" s="17" t="str">
        <f t="shared" si="3"/>
        <v>February</v>
      </c>
      <c r="AT15" s="17" t="s">
        <v>6</v>
      </c>
      <c r="AU15" s="18">
        <f t="shared" si="10"/>
        <v>21</v>
      </c>
      <c r="AV15" s="18">
        <f t="shared" si="4"/>
        <v>2</v>
      </c>
      <c r="AW15" s="18">
        <f t="shared" si="5"/>
        <v>3</v>
      </c>
      <c r="AX15" s="18">
        <f t="shared" si="6"/>
        <v>4</v>
      </c>
      <c r="AY15" s="18">
        <f t="shared" si="7"/>
        <v>28</v>
      </c>
      <c r="AZ15" s="18">
        <f>Feb_Report[[#This Row],[Days]]-Feb_Report[[#This Row],[Absent]]</f>
        <v>26</v>
      </c>
      <c r="BA15" s="19">
        <v>577777</v>
      </c>
      <c r="BB15" s="20">
        <f>Feb_Report[[#This Row],[Salary]]/Feb_Report[[#This Row],[Days]]</f>
        <v>20634.892857142859</v>
      </c>
      <c r="BC15" s="20">
        <f>Feb_Report[[#This Row],[PerDaySalary]]*Feb_Report[[#This Row],[Absent]]</f>
        <v>41269.785714285717</v>
      </c>
      <c r="BD15" s="20">
        <f>Feb_Report[[#This Row],[Salary]]-Feb_Report[[#This Row],[PerDaySalary]]</f>
        <v>557142.10714285716</v>
      </c>
      <c r="BE15" s="56"/>
    </row>
    <row r="16" spans="3:60" customFormat="1" x14ac:dyDescent="0.3">
      <c r="C16" s="32"/>
      <c r="D16" s="32"/>
      <c r="E16" s="46"/>
      <c r="F16" s="10">
        <v>7</v>
      </c>
      <c r="G16" s="11">
        <v>3433</v>
      </c>
      <c r="H16" s="11" t="s">
        <v>7</v>
      </c>
      <c r="I16" s="9">
        <f t="shared" si="8"/>
        <v>4</v>
      </c>
      <c r="J16" s="9" t="s">
        <v>40</v>
      </c>
      <c r="K16" s="9" t="s">
        <v>41</v>
      </c>
      <c r="L16" s="9" t="s">
        <v>40</v>
      </c>
      <c r="M16" s="9" t="s">
        <v>40</v>
      </c>
      <c r="N16" s="9" t="s">
        <v>40</v>
      </c>
      <c r="O16" s="9" t="s">
        <v>40</v>
      </c>
      <c r="P16" s="9" t="str">
        <f t="shared" si="2"/>
        <v xml:space="preserve"> </v>
      </c>
      <c r="Q16" s="9" t="s">
        <v>42</v>
      </c>
      <c r="R16" s="9" t="s">
        <v>41</v>
      </c>
      <c r="S16" s="9" t="s">
        <v>40</v>
      </c>
      <c r="T16" s="9" t="s">
        <v>40</v>
      </c>
      <c r="U16" s="9" t="s">
        <v>40</v>
      </c>
      <c r="V16" s="9" t="s">
        <v>40</v>
      </c>
      <c r="W16" s="9" t="str">
        <f t="shared" si="2"/>
        <v xml:space="preserve"> </v>
      </c>
      <c r="X16" s="9" t="s">
        <v>40</v>
      </c>
      <c r="Y16" s="9" t="s">
        <v>42</v>
      </c>
      <c r="Z16" s="9" t="s">
        <v>40</v>
      </c>
      <c r="AA16" s="9" t="s">
        <v>40</v>
      </c>
      <c r="AB16" s="9" t="s">
        <v>40</v>
      </c>
      <c r="AC16" s="9" t="s">
        <v>40</v>
      </c>
      <c r="AD16" s="9" t="str">
        <f t="shared" si="2"/>
        <v xml:space="preserve"> </v>
      </c>
      <c r="AE16" s="9" t="s">
        <v>41</v>
      </c>
      <c r="AF16" s="9" t="s">
        <v>40</v>
      </c>
      <c r="AG16" s="9" t="s">
        <v>40</v>
      </c>
      <c r="AH16" s="9" t="s">
        <v>40</v>
      </c>
      <c r="AI16" s="9" t="s">
        <v>40</v>
      </c>
      <c r="AJ16" s="9" t="s">
        <v>40</v>
      </c>
      <c r="AK16" s="9" t="str">
        <f t="shared" si="2"/>
        <v xml:space="preserve"> </v>
      </c>
      <c r="AL16" s="9" t="s">
        <v>40</v>
      </c>
      <c r="AM16" s="9" t="s">
        <v>40</v>
      </c>
      <c r="AN16" s="9" t="s">
        <v>40</v>
      </c>
      <c r="AO16" s="48"/>
      <c r="AP16" s="32"/>
      <c r="AQ16" s="10">
        <v>7</v>
      </c>
      <c r="AR16" s="17">
        <v>3433</v>
      </c>
      <c r="AS16" s="17" t="str">
        <f t="shared" si="3"/>
        <v>February</v>
      </c>
      <c r="AT16" s="17" t="s">
        <v>7</v>
      </c>
      <c r="AU16" s="18">
        <f t="shared" si="10"/>
        <v>21</v>
      </c>
      <c r="AV16" s="18">
        <f t="shared" si="4"/>
        <v>2</v>
      </c>
      <c r="AW16" s="18">
        <f t="shared" si="5"/>
        <v>3</v>
      </c>
      <c r="AX16" s="18">
        <f t="shared" si="6"/>
        <v>4</v>
      </c>
      <c r="AY16" s="18">
        <f t="shared" si="7"/>
        <v>28</v>
      </c>
      <c r="AZ16" s="18">
        <f>Feb_Report[[#This Row],[Days]]-Feb_Report[[#This Row],[Absent]]</f>
        <v>26</v>
      </c>
      <c r="BA16" s="19">
        <v>776890</v>
      </c>
      <c r="BB16" s="20">
        <f>Feb_Report[[#This Row],[Salary]]/Feb_Report[[#This Row],[Days]]</f>
        <v>27746.071428571428</v>
      </c>
      <c r="BC16" s="20">
        <f>Feb_Report[[#This Row],[PerDaySalary]]*Feb_Report[[#This Row],[Absent]]</f>
        <v>55492.142857142855</v>
      </c>
      <c r="BD16" s="20">
        <f>Feb_Report[[#This Row],[Salary]]-Feb_Report[[#This Row],[PerDaySalary]]</f>
        <v>749143.92857142852</v>
      </c>
      <c r="BE16" s="56"/>
    </row>
    <row r="17" spans="1:57" customFormat="1" x14ac:dyDescent="0.3">
      <c r="C17" s="32"/>
      <c r="D17" s="32"/>
      <c r="E17" s="46"/>
      <c r="F17" s="10">
        <v>8</v>
      </c>
      <c r="G17" s="11">
        <v>3434</v>
      </c>
      <c r="H17" s="11" t="s">
        <v>8</v>
      </c>
      <c r="I17" s="9">
        <f t="shared" si="8"/>
        <v>4</v>
      </c>
      <c r="J17" s="9" t="s">
        <v>40</v>
      </c>
      <c r="K17" s="9" t="s">
        <v>41</v>
      </c>
      <c r="L17" s="9" t="s">
        <v>40</v>
      </c>
      <c r="M17" s="9" t="s">
        <v>40</v>
      </c>
      <c r="N17" s="9" t="s">
        <v>40</v>
      </c>
      <c r="O17" s="9" t="s">
        <v>40</v>
      </c>
      <c r="P17" s="9" t="str">
        <f t="shared" si="2"/>
        <v xml:space="preserve"> </v>
      </c>
      <c r="Q17" s="9" t="s">
        <v>42</v>
      </c>
      <c r="R17" s="9" t="s">
        <v>41</v>
      </c>
      <c r="S17" s="9" t="s">
        <v>40</v>
      </c>
      <c r="T17" s="9" t="s">
        <v>40</v>
      </c>
      <c r="U17" s="9" t="s">
        <v>40</v>
      </c>
      <c r="V17" s="9" t="s">
        <v>40</v>
      </c>
      <c r="W17" s="9" t="str">
        <f t="shared" si="2"/>
        <v xml:space="preserve"> </v>
      </c>
      <c r="X17" s="9" t="s">
        <v>40</v>
      </c>
      <c r="Y17" s="9" t="s">
        <v>42</v>
      </c>
      <c r="Z17" s="9" t="s">
        <v>40</v>
      </c>
      <c r="AA17" s="9" t="s">
        <v>40</v>
      </c>
      <c r="AB17" s="9" t="s">
        <v>40</v>
      </c>
      <c r="AC17" s="9" t="s">
        <v>40</v>
      </c>
      <c r="AD17" s="9" t="str">
        <f t="shared" si="2"/>
        <v xml:space="preserve"> </v>
      </c>
      <c r="AE17" s="9" t="s">
        <v>41</v>
      </c>
      <c r="AF17" s="9" t="s">
        <v>40</v>
      </c>
      <c r="AG17" s="9" t="s">
        <v>40</v>
      </c>
      <c r="AH17" s="9" t="s">
        <v>40</v>
      </c>
      <c r="AI17" s="9" t="s">
        <v>40</v>
      </c>
      <c r="AJ17" s="9" t="s">
        <v>40</v>
      </c>
      <c r="AK17" s="9" t="str">
        <f t="shared" si="2"/>
        <v xml:space="preserve"> </v>
      </c>
      <c r="AL17" s="9" t="s">
        <v>40</v>
      </c>
      <c r="AM17" s="9" t="s">
        <v>40</v>
      </c>
      <c r="AN17" s="9" t="s">
        <v>40</v>
      </c>
      <c r="AO17" s="48"/>
      <c r="AP17" s="32"/>
      <c r="AQ17" s="10">
        <v>8</v>
      </c>
      <c r="AR17" s="17">
        <v>3434</v>
      </c>
      <c r="AS17" s="17" t="str">
        <f t="shared" si="3"/>
        <v>February</v>
      </c>
      <c r="AT17" s="17" t="s">
        <v>8</v>
      </c>
      <c r="AU17" s="18">
        <f t="shared" si="10"/>
        <v>21</v>
      </c>
      <c r="AV17" s="18">
        <f t="shared" si="4"/>
        <v>2</v>
      </c>
      <c r="AW17" s="18">
        <f t="shared" si="5"/>
        <v>3</v>
      </c>
      <c r="AX17" s="18">
        <f t="shared" si="6"/>
        <v>4</v>
      </c>
      <c r="AY17" s="18">
        <f t="shared" si="7"/>
        <v>28</v>
      </c>
      <c r="AZ17" s="18">
        <f>Feb_Report[[#This Row],[Days]]-Feb_Report[[#This Row],[Absent]]</f>
        <v>26</v>
      </c>
      <c r="BA17" s="19">
        <v>232445</v>
      </c>
      <c r="BB17" s="20">
        <f>Feb_Report[[#This Row],[Salary]]/Feb_Report[[#This Row],[Days]]</f>
        <v>8301.6071428571431</v>
      </c>
      <c r="BC17" s="20">
        <f>Feb_Report[[#This Row],[PerDaySalary]]*Feb_Report[[#This Row],[Absent]]</f>
        <v>16603.214285714286</v>
      </c>
      <c r="BD17" s="20">
        <f>Feb_Report[[#This Row],[Salary]]-Feb_Report[[#This Row],[PerDaySalary]]</f>
        <v>224143.39285714287</v>
      </c>
      <c r="BE17" s="56"/>
    </row>
    <row r="18" spans="1:57" customFormat="1" x14ac:dyDescent="0.3">
      <c r="C18" s="32"/>
      <c r="D18" s="32"/>
      <c r="E18" s="46"/>
      <c r="F18" s="10">
        <v>9</v>
      </c>
      <c r="G18" s="11">
        <v>3435</v>
      </c>
      <c r="H18" s="11" t="s">
        <v>9</v>
      </c>
      <c r="I18" s="9">
        <f t="shared" si="8"/>
        <v>4</v>
      </c>
      <c r="J18" s="9" t="s">
        <v>40</v>
      </c>
      <c r="K18" s="9" t="s">
        <v>41</v>
      </c>
      <c r="L18" s="9" t="s">
        <v>40</v>
      </c>
      <c r="M18" s="9" t="s">
        <v>40</v>
      </c>
      <c r="N18" s="9" t="s">
        <v>40</v>
      </c>
      <c r="O18" s="9" t="s">
        <v>40</v>
      </c>
      <c r="P18" s="9" t="str">
        <f t="shared" si="2"/>
        <v xml:space="preserve"> </v>
      </c>
      <c r="Q18" s="9" t="s">
        <v>42</v>
      </c>
      <c r="R18" s="9" t="s">
        <v>41</v>
      </c>
      <c r="S18" s="9" t="s">
        <v>40</v>
      </c>
      <c r="T18" s="9" t="s">
        <v>40</v>
      </c>
      <c r="U18" s="9" t="s">
        <v>40</v>
      </c>
      <c r="V18" s="9" t="s">
        <v>40</v>
      </c>
      <c r="W18" s="9" t="str">
        <f t="shared" si="2"/>
        <v xml:space="preserve"> </v>
      </c>
      <c r="X18" s="9" t="s">
        <v>40</v>
      </c>
      <c r="Y18" s="9" t="s">
        <v>42</v>
      </c>
      <c r="Z18" s="9" t="s">
        <v>40</v>
      </c>
      <c r="AA18" s="9" t="s">
        <v>40</v>
      </c>
      <c r="AB18" s="9" t="s">
        <v>40</v>
      </c>
      <c r="AC18" s="9" t="s">
        <v>40</v>
      </c>
      <c r="AD18" s="9" t="str">
        <f t="shared" si="2"/>
        <v xml:space="preserve"> </v>
      </c>
      <c r="AE18" s="9" t="s">
        <v>41</v>
      </c>
      <c r="AF18" s="9" t="s">
        <v>40</v>
      </c>
      <c r="AG18" s="9" t="s">
        <v>40</v>
      </c>
      <c r="AH18" s="9" t="s">
        <v>40</v>
      </c>
      <c r="AI18" s="9" t="s">
        <v>40</v>
      </c>
      <c r="AJ18" s="9" t="s">
        <v>40</v>
      </c>
      <c r="AK18" s="9" t="str">
        <f t="shared" si="2"/>
        <v xml:space="preserve"> </v>
      </c>
      <c r="AL18" s="9" t="s">
        <v>40</v>
      </c>
      <c r="AM18" s="9" t="s">
        <v>40</v>
      </c>
      <c r="AN18" s="9" t="s">
        <v>40</v>
      </c>
      <c r="AO18" s="48"/>
      <c r="AP18" s="32"/>
      <c r="AQ18" s="10">
        <v>9</v>
      </c>
      <c r="AR18" s="17">
        <v>3435</v>
      </c>
      <c r="AS18" s="17" t="str">
        <f t="shared" si="3"/>
        <v>February</v>
      </c>
      <c r="AT18" s="17" t="s">
        <v>9</v>
      </c>
      <c r="AU18" s="18">
        <f t="shared" si="10"/>
        <v>21</v>
      </c>
      <c r="AV18" s="18">
        <f t="shared" si="4"/>
        <v>2</v>
      </c>
      <c r="AW18" s="18">
        <f t="shared" si="5"/>
        <v>3</v>
      </c>
      <c r="AX18" s="18">
        <f t="shared" si="6"/>
        <v>4</v>
      </c>
      <c r="AY18" s="18">
        <f t="shared" si="7"/>
        <v>28</v>
      </c>
      <c r="AZ18" s="18">
        <f>Feb_Report[[#This Row],[Days]]-Feb_Report[[#This Row],[Absent]]</f>
        <v>26</v>
      </c>
      <c r="BA18" s="19">
        <v>223455</v>
      </c>
      <c r="BB18" s="20">
        <f>Feb_Report[[#This Row],[Salary]]/Feb_Report[[#This Row],[Days]]</f>
        <v>7980.5357142857147</v>
      </c>
      <c r="BC18" s="20">
        <f>Feb_Report[[#This Row],[PerDaySalary]]*Feb_Report[[#This Row],[Absent]]</f>
        <v>15961.071428571429</v>
      </c>
      <c r="BD18" s="20">
        <f>Feb_Report[[#This Row],[Salary]]-Feb_Report[[#This Row],[PerDaySalary]]</f>
        <v>215474.46428571429</v>
      </c>
      <c r="BE18" s="56"/>
    </row>
    <row r="19" spans="1:57" customFormat="1" x14ac:dyDescent="0.3">
      <c r="C19" s="32"/>
      <c r="D19" s="32"/>
      <c r="E19" s="46"/>
      <c r="F19" s="10">
        <v>10</v>
      </c>
      <c r="G19" s="11">
        <v>3436</v>
      </c>
      <c r="H19" s="11" t="s">
        <v>10</v>
      </c>
      <c r="I19" s="9">
        <f t="shared" si="8"/>
        <v>4</v>
      </c>
      <c r="J19" s="9" t="s">
        <v>40</v>
      </c>
      <c r="K19" s="9" t="s">
        <v>41</v>
      </c>
      <c r="L19" s="9" t="s">
        <v>40</v>
      </c>
      <c r="M19" s="9" t="s">
        <v>40</v>
      </c>
      <c r="N19" s="9" t="s">
        <v>40</v>
      </c>
      <c r="O19" s="9" t="s">
        <v>40</v>
      </c>
      <c r="P19" s="9" t="str">
        <f t="shared" ref="P19:AK31" si="11">IF(P$8="Sun","WO"," ")</f>
        <v xml:space="preserve"> </v>
      </c>
      <c r="Q19" s="9" t="s">
        <v>42</v>
      </c>
      <c r="R19" s="9" t="s">
        <v>41</v>
      </c>
      <c r="S19" s="9" t="s">
        <v>40</v>
      </c>
      <c r="T19" s="9" t="s">
        <v>40</v>
      </c>
      <c r="U19" s="9" t="s">
        <v>40</v>
      </c>
      <c r="V19" s="9" t="s">
        <v>40</v>
      </c>
      <c r="W19" s="9" t="str">
        <f t="shared" si="11"/>
        <v xml:space="preserve"> </v>
      </c>
      <c r="X19" s="9" t="s">
        <v>40</v>
      </c>
      <c r="Y19" s="9" t="s">
        <v>42</v>
      </c>
      <c r="Z19" s="9" t="s">
        <v>40</v>
      </c>
      <c r="AA19" s="9" t="s">
        <v>40</v>
      </c>
      <c r="AB19" s="9" t="s">
        <v>40</v>
      </c>
      <c r="AC19" s="9" t="s">
        <v>40</v>
      </c>
      <c r="AD19" s="9" t="str">
        <f t="shared" si="11"/>
        <v xml:space="preserve"> </v>
      </c>
      <c r="AE19" s="9" t="s">
        <v>41</v>
      </c>
      <c r="AF19" s="9" t="s">
        <v>40</v>
      </c>
      <c r="AG19" s="9" t="s">
        <v>40</v>
      </c>
      <c r="AH19" s="9" t="s">
        <v>40</v>
      </c>
      <c r="AI19" s="9" t="s">
        <v>40</v>
      </c>
      <c r="AJ19" s="9" t="s">
        <v>40</v>
      </c>
      <c r="AK19" s="9" t="str">
        <f t="shared" si="11"/>
        <v xml:space="preserve"> </v>
      </c>
      <c r="AL19" s="9" t="s">
        <v>40</v>
      </c>
      <c r="AM19" s="9" t="s">
        <v>40</v>
      </c>
      <c r="AN19" s="9" t="s">
        <v>40</v>
      </c>
      <c r="AO19" s="48"/>
      <c r="AP19" s="32"/>
      <c r="AQ19" s="10">
        <v>10</v>
      </c>
      <c r="AR19" s="17">
        <v>3436</v>
      </c>
      <c r="AS19" s="17" t="str">
        <f t="shared" si="3"/>
        <v>February</v>
      </c>
      <c r="AT19" s="17" t="s">
        <v>10</v>
      </c>
      <c r="AU19" s="18">
        <f t="shared" si="10"/>
        <v>21</v>
      </c>
      <c r="AV19" s="18">
        <f t="shared" si="4"/>
        <v>2</v>
      </c>
      <c r="AW19" s="18">
        <f t="shared" si="5"/>
        <v>3</v>
      </c>
      <c r="AX19" s="18">
        <f t="shared" si="6"/>
        <v>4</v>
      </c>
      <c r="AY19" s="18">
        <f t="shared" si="7"/>
        <v>28</v>
      </c>
      <c r="AZ19" s="18">
        <f>Feb_Report[[#This Row],[Days]]-Feb_Report[[#This Row],[Absent]]</f>
        <v>26</v>
      </c>
      <c r="BA19" s="19">
        <v>222222</v>
      </c>
      <c r="BB19" s="20">
        <f>Feb_Report[[#This Row],[Salary]]/Feb_Report[[#This Row],[Days]]</f>
        <v>7936.5</v>
      </c>
      <c r="BC19" s="20">
        <f>Feb_Report[[#This Row],[PerDaySalary]]*Feb_Report[[#This Row],[Absent]]</f>
        <v>15873</v>
      </c>
      <c r="BD19" s="20">
        <f>Feb_Report[[#This Row],[Salary]]-Feb_Report[[#This Row],[PerDaySalary]]</f>
        <v>214285.5</v>
      </c>
      <c r="BE19" s="56"/>
    </row>
    <row r="20" spans="1:57" customFormat="1" x14ac:dyDescent="0.3">
      <c r="C20" s="32"/>
      <c r="D20" s="32"/>
      <c r="E20" s="46"/>
      <c r="F20" s="10">
        <v>11</v>
      </c>
      <c r="G20" s="11">
        <v>3437</v>
      </c>
      <c r="H20" s="11" t="s">
        <v>11</v>
      </c>
      <c r="I20" s="9">
        <f t="shared" si="8"/>
        <v>4</v>
      </c>
      <c r="J20" s="9" t="s">
        <v>40</v>
      </c>
      <c r="K20" s="9" t="s">
        <v>41</v>
      </c>
      <c r="L20" s="9" t="s">
        <v>40</v>
      </c>
      <c r="M20" s="9" t="s">
        <v>40</v>
      </c>
      <c r="N20" s="9" t="s">
        <v>40</v>
      </c>
      <c r="O20" s="9" t="s">
        <v>40</v>
      </c>
      <c r="P20" s="9" t="str">
        <f t="shared" si="9"/>
        <v xml:space="preserve"> </v>
      </c>
      <c r="Q20" s="9" t="s">
        <v>42</v>
      </c>
      <c r="R20" s="9" t="s">
        <v>40</v>
      </c>
      <c r="S20" s="9" t="s">
        <v>40</v>
      </c>
      <c r="T20" s="9" t="s">
        <v>40</v>
      </c>
      <c r="U20" s="9" t="s">
        <v>40</v>
      </c>
      <c r="V20" s="9" t="s">
        <v>40</v>
      </c>
      <c r="W20" s="9" t="str">
        <f t="shared" si="9"/>
        <v xml:space="preserve"> </v>
      </c>
      <c r="X20" s="9" t="s">
        <v>40</v>
      </c>
      <c r="Y20" s="9" t="s">
        <v>42</v>
      </c>
      <c r="Z20" s="9" t="s">
        <v>40</v>
      </c>
      <c r="AA20" s="9" t="s">
        <v>40</v>
      </c>
      <c r="AB20" s="9" t="s">
        <v>40</v>
      </c>
      <c r="AC20" s="9" t="s">
        <v>40</v>
      </c>
      <c r="AD20" s="9" t="str">
        <f t="shared" si="11"/>
        <v xml:space="preserve"> </v>
      </c>
      <c r="AE20" s="9" t="s">
        <v>41</v>
      </c>
      <c r="AF20" s="9" t="s">
        <v>40</v>
      </c>
      <c r="AG20" s="9" t="s">
        <v>40</v>
      </c>
      <c r="AH20" s="9" t="s">
        <v>40</v>
      </c>
      <c r="AI20" s="9" t="s">
        <v>40</v>
      </c>
      <c r="AJ20" s="9" t="s">
        <v>40</v>
      </c>
      <c r="AK20" s="9" t="str">
        <f t="shared" si="11"/>
        <v xml:space="preserve"> </v>
      </c>
      <c r="AL20" s="9" t="s">
        <v>40</v>
      </c>
      <c r="AM20" s="9" t="s">
        <v>40</v>
      </c>
      <c r="AN20" s="9" t="s">
        <v>40</v>
      </c>
      <c r="AO20" s="48"/>
      <c r="AP20" s="32"/>
      <c r="AQ20" s="10">
        <v>11</v>
      </c>
      <c r="AR20" s="17">
        <v>3437</v>
      </c>
      <c r="AS20" s="17" t="str">
        <f t="shared" si="3"/>
        <v>February</v>
      </c>
      <c r="AT20" s="17" t="s">
        <v>11</v>
      </c>
      <c r="AU20" s="18">
        <f t="shared" si="10"/>
        <v>22</v>
      </c>
      <c r="AV20" s="18">
        <f t="shared" si="4"/>
        <v>2</v>
      </c>
      <c r="AW20" s="18">
        <f t="shared" si="5"/>
        <v>2</v>
      </c>
      <c r="AX20" s="18">
        <f t="shared" si="6"/>
        <v>4</v>
      </c>
      <c r="AY20" s="18">
        <f t="shared" si="7"/>
        <v>28</v>
      </c>
      <c r="AZ20" s="18">
        <f>Feb_Report[[#This Row],[Days]]-Feb_Report[[#This Row],[Absent]]</f>
        <v>26</v>
      </c>
      <c r="BA20" s="19">
        <v>666666</v>
      </c>
      <c r="BB20" s="20">
        <f>Feb_Report[[#This Row],[Salary]]/Feb_Report[[#This Row],[Days]]</f>
        <v>23809.5</v>
      </c>
      <c r="BC20" s="20">
        <f>Feb_Report[[#This Row],[PerDaySalary]]*Feb_Report[[#This Row],[Absent]]</f>
        <v>47619</v>
      </c>
      <c r="BD20" s="20">
        <f>Feb_Report[[#This Row],[Salary]]-Feb_Report[[#This Row],[PerDaySalary]]</f>
        <v>642856.5</v>
      </c>
      <c r="BE20" s="56"/>
    </row>
    <row r="21" spans="1:57" customFormat="1" x14ac:dyDescent="0.3">
      <c r="C21" s="32"/>
      <c r="D21" s="32"/>
      <c r="E21" s="46"/>
      <c r="F21" s="10">
        <v>12</v>
      </c>
      <c r="G21" s="11">
        <v>3438</v>
      </c>
      <c r="H21" s="11" t="s">
        <v>12</v>
      </c>
      <c r="I21" s="9">
        <f t="shared" si="8"/>
        <v>4</v>
      </c>
      <c r="J21" s="9" t="s">
        <v>40</v>
      </c>
      <c r="K21" s="9" t="s">
        <v>41</v>
      </c>
      <c r="L21" s="9" t="s">
        <v>40</v>
      </c>
      <c r="M21" s="9" t="s">
        <v>40</v>
      </c>
      <c r="N21" s="9" t="s">
        <v>40</v>
      </c>
      <c r="O21" s="9" t="s">
        <v>40</v>
      </c>
      <c r="P21" s="9" t="str">
        <f t="shared" si="9"/>
        <v xml:space="preserve"> </v>
      </c>
      <c r="Q21" s="9" t="s">
        <v>42</v>
      </c>
      <c r="R21" s="9" t="s">
        <v>40</v>
      </c>
      <c r="S21" s="9" t="s">
        <v>40</v>
      </c>
      <c r="T21" s="9" t="s">
        <v>40</v>
      </c>
      <c r="U21" s="9" t="s">
        <v>40</v>
      </c>
      <c r="V21" s="9" t="s">
        <v>40</v>
      </c>
      <c r="W21" s="9" t="str">
        <f t="shared" si="9"/>
        <v xml:space="preserve"> </v>
      </c>
      <c r="X21" s="9" t="s">
        <v>40</v>
      </c>
      <c r="Y21" s="9" t="s">
        <v>42</v>
      </c>
      <c r="Z21" s="9" t="s">
        <v>40</v>
      </c>
      <c r="AA21" s="9" t="s">
        <v>40</v>
      </c>
      <c r="AB21" s="9" t="s">
        <v>40</v>
      </c>
      <c r="AC21" s="9" t="s">
        <v>40</v>
      </c>
      <c r="AD21" s="9" t="str">
        <f t="shared" si="11"/>
        <v xml:space="preserve"> </v>
      </c>
      <c r="AE21" s="9" t="s">
        <v>41</v>
      </c>
      <c r="AF21" s="9" t="s">
        <v>40</v>
      </c>
      <c r="AG21" s="9" t="s">
        <v>40</v>
      </c>
      <c r="AH21" s="9" t="s">
        <v>40</v>
      </c>
      <c r="AI21" s="9" t="s">
        <v>40</v>
      </c>
      <c r="AJ21" s="9" t="s">
        <v>40</v>
      </c>
      <c r="AK21" s="9" t="str">
        <f t="shared" si="11"/>
        <v xml:space="preserve"> </v>
      </c>
      <c r="AL21" s="9" t="s">
        <v>40</v>
      </c>
      <c r="AM21" s="9" t="s">
        <v>40</v>
      </c>
      <c r="AN21" s="9" t="s">
        <v>40</v>
      </c>
      <c r="AO21" s="48"/>
      <c r="AP21" s="32"/>
      <c r="AQ21" s="10">
        <v>12</v>
      </c>
      <c r="AR21" s="17">
        <v>3438</v>
      </c>
      <c r="AS21" s="17" t="str">
        <f t="shared" si="3"/>
        <v>February</v>
      </c>
      <c r="AT21" s="17" t="s">
        <v>12</v>
      </c>
      <c r="AU21" s="18">
        <f t="shared" si="10"/>
        <v>22</v>
      </c>
      <c r="AV21" s="18">
        <f t="shared" si="4"/>
        <v>2</v>
      </c>
      <c r="AW21" s="18">
        <f t="shared" si="5"/>
        <v>2</v>
      </c>
      <c r="AX21" s="18">
        <f t="shared" si="6"/>
        <v>4</v>
      </c>
      <c r="AY21" s="18">
        <f t="shared" si="7"/>
        <v>28</v>
      </c>
      <c r="AZ21" s="18">
        <f>Feb_Report[[#This Row],[Days]]-Feb_Report[[#This Row],[Absent]]</f>
        <v>26</v>
      </c>
      <c r="BA21" s="19">
        <v>544663</v>
      </c>
      <c r="BB21" s="20">
        <f>Feb_Report[[#This Row],[Salary]]/Feb_Report[[#This Row],[Days]]</f>
        <v>19452.25</v>
      </c>
      <c r="BC21" s="20">
        <f>Feb_Report[[#This Row],[PerDaySalary]]*Feb_Report[[#This Row],[Absent]]</f>
        <v>38904.5</v>
      </c>
      <c r="BD21" s="20">
        <f>Feb_Report[[#This Row],[Salary]]-Feb_Report[[#This Row],[PerDaySalary]]</f>
        <v>525210.75</v>
      </c>
      <c r="BE21" s="56"/>
    </row>
    <row r="22" spans="1:57" customFormat="1" x14ac:dyDescent="0.3">
      <c r="C22" s="32"/>
      <c r="D22" s="32"/>
      <c r="E22" s="46"/>
      <c r="F22" s="10">
        <v>13</v>
      </c>
      <c r="G22" s="11">
        <v>3439</v>
      </c>
      <c r="H22" s="11" t="s">
        <v>13</v>
      </c>
      <c r="I22" s="9">
        <f t="shared" si="8"/>
        <v>4</v>
      </c>
      <c r="J22" s="9" t="s">
        <v>40</v>
      </c>
      <c r="K22" s="9" t="s">
        <v>41</v>
      </c>
      <c r="L22" s="9" t="s">
        <v>40</v>
      </c>
      <c r="M22" s="9" t="s">
        <v>40</v>
      </c>
      <c r="N22" s="9" t="s">
        <v>40</v>
      </c>
      <c r="O22" s="9" t="s">
        <v>40</v>
      </c>
      <c r="P22" s="9" t="str">
        <f t="shared" si="9"/>
        <v xml:space="preserve"> </v>
      </c>
      <c r="Q22" s="9" t="s">
        <v>42</v>
      </c>
      <c r="R22" s="9" t="s">
        <v>40</v>
      </c>
      <c r="S22" s="9" t="s">
        <v>40</v>
      </c>
      <c r="T22" s="9" t="s">
        <v>40</v>
      </c>
      <c r="U22" s="9" t="s">
        <v>40</v>
      </c>
      <c r="V22" s="9" t="s">
        <v>40</v>
      </c>
      <c r="W22" s="9" t="str">
        <f t="shared" si="9"/>
        <v xml:space="preserve"> </v>
      </c>
      <c r="X22" s="9" t="s">
        <v>40</v>
      </c>
      <c r="Y22" s="9" t="s">
        <v>42</v>
      </c>
      <c r="Z22" s="9" t="s">
        <v>40</v>
      </c>
      <c r="AA22" s="9" t="s">
        <v>40</v>
      </c>
      <c r="AB22" s="9" t="s">
        <v>40</v>
      </c>
      <c r="AC22" s="9" t="s">
        <v>40</v>
      </c>
      <c r="AD22" s="9" t="str">
        <f t="shared" si="11"/>
        <v xml:space="preserve"> </v>
      </c>
      <c r="AE22" s="9" t="s">
        <v>41</v>
      </c>
      <c r="AF22" s="9" t="s">
        <v>40</v>
      </c>
      <c r="AG22" s="9" t="s">
        <v>40</v>
      </c>
      <c r="AH22" s="9" t="s">
        <v>40</v>
      </c>
      <c r="AI22" s="9" t="s">
        <v>40</v>
      </c>
      <c r="AJ22" s="9" t="s">
        <v>40</v>
      </c>
      <c r="AK22" s="9" t="str">
        <f t="shared" si="11"/>
        <v xml:space="preserve"> </v>
      </c>
      <c r="AL22" s="9" t="s">
        <v>40</v>
      </c>
      <c r="AM22" s="9" t="s">
        <v>40</v>
      </c>
      <c r="AN22" s="9" t="s">
        <v>40</v>
      </c>
      <c r="AO22" s="48"/>
      <c r="AP22" s="32"/>
      <c r="AQ22" s="10">
        <v>13</v>
      </c>
      <c r="AR22" s="17">
        <v>3439</v>
      </c>
      <c r="AS22" s="17" t="str">
        <f t="shared" si="3"/>
        <v>February</v>
      </c>
      <c r="AT22" s="17" t="s">
        <v>13</v>
      </c>
      <c r="AU22" s="18">
        <f t="shared" si="10"/>
        <v>22</v>
      </c>
      <c r="AV22" s="18">
        <f t="shared" si="4"/>
        <v>2</v>
      </c>
      <c r="AW22" s="18">
        <f t="shared" si="5"/>
        <v>2</v>
      </c>
      <c r="AX22" s="18">
        <f t="shared" si="6"/>
        <v>4</v>
      </c>
      <c r="AY22" s="18">
        <f t="shared" si="7"/>
        <v>28</v>
      </c>
      <c r="AZ22" s="18">
        <f>Feb_Report[[#This Row],[Days]]-Feb_Report[[#This Row],[Absent]]</f>
        <v>26</v>
      </c>
      <c r="BA22" s="19">
        <v>333445</v>
      </c>
      <c r="BB22" s="20">
        <f>Feb_Report[[#This Row],[Salary]]/Feb_Report[[#This Row],[Days]]</f>
        <v>11908.75</v>
      </c>
      <c r="BC22" s="20">
        <f>Feb_Report[[#This Row],[PerDaySalary]]*Feb_Report[[#This Row],[Absent]]</f>
        <v>23817.5</v>
      </c>
      <c r="BD22" s="20">
        <f>Feb_Report[[#This Row],[Salary]]-Feb_Report[[#This Row],[PerDaySalary]]</f>
        <v>321536.25</v>
      </c>
      <c r="BE22" s="56"/>
    </row>
    <row r="23" spans="1:57" customFormat="1" x14ac:dyDescent="0.3">
      <c r="C23" s="32"/>
      <c r="D23" s="32"/>
      <c r="E23" s="46"/>
      <c r="F23" s="10">
        <v>14</v>
      </c>
      <c r="G23" s="11">
        <v>3440</v>
      </c>
      <c r="H23" s="11" t="s">
        <v>14</v>
      </c>
      <c r="I23" s="9">
        <f t="shared" si="8"/>
        <v>4</v>
      </c>
      <c r="J23" s="9" t="s">
        <v>40</v>
      </c>
      <c r="K23" s="9" t="s">
        <v>41</v>
      </c>
      <c r="L23" s="9" t="s">
        <v>40</v>
      </c>
      <c r="M23" s="9" t="s">
        <v>40</v>
      </c>
      <c r="N23" s="9" t="s">
        <v>40</v>
      </c>
      <c r="O23" s="9" t="s">
        <v>40</v>
      </c>
      <c r="P23" s="9" t="str">
        <f t="shared" si="9"/>
        <v xml:space="preserve"> </v>
      </c>
      <c r="Q23" s="9" t="s">
        <v>42</v>
      </c>
      <c r="R23" s="9" t="s">
        <v>40</v>
      </c>
      <c r="S23" s="9" t="s">
        <v>40</v>
      </c>
      <c r="T23" s="9" t="s">
        <v>40</v>
      </c>
      <c r="U23" s="9" t="s">
        <v>40</v>
      </c>
      <c r="V23" s="9" t="s">
        <v>40</v>
      </c>
      <c r="W23" s="9" t="str">
        <f t="shared" si="9"/>
        <v xml:space="preserve"> </v>
      </c>
      <c r="X23" s="9" t="s">
        <v>40</v>
      </c>
      <c r="Y23" s="9" t="s">
        <v>42</v>
      </c>
      <c r="Z23" s="9" t="s">
        <v>40</v>
      </c>
      <c r="AA23" s="9" t="s">
        <v>40</v>
      </c>
      <c r="AB23" s="9" t="s">
        <v>40</v>
      </c>
      <c r="AC23" s="9" t="s">
        <v>40</v>
      </c>
      <c r="AD23" s="9" t="str">
        <f t="shared" si="11"/>
        <v xml:space="preserve"> </v>
      </c>
      <c r="AE23" s="9" t="s">
        <v>41</v>
      </c>
      <c r="AF23" s="9" t="s">
        <v>40</v>
      </c>
      <c r="AG23" s="9" t="s">
        <v>40</v>
      </c>
      <c r="AH23" s="9" t="s">
        <v>40</v>
      </c>
      <c r="AI23" s="9" t="s">
        <v>40</v>
      </c>
      <c r="AJ23" s="9" t="s">
        <v>40</v>
      </c>
      <c r="AK23" s="9" t="str">
        <f t="shared" si="11"/>
        <v xml:space="preserve"> </v>
      </c>
      <c r="AL23" s="9" t="s">
        <v>40</v>
      </c>
      <c r="AM23" s="9" t="s">
        <v>40</v>
      </c>
      <c r="AN23" s="9" t="s">
        <v>40</v>
      </c>
      <c r="AO23" s="48"/>
      <c r="AP23" s="32"/>
      <c r="AQ23" s="10">
        <v>14</v>
      </c>
      <c r="AR23" s="17">
        <v>3440</v>
      </c>
      <c r="AS23" s="17" t="str">
        <f t="shared" si="3"/>
        <v>February</v>
      </c>
      <c r="AT23" s="17" t="s">
        <v>14</v>
      </c>
      <c r="AU23" s="18">
        <f t="shared" si="10"/>
        <v>22</v>
      </c>
      <c r="AV23" s="18">
        <f t="shared" si="4"/>
        <v>2</v>
      </c>
      <c r="AW23" s="18">
        <f t="shared" si="5"/>
        <v>2</v>
      </c>
      <c r="AX23" s="18">
        <f t="shared" si="6"/>
        <v>4</v>
      </c>
      <c r="AY23" s="18">
        <f t="shared" si="7"/>
        <v>28</v>
      </c>
      <c r="AZ23" s="18">
        <f>Feb_Report[[#This Row],[Days]]-Feb_Report[[#This Row],[Absent]]</f>
        <v>26</v>
      </c>
      <c r="BA23" s="19">
        <v>77777</v>
      </c>
      <c r="BB23" s="20">
        <f>Feb_Report[[#This Row],[Salary]]/Feb_Report[[#This Row],[Days]]</f>
        <v>2777.75</v>
      </c>
      <c r="BC23" s="20">
        <f>Feb_Report[[#This Row],[PerDaySalary]]*Feb_Report[[#This Row],[Absent]]</f>
        <v>5555.5</v>
      </c>
      <c r="BD23" s="20">
        <f>Feb_Report[[#This Row],[Salary]]-Feb_Report[[#This Row],[PerDaySalary]]</f>
        <v>74999.25</v>
      </c>
      <c r="BE23" s="56"/>
    </row>
    <row r="24" spans="1:57" customFormat="1" x14ac:dyDescent="0.3">
      <c r="C24" s="32"/>
      <c r="D24" s="32"/>
      <c r="E24" s="46"/>
      <c r="F24" s="10">
        <v>15</v>
      </c>
      <c r="G24" s="11">
        <v>3441</v>
      </c>
      <c r="H24" s="11" t="s">
        <v>15</v>
      </c>
      <c r="I24" s="9">
        <f t="shared" si="8"/>
        <v>4</v>
      </c>
      <c r="J24" s="9" t="s">
        <v>40</v>
      </c>
      <c r="K24" s="9" t="s">
        <v>41</v>
      </c>
      <c r="L24" s="9" t="s">
        <v>40</v>
      </c>
      <c r="M24" s="9" t="s">
        <v>40</v>
      </c>
      <c r="N24" s="9" t="s">
        <v>40</v>
      </c>
      <c r="O24" s="9" t="s">
        <v>40</v>
      </c>
      <c r="P24" s="9" t="str">
        <f t="shared" si="9"/>
        <v xml:space="preserve"> </v>
      </c>
      <c r="Q24" s="9" t="s">
        <v>42</v>
      </c>
      <c r="R24" s="9" t="s">
        <v>40</v>
      </c>
      <c r="S24" s="9" t="s">
        <v>40</v>
      </c>
      <c r="T24" s="9" t="s">
        <v>40</v>
      </c>
      <c r="U24" s="9" t="s">
        <v>40</v>
      </c>
      <c r="V24" s="9" t="s">
        <v>40</v>
      </c>
      <c r="W24" s="9" t="str">
        <f t="shared" si="9"/>
        <v xml:space="preserve"> </v>
      </c>
      <c r="X24" s="9" t="s">
        <v>40</v>
      </c>
      <c r="Y24" s="9" t="s">
        <v>42</v>
      </c>
      <c r="Z24" s="9" t="s">
        <v>40</v>
      </c>
      <c r="AA24" s="9" t="s">
        <v>40</v>
      </c>
      <c r="AB24" s="9" t="s">
        <v>40</v>
      </c>
      <c r="AC24" s="9" t="s">
        <v>40</v>
      </c>
      <c r="AD24" s="9" t="str">
        <f t="shared" si="11"/>
        <v xml:space="preserve"> </v>
      </c>
      <c r="AE24" s="9" t="s">
        <v>41</v>
      </c>
      <c r="AF24" s="9" t="s">
        <v>40</v>
      </c>
      <c r="AG24" s="9" t="s">
        <v>40</v>
      </c>
      <c r="AH24" s="9" t="s">
        <v>40</v>
      </c>
      <c r="AI24" s="9" t="s">
        <v>40</v>
      </c>
      <c r="AJ24" s="9" t="s">
        <v>40</v>
      </c>
      <c r="AK24" s="9" t="str">
        <f t="shared" si="11"/>
        <v xml:space="preserve"> </v>
      </c>
      <c r="AL24" s="9" t="s">
        <v>40</v>
      </c>
      <c r="AM24" s="9" t="s">
        <v>40</v>
      </c>
      <c r="AN24" s="9" t="s">
        <v>40</v>
      </c>
      <c r="AO24" s="48"/>
      <c r="AP24" s="32"/>
      <c r="AQ24" s="10">
        <v>15</v>
      </c>
      <c r="AR24" s="17">
        <v>3441</v>
      </c>
      <c r="AS24" s="17" t="str">
        <f t="shared" si="3"/>
        <v>February</v>
      </c>
      <c r="AT24" s="17" t="s">
        <v>15</v>
      </c>
      <c r="AU24" s="18">
        <f t="shared" si="10"/>
        <v>22</v>
      </c>
      <c r="AV24" s="18">
        <f t="shared" si="4"/>
        <v>2</v>
      </c>
      <c r="AW24" s="18">
        <f t="shared" si="5"/>
        <v>2</v>
      </c>
      <c r="AX24" s="18">
        <f t="shared" si="6"/>
        <v>4</v>
      </c>
      <c r="AY24" s="18">
        <f t="shared" si="7"/>
        <v>28</v>
      </c>
      <c r="AZ24" s="18">
        <f>Feb_Report[[#This Row],[Days]]-Feb_Report[[#This Row],[Absent]]</f>
        <v>26</v>
      </c>
      <c r="BA24" s="19">
        <v>6777890</v>
      </c>
      <c r="BB24" s="20">
        <f>Feb_Report[[#This Row],[Salary]]/Feb_Report[[#This Row],[Days]]</f>
        <v>242067.5</v>
      </c>
      <c r="BC24" s="20">
        <f>Feb_Report[[#This Row],[PerDaySalary]]*Feb_Report[[#This Row],[Absent]]</f>
        <v>484135</v>
      </c>
      <c r="BD24" s="20">
        <f>Feb_Report[[#This Row],[Salary]]-Feb_Report[[#This Row],[PerDaySalary]]</f>
        <v>6535822.5</v>
      </c>
      <c r="BE24" s="56"/>
    </row>
    <row r="25" spans="1:57" customFormat="1" x14ac:dyDescent="0.3">
      <c r="C25" s="32"/>
      <c r="D25" s="32"/>
      <c r="E25" s="46"/>
      <c r="F25" s="10">
        <v>16</v>
      </c>
      <c r="G25" s="11">
        <v>3442</v>
      </c>
      <c r="H25" s="11" t="s">
        <v>16</v>
      </c>
      <c r="I25" s="9">
        <f t="shared" si="8"/>
        <v>4</v>
      </c>
      <c r="J25" s="9" t="s">
        <v>40</v>
      </c>
      <c r="K25" s="9" t="s">
        <v>41</v>
      </c>
      <c r="L25" s="9" t="s">
        <v>40</v>
      </c>
      <c r="M25" s="9" t="s">
        <v>40</v>
      </c>
      <c r="N25" s="9" t="s">
        <v>40</v>
      </c>
      <c r="O25" s="9" t="s">
        <v>40</v>
      </c>
      <c r="P25" s="9" t="str">
        <f t="shared" si="9"/>
        <v xml:space="preserve"> </v>
      </c>
      <c r="Q25" s="9" t="s">
        <v>42</v>
      </c>
      <c r="R25" s="9" t="s">
        <v>40</v>
      </c>
      <c r="S25" s="9" t="s">
        <v>40</v>
      </c>
      <c r="T25" s="9" t="s">
        <v>40</v>
      </c>
      <c r="U25" s="9" t="s">
        <v>40</v>
      </c>
      <c r="V25" s="9" t="s">
        <v>40</v>
      </c>
      <c r="W25" s="9" t="str">
        <f t="shared" si="9"/>
        <v xml:space="preserve"> </v>
      </c>
      <c r="X25" s="9" t="s">
        <v>40</v>
      </c>
      <c r="Y25" s="9" t="s">
        <v>42</v>
      </c>
      <c r="Z25" s="9" t="s">
        <v>40</v>
      </c>
      <c r="AA25" s="9" t="s">
        <v>40</v>
      </c>
      <c r="AB25" s="9" t="s">
        <v>40</v>
      </c>
      <c r="AC25" s="9" t="s">
        <v>40</v>
      </c>
      <c r="AD25" s="9" t="str">
        <f t="shared" si="11"/>
        <v xml:space="preserve"> </v>
      </c>
      <c r="AE25" s="9" t="s">
        <v>41</v>
      </c>
      <c r="AF25" s="9" t="s">
        <v>40</v>
      </c>
      <c r="AG25" s="9" t="s">
        <v>40</v>
      </c>
      <c r="AH25" s="9" t="s">
        <v>40</v>
      </c>
      <c r="AI25" s="9" t="s">
        <v>40</v>
      </c>
      <c r="AJ25" s="9" t="s">
        <v>40</v>
      </c>
      <c r="AK25" s="9" t="str">
        <f t="shared" si="11"/>
        <v xml:space="preserve"> </v>
      </c>
      <c r="AL25" s="9" t="s">
        <v>40</v>
      </c>
      <c r="AM25" s="9" t="s">
        <v>40</v>
      </c>
      <c r="AN25" s="9" t="s">
        <v>40</v>
      </c>
      <c r="AO25" s="48"/>
      <c r="AP25" s="32"/>
      <c r="AQ25" s="10">
        <v>16</v>
      </c>
      <c r="AR25" s="17">
        <v>3442</v>
      </c>
      <c r="AS25" s="17" t="str">
        <f t="shared" si="3"/>
        <v>February</v>
      </c>
      <c r="AT25" s="17" t="s">
        <v>16</v>
      </c>
      <c r="AU25" s="18">
        <f t="shared" si="10"/>
        <v>22</v>
      </c>
      <c r="AV25" s="18">
        <f t="shared" si="4"/>
        <v>2</v>
      </c>
      <c r="AW25" s="18">
        <f t="shared" si="5"/>
        <v>2</v>
      </c>
      <c r="AX25" s="18">
        <f t="shared" si="6"/>
        <v>4</v>
      </c>
      <c r="AY25" s="18">
        <f t="shared" si="7"/>
        <v>28</v>
      </c>
      <c r="AZ25" s="18">
        <f>Feb_Report[[#This Row],[Days]]-Feb_Report[[#This Row],[Absent]]</f>
        <v>26</v>
      </c>
      <c r="BA25" s="19">
        <v>643539</v>
      </c>
      <c r="BB25" s="20">
        <f>Feb_Report[[#This Row],[Salary]]/Feb_Report[[#This Row],[Days]]</f>
        <v>22983.535714285714</v>
      </c>
      <c r="BC25" s="20">
        <f>Feb_Report[[#This Row],[PerDaySalary]]*Feb_Report[[#This Row],[Absent]]</f>
        <v>45967.071428571428</v>
      </c>
      <c r="BD25" s="20">
        <f>Feb_Report[[#This Row],[Salary]]-Feb_Report[[#This Row],[PerDaySalary]]</f>
        <v>620555.46428571432</v>
      </c>
      <c r="BE25" s="56"/>
    </row>
    <row r="26" spans="1:57" customFormat="1" x14ac:dyDescent="0.3">
      <c r="C26" s="32"/>
      <c r="D26" s="32"/>
      <c r="E26" s="46"/>
      <c r="F26" s="10">
        <v>17</v>
      </c>
      <c r="G26" s="11">
        <v>3443</v>
      </c>
      <c r="H26" s="11" t="s">
        <v>17</v>
      </c>
      <c r="I26" s="9">
        <f t="shared" si="8"/>
        <v>4</v>
      </c>
      <c r="J26" s="9" t="s">
        <v>40</v>
      </c>
      <c r="K26" s="9" t="s">
        <v>41</v>
      </c>
      <c r="L26" s="9" t="s">
        <v>40</v>
      </c>
      <c r="M26" s="9" t="s">
        <v>40</v>
      </c>
      <c r="N26" s="9" t="s">
        <v>40</v>
      </c>
      <c r="O26" s="9" t="s">
        <v>40</v>
      </c>
      <c r="P26" s="9" t="str">
        <f t="shared" si="9"/>
        <v xml:space="preserve"> </v>
      </c>
      <c r="Q26" s="9" t="s">
        <v>42</v>
      </c>
      <c r="R26" s="9" t="s">
        <v>40</v>
      </c>
      <c r="S26" s="9" t="s">
        <v>40</v>
      </c>
      <c r="T26" s="9" t="s">
        <v>40</v>
      </c>
      <c r="U26" s="9" t="s">
        <v>40</v>
      </c>
      <c r="V26" s="9" t="s">
        <v>40</v>
      </c>
      <c r="W26" s="9" t="str">
        <f t="shared" si="9"/>
        <v xml:space="preserve"> </v>
      </c>
      <c r="X26" s="9" t="s">
        <v>40</v>
      </c>
      <c r="Y26" s="9" t="s">
        <v>42</v>
      </c>
      <c r="Z26" s="9" t="s">
        <v>40</v>
      </c>
      <c r="AA26" s="9" t="s">
        <v>40</v>
      </c>
      <c r="AB26" s="9" t="s">
        <v>40</v>
      </c>
      <c r="AC26" s="9" t="s">
        <v>40</v>
      </c>
      <c r="AD26" s="9" t="str">
        <f t="shared" si="11"/>
        <v xml:space="preserve"> </v>
      </c>
      <c r="AE26" s="9" t="s">
        <v>41</v>
      </c>
      <c r="AF26" s="9" t="s">
        <v>40</v>
      </c>
      <c r="AG26" s="9" t="s">
        <v>40</v>
      </c>
      <c r="AH26" s="9" t="s">
        <v>40</v>
      </c>
      <c r="AI26" s="9" t="s">
        <v>40</v>
      </c>
      <c r="AJ26" s="9" t="s">
        <v>40</v>
      </c>
      <c r="AK26" s="9" t="str">
        <f t="shared" si="11"/>
        <v xml:space="preserve"> </v>
      </c>
      <c r="AL26" s="9" t="s">
        <v>40</v>
      </c>
      <c r="AM26" s="9" t="s">
        <v>40</v>
      </c>
      <c r="AN26" s="9" t="s">
        <v>40</v>
      </c>
      <c r="AO26" s="48"/>
      <c r="AP26" s="32"/>
      <c r="AQ26" s="10">
        <v>17</v>
      </c>
      <c r="AR26" s="17">
        <v>3443</v>
      </c>
      <c r="AS26" s="17" t="str">
        <f t="shared" si="3"/>
        <v>February</v>
      </c>
      <c r="AT26" s="17" t="s">
        <v>17</v>
      </c>
      <c r="AU26" s="18">
        <f t="shared" si="10"/>
        <v>22</v>
      </c>
      <c r="AV26" s="18">
        <f t="shared" si="4"/>
        <v>2</v>
      </c>
      <c r="AW26" s="18">
        <f t="shared" si="5"/>
        <v>2</v>
      </c>
      <c r="AX26" s="18">
        <f t="shared" si="6"/>
        <v>4</v>
      </c>
      <c r="AY26" s="18">
        <f t="shared" si="7"/>
        <v>28</v>
      </c>
      <c r="AZ26" s="18">
        <f>Feb_Report[[#This Row],[Days]]-Feb_Report[[#This Row],[Absent]]</f>
        <v>26</v>
      </c>
      <c r="BA26" s="19">
        <v>14411111</v>
      </c>
      <c r="BB26" s="20">
        <f>Feb_Report[[#This Row],[Salary]]/Feb_Report[[#This Row],[Days]]</f>
        <v>514682.53571428574</v>
      </c>
      <c r="BC26" s="20">
        <f>Feb_Report[[#This Row],[PerDaySalary]]*Feb_Report[[#This Row],[Absent]]</f>
        <v>1029365.0714285715</v>
      </c>
      <c r="BD26" s="20">
        <f>Feb_Report[[#This Row],[Salary]]-Feb_Report[[#This Row],[PerDaySalary]]</f>
        <v>13896428.464285715</v>
      </c>
      <c r="BE26" s="56"/>
    </row>
    <row r="27" spans="1:57" customFormat="1" x14ac:dyDescent="0.3">
      <c r="C27" s="32"/>
      <c r="D27" s="32"/>
      <c r="E27" s="46"/>
      <c r="F27" s="10">
        <v>18</v>
      </c>
      <c r="G27" s="11">
        <v>3444</v>
      </c>
      <c r="H27" s="11" t="s">
        <v>18</v>
      </c>
      <c r="I27" s="9">
        <f t="shared" si="8"/>
        <v>4</v>
      </c>
      <c r="J27" s="9" t="s">
        <v>40</v>
      </c>
      <c r="K27" s="9" t="s">
        <v>41</v>
      </c>
      <c r="L27" s="9" t="s">
        <v>40</v>
      </c>
      <c r="M27" s="9" t="s">
        <v>40</v>
      </c>
      <c r="N27" s="9" t="s">
        <v>40</v>
      </c>
      <c r="O27" s="9" t="s">
        <v>40</v>
      </c>
      <c r="P27" s="9" t="str">
        <f t="shared" si="9"/>
        <v xml:space="preserve"> </v>
      </c>
      <c r="Q27" s="9" t="s">
        <v>42</v>
      </c>
      <c r="R27" s="9" t="s">
        <v>40</v>
      </c>
      <c r="S27" s="9" t="s">
        <v>40</v>
      </c>
      <c r="T27" s="9" t="s">
        <v>40</v>
      </c>
      <c r="U27" s="9" t="s">
        <v>40</v>
      </c>
      <c r="V27" s="9" t="s">
        <v>40</v>
      </c>
      <c r="W27" s="9" t="str">
        <f t="shared" si="9"/>
        <v xml:space="preserve"> </v>
      </c>
      <c r="X27" s="9" t="s">
        <v>40</v>
      </c>
      <c r="Y27" s="9" t="s">
        <v>42</v>
      </c>
      <c r="Z27" s="9" t="s">
        <v>40</v>
      </c>
      <c r="AA27" s="9" t="s">
        <v>40</v>
      </c>
      <c r="AB27" s="9" t="s">
        <v>40</v>
      </c>
      <c r="AC27" s="9" t="s">
        <v>40</v>
      </c>
      <c r="AD27" s="9" t="str">
        <f t="shared" si="11"/>
        <v xml:space="preserve"> </v>
      </c>
      <c r="AE27" s="9" t="s">
        <v>41</v>
      </c>
      <c r="AF27" s="9" t="s">
        <v>40</v>
      </c>
      <c r="AG27" s="9" t="s">
        <v>40</v>
      </c>
      <c r="AH27" s="9" t="s">
        <v>40</v>
      </c>
      <c r="AI27" s="9" t="s">
        <v>40</v>
      </c>
      <c r="AJ27" s="9" t="s">
        <v>40</v>
      </c>
      <c r="AK27" s="9" t="str">
        <f t="shared" si="11"/>
        <v xml:space="preserve"> </v>
      </c>
      <c r="AL27" s="9" t="s">
        <v>40</v>
      </c>
      <c r="AM27" s="9" t="s">
        <v>40</v>
      </c>
      <c r="AN27" s="9" t="s">
        <v>40</v>
      </c>
      <c r="AO27" s="48"/>
      <c r="AP27" s="32"/>
      <c r="AQ27" s="10">
        <v>18</v>
      </c>
      <c r="AR27" s="17">
        <v>3444</v>
      </c>
      <c r="AS27" s="17" t="str">
        <f t="shared" si="3"/>
        <v>February</v>
      </c>
      <c r="AT27" s="17" t="s">
        <v>18</v>
      </c>
      <c r="AU27" s="18">
        <f t="shared" si="10"/>
        <v>22</v>
      </c>
      <c r="AV27" s="18">
        <f t="shared" si="4"/>
        <v>2</v>
      </c>
      <c r="AW27" s="18">
        <f t="shared" si="5"/>
        <v>2</v>
      </c>
      <c r="AX27" s="18">
        <f t="shared" si="6"/>
        <v>4</v>
      </c>
      <c r="AY27" s="18">
        <f t="shared" si="7"/>
        <v>28</v>
      </c>
      <c r="AZ27" s="18">
        <f>Feb_Report[[#This Row],[Days]]-Feb_Report[[#This Row],[Absent]]</f>
        <v>26</v>
      </c>
      <c r="BA27" s="19">
        <v>222222</v>
      </c>
      <c r="BB27" s="20">
        <f>Feb_Report[[#This Row],[Salary]]/Feb_Report[[#This Row],[Days]]</f>
        <v>7936.5</v>
      </c>
      <c r="BC27" s="20">
        <f>Feb_Report[[#This Row],[PerDaySalary]]*Feb_Report[[#This Row],[Absent]]</f>
        <v>15873</v>
      </c>
      <c r="BD27" s="20">
        <f>Feb_Report[[#This Row],[Salary]]-Feb_Report[[#This Row],[PerDaySalary]]</f>
        <v>214285.5</v>
      </c>
      <c r="BE27" s="56"/>
    </row>
    <row r="28" spans="1:57" customFormat="1" x14ac:dyDescent="0.3">
      <c r="C28" s="32"/>
      <c r="D28" s="32"/>
      <c r="E28" s="46"/>
      <c r="F28" s="10">
        <v>19</v>
      </c>
      <c r="G28" s="11">
        <v>3445</v>
      </c>
      <c r="H28" s="11" t="s">
        <v>19</v>
      </c>
      <c r="I28" s="9">
        <f t="shared" si="8"/>
        <v>4</v>
      </c>
      <c r="J28" s="9" t="s">
        <v>40</v>
      </c>
      <c r="K28" s="9" t="s">
        <v>41</v>
      </c>
      <c r="L28" s="9" t="s">
        <v>40</v>
      </c>
      <c r="M28" s="9" t="s">
        <v>40</v>
      </c>
      <c r="N28" s="9" t="s">
        <v>40</v>
      </c>
      <c r="O28" s="9" t="s">
        <v>40</v>
      </c>
      <c r="P28" s="9" t="str">
        <f t="shared" si="9"/>
        <v xml:space="preserve"> </v>
      </c>
      <c r="Q28" s="9" t="s">
        <v>42</v>
      </c>
      <c r="R28" s="9" t="s">
        <v>40</v>
      </c>
      <c r="S28" s="9" t="s">
        <v>40</v>
      </c>
      <c r="T28" s="9" t="s">
        <v>40</v>
      </c>
      <c r="U28" s="9" t="s">
        <v>40</v>
      </c>
      <c r="V28" s="9" t="s">
        <v>40</v>
      </c>
      <c r="W28" s="9" t="str">
        <f t="shared" si="9"/>
        <v xml:space="preserve"> </v>
      </c>
      <c r="X28" s="9" t="s">
        <v>40</v>
      </c>
      <c r="Y28" s="9" t="s">
        <v>42</v>
      </c>
      <c r="Z28" s="9" t="s">
        <v>40</v>
      </c>
      <c r="AA28" s="9" t="s">
        <v>40</v>
      </c>
      <c r="AB28" s="9" t="s">
        <v>40</v>
      </c>
      <c r="AC28" s="9" t="s">
        <v>40</v>
      </c>
      <c r="AD28" s="9" t="str">
        <f t="shared" si="11"/>
        <v xml:space="preserve"> </v>
      </c>
      <c r="AE28" s="9" t="s">
        <v>41</v>
      </c>
      <c r="AF28" s="9" t="s">
        <v>40</v>
      </c>
      <c r="AG28" s="9" t="s">
        <v>40</v>
      </c>
      <c r="AH28" s="9" t="s">
        <v>40</v>
      </c>
      <c r="AI28" s="9" t="s">
        <v>40</v>
      </c>
      <c r="AJ28" s="9" t="s">
        <v>40</v>
      </c>
      <c r="AK28" s="9" t="str">
        <f t="shared" si="11"/>
        <v xml:space="preserve"> </v>
      </c>
      <c r="AL28" s="9" t="s">
        <v>40</v>
      </c>
      <c r="AM28" s="9" t="s">
        <v>40</v>
      </c>
      <c r="AN28" s="9" t="s">
        <v>40</v>
      </c>
      <c r="AO28" s="48"/>
      <c r="AP28" s="32"/>
      <c r="AQ28" s="10">
        <v>19</v>
      </c>
      <c r="AR28" s="17">
        <v>3445</v>
      </c>
      <c r="AS28" s="17" t="str">
        <f t="shared" si="3"/>
        <v>February</v>
      </c>
      <c r="AT28" s="17" t="s">
        <v>19</v>
      </c>
      <c r="AU28" s="18">
        <f t="shared" si="10"/>
        <v>22</v>
      </c>
      <c r="AV28" s="18">
        <f t="shared" si="4"/>
        <v>2</v>
      </c>
      <c r="AW28" s="18">
        <f t="shared" si="5"/>
        <v>2</v>
      </c>
      <c r="AX28" s="18">
        <f t="shared" si="6"/>
        <v>4</v>
      </c>
      <c r="AY28" s="18">
        <f t="shared" si="7"/>
        <v>28</v>
      </c>
      <c r="AZ28" s="18">
        <f>Feb_Report[[#This Row],[Days]]-Feb_Report[[#This Row],[Absent]]</f>
        <v>26</v>
      </c>
      <c r="BA28" s="19">
        <v>666666</v>
      </c>
      <c r="BB28" s="20">
        <f>Feb_Report[[#This Row],[Salary]]/Feb_Report[[#This Row],[Days]]</f>
        <v>23809.5</v>
      </c>
      <c r="BC28" s="20">
        <f>Feb_Report[[#This Row],[PerDaySalary]]*Feb_Report[[#This Row],[Absent]]</f>
        <v>47619</v>
      </c>
      <c r="BD28" s="20">
        <f>Feb_Report[[#This Row],[Salary]]-Feb_Report[[#This Row],[PerDaySalary]]</f>
        <v>642856.5</v>
      </c>
      <c r="BE28" s="56"/>
    </row>
    <row r="29" spans="1:57" customFormat="1" x14ac:dyDescent="0.3">
      <c r="C29" s="32"/>
      <c r="D29" s="32"/>
      <c r="E29" s="46"/>
      <c r="F29" s="10">
        <v>20</v>
      </c>
      <c r="G29" s="11">
        <v>3446</v>
      </c>
      <c r="H29" s="11" t="s">
        <v>20</v>
      </c>
      <c r="I29" s="9">
        <f t="shared" si="8"/>
        <v>4</v>
      </c>
      <c r="J29" s="9" t="s">
        <v>40</v>
      </c>
      <c r="K29" s="9" t="s">
        <v>41</v>
      </c>
      <c r="L29" s="9" t="s">
        <v>40</v>
      </c>
      <c r="M29" s="9" t="s">
        <v>40</v>
      </c>
      <c r="N29" s="9" t="s">
        <v>40</v>
      </c>
      <c r="O29" s="9" t="s">
        <v>40</v>
      </c>
      <c r="P29" s="9" t="str">
        <f t="shared" si="9"/>
        <v xml:space="preserve"> </v>
      </c>
      <c r="Q29" s="9" t="s">
        <v>42</v>
      </c>
      <c r="R29" s="9" t="s">
        <v>40</v>
      </c>
      <c r="S29" s="9" t="s">
        <v>40</v>
      </c>
      <c r="T29" s="9" t="s">
        <v>40</v>
      </c>
      <c r="U29" s="9" t="s">
        <v>40</v>
      </c>
      <c r="V29" s="9" t="s">
        <v>40</v>
      </c>
      <c r="W29" s="9" t="str">
        <f t="shared" si="9"/>
        <v xml:space="preserve"> </v>
      </c>
      <c r="X29" s="9" t="s">
        <v>40</v>
      </c>
      <c r="Y29" s="9" t="s">
        <v>42</v>
      </c>
      <c r="Z29" s="9" t="s">
        <v>40</v>
      </c>
      <c r="AA29" s="9" t="s">
        <v>40</v>
      </c>
      <c r="AB29" s="9" t="s">
        <v>40</v>
      </c>
      <c r="AC29" s="9" t="s">
        <v>40</v>
      </c>
      <c r="AD29" s="9" t="str">
        <f t="shared" si="11"/>
        <v xml:space="preserve"> </v>
      </c>
      <c r="AE29" s="9" t="s">
        <v>41</v>
      </c>
      <c r="AF29" s="9" t="s">
        <v>40</v>
      </c>
      <c r="AG29" s="9" t="s">
        <v>40</v>
      </c>
      <c r="AH29" s="9" t="s">
        <v>40</v>
      </c>
      <c r="AI29" s="9" t="s">
        <v>40</v>
      </c>
      <c r="AJ29" s="9" t="s">
        <v>40</v>
      </c>
      <c r="AK29" s="9" t="str">
        <f t="shared" si="11"/>
        <v xml:space="preserve"> </v>
      </c>
      <c r="AL29" s="9" t="s">
        <v>40</v>
      </c>
      <c r="AM29" s="9" t="s">
        <v>40</v>
      </c>
      <c r="AN29" s="9" t="s">
        <v>40</v>
      </c>
      <c r="AO29" s="48"/>
      <c r="AP29" s="32"/>
      <c r="AQ29" s="10">
        <v>20</v>
      </c>
      <c r="AR29" s="17">
        <v>3446</v>
      </c>
      <c r="AS29" s="17" t="str">
        <f t="shared" si="3"/>
        <v>February</v>
      </c>
      <c r="AT29" s="17" t="s">
        <v>20</v>
      </c>
      <c r="AU29" s="18">
        <f t="shared" si="10"/>
        <v>22</v>
      </c>
      <c r="AV29" s="18">
        <f t="shared" si="4"/>
        <v>2</v>
      </c>
      <c r="AW29" s="18">
        <f t="shared" si="5"/>
        <v>2</v>
      </c>
      <c r="AX29" s="18">
        <f t="shared" si="6"/>
        <v>4</v>
      </c>
      <c r="AY29" s="18">
        <f t="shared" si="7"/>
        <v>28</v>
      </c>
      <c r="AZ29" s="18">
        <f>Feb_Report[[#This Row],[Days]]-Feb_Report[[#This Row],[Absent]]</f>
        <v>26</v>
      </c>
      <c r="BA29" s="19">
        <v>733333</v>
      </c>
      <c r="BB29" s="20">
        <f>Feb_Report[[#This Row],[Salary]]/Feb_Report[[#This Row],[Days]]</f>
        <v>26190.464285714286</v>
      </c>
      <c r="BC29" s="20">
        <f>Feb_Report[[#This Row],[PerDaySalary]]*Feb_Report[[#This Row],[Absent]]</f>
        <v>52380.928571428572</v>
      </c>
      <c r="BD29" s="20">
        <f>Feb_Report[[#This Row],[Salary]]-Feb_Report[[#This Row],[PerDaySalary]]</f>
        <v>707142.53571428568</v>
      </c>
      <c r="BE29" s="56"/>
    </row>
    <row r="30" spans="1:57" customFormat="1" x14ac:dyDescent="0.3">
      <c r="C30" s="32"/>
      <c r="D30" s="32"/>
      <c r="E30" s="46"/>
      <c r="F30" s="10">
        <v>21</v>
      </c>
      <c r="G30" s="11">
        <v>3447</v>
      </c>
      <c r="H30" s="11" t="s">
        <v>21</v>
      </c>
      <c r="I30" s="9">
        <f t="shared" si="8"/>
        <v>4</v>
      </c>
      <c r="J30" s="9" t="s">
        <v>40</v>
      </c>
      <c r="K30" s="9" t="s">
        <v>41</v>
      </c>
      <c r="L30" s="9" t="s">
        <v>40</v>
      </c>
      <c r="M30" s="9" t="s">
        <v>40</v>
      </c>
      <c r="N30" s="9" t="s">
        <v>40</v>
      </c>
      <c r="O30" s="9" t="s">
        <v>40</v>
      </c>
      <c r="P30" s="9" t="str">
        <f t="shared" si="9"/>
        <v xml:space="preserve"> </v>
      </c>
      <c r="Q30" s="9" t="s">
        <v>42</v>
      </c>
      <c r="R30" s="9" t="s">
        <v>40</v>
      </c>
      <c r="S30" s="9" t="s">
        <v>40</v>
      </c>
      <c r="T30" s="9" t="s">
        <v>40</v>
      </c>
      <c r="U30" s="9" t="s">
        <v>40</v>
      </c>
      <c r="V30" s="9" t="s">
        <v>40</v>
      </c>
      <c r="W30" s="9" t="str">
        <f t="shared" si="9"/>
        <v xml:space="preserve"> </v>
      </c>
      <c r="X30" s="9" t="s">
        <v>40</v>
      </c>
      <c r="Y30" s="9" t="s">
        <v>42</v>
      </c>
      <c r="Z30" s="9" t="s">
        <v>40</v>
      </c>
      <c r="AA30" s="9" t="s">
        <v>40</v>
      </c>
      <c r="AB30" s="9" t="s">
        <v>40</v>
      </c>
      <c r="AC30" s="9" t="s">
        <v>40</v>
      </c>
      <c r="AD30" s="9" t="str">
        <f t="shared" si="11"/>
        <v xml:space="preserve"> </v>
      </c>
      <c r="AE30" s="9" t="s">
        <v>41</v>
      </c>
      <c r="AF30" s="9" t="s">
        <v>40</v>
      </c>
      <c r="AG30" s="9" t="s">
        <v>40</v>
      </c>
      <c r="AH30" s="9" t="s">
        <v>40</v>
      </c>
      <c r="AI30" s="9" t="s">
        <v>40</v>
      </c>
      <c r="AJ30" s="9" t="s">
        <v>40</v>
      </c>
      <c r="AK30" s="9" t="str">
        <f t="shared" si="11"/>
        <v xml:space="preserve"> </v>
      </c>
      <c r="AL30" s="9" t="s">
        <v>40</v>
      </c>
      <c r="AM30" s="9" t="s">
        <v>40</v>
      </c>
      <c r="AN30" s="9" t="s">
        <v>40</v>
      </c>
      <c r="AO30" s="48"/>
      <c r="AP30" s="32"/>
      <c r="AQ30" s="10">
        <v>21</v>
      </c>
      <c r="AR30" s="17">
        <v>3447</v>
      </c>
      <c r="AS30" s="17" t="str">
        <f t="shared" si="3"/>
        <v>February</v>
      </c>
      <c r="AT30" s="17" t="s">
        <v>21</v>
      </c>
      <c r="AU30" s="18">
        <f t="shared" si="10"/>
        <v>22</v>
      </c>
      <c r="AV30" s="18">
        <f t="shared" si="4"/>
        <v>2</v>
      </c>
      <c r="AW30" s="18">
        <f t="shared" si="5"/>
        <v>2</v>
      </c>
      <c r="AX30" s="18">
        <f t="shared" si="6"/>
        <v>4</v>
      </c>
      <c r="AY30" s="18">
        <f t="shared" si="7"/>
        <v>28</v>
      </c>
      <c r="AZ30" s="18">
        <f>Feb_Report[[#This Row],[Days]]-Feb_Report[[#This Row],[Absent]]</f>
        <v>26</v>
      </c>
      <c r="BA30" s="19">
        <v>333445</v>
      </c>
      <c r="BB30" s="20">
        <f>Feb_Report[[#This Row],[Salary]]/Feb_Report[[#This Row],[Days]]</f>
        <v>11908.75</v>
      </c>
      <c r="BC30" s="20">
        <f>Feb_Report[[#This Row],[PerDaySalary]]*Feb_Report[[#This Row],[Absent]]</f>
        <v>23817.5</v>
      </c>
      <c r="BD30" s="20">
        <f>Feb_Report[[#This Row],[Salary]]-Feb_Report[[#This Row],[PerDaySalary]]</f>
        <v>321536.25</v>
      </c>
      <c r="BE30" s="56"/>
    </row>
    <row r="31" spans="1:57" customFormat="1" ht="15" thickBot="1" x14ac:dyDescent="0.35">
      <c r="C31" s="32"/>
      <c r="D31" s="32"/>
      <c r="E31" s="46"/>
      <c r="F31" s="12">
        <v>22</v>
      </c>
      <c r="G31" s="42">
        <v>3448</v>
      </c>
      <c r="H31" s="42" t="s">
        <v>22</v>
      </c>
      <c r="I31" s="43">
        <f t="shared" si="8"/>
        <v>4</v>
      </c>
      <c r="J31" s="9" t="s">
        <v>40</v>
      </c>
      <c r="K31" s="9" t="s">
        <v>41</v>
      </c>
      <c r="L31" s="9" t="s">
        <v>40</v>
      </c>
      <c r="M31" s="9" t="s">
        <v>40</v>
      </c>
      <c r="N31" s="9" t="s">
        <v>40</v>
      </c>
      <c r="O31" s="9" t="s">
        <v>40</v>
      </c>
      <c r="P31" s="43" t="str">
        <f t="shared" si="9"/>
        <v xml:space="preserve"> </v>
      </c>
      <c r="Q31" s="9" t="s">
        <v>42</v>
      </c>
      <c r="R31" s="9" t="s">
        <v>40</v>
      </c>
      <c r="S31" s="9" t="s">
        <v>40</v>
      </c>
      <c r="T31" s="9" t="s">
        <v>40</v>
      </c>
      <c r="U31" s="9" t="s">
        <v>40</v>
      </c>
      <c r="V31" s="9" t="s">
        <v>40</v>
      </c>
      <c r="W31" s="43" t="str">
        <f t="shared" si="9"/>
        <v xml:space="preserve"> </v>
      </c>
      <c r="X31" s="9" t="s">
        <v>40</v>
      </c>
      <c r="Y31" s="9" t="s">
        <v>42</v>
      </c>
      <c r="Z31" s="9" t="s">
        <v>40</v>
      </c>
      <c r="AA31" s="9" t="s">
        <v>40</v>
      </c>
      <c r="AB31" s="9" t="s">
        <v>40</v>
      </c>
      <c r="AC31" s="9" t="s">
        <v>40</v>
      </c>
      <c r="AD31" s="43" t="str">
        <f t="shared" si="11"/>
        <v xml:space="preserve"> </v>
      </c>
      <c r="AE31" s="9" t="s">
        <v>41</v>
      </c>
      <c r="AF31" s="9" t="s">
        <v>40</v>
      </c>
      <c r="AG31" s="9" t="s">
        <v>40</v>
      </c>
      <c r="AH31" s="9" t="s">
        <v>40</v>
      </c>
      <c r="AI31" s="9" t="s">
        <v>40</v>
      </c>
      <c r="AJ31" s="9" t="s">
        <v>40</v>
      </c>
      <c r="AK31" s="43" t="str">
        <f t="shared" si="11"/>
        <v xml:space="preserve"> </v>
      </c>
      <c r="AL31" s="9" t="s">
        <v>40</v>
      </c>
      <c r="AM31" s="9" t="s">
        <v>40</v>
      </c>
      <c r="AN31" s="9" t="s">
        <v>40</v>
      </c>
      <c r="AO31" s="48"/>
      <c r="AP31" s="32"/>
      <c r="AQ31" s="12">
        <v>22</v>
      </c>
      <c r="AR31" s="21">
        <v>3448</v>
      </c>
      <c r="AS31" s="21" t="str">
        <f t="shared" si="3"/>
        <v>February</v>
      </c>
      <c r="AT31" s="21" t="s">
        <v>22</v>
      </c>
      <c r="AU31" s="22">
        <f t="shared" si="10"/>
        <v>22</v>
      </c>
      <c r="AV31" s="22">
        <f t="shared" si="4"/>
        <v>2</v>
      </c>
      <c r="AW31" s="22">
        <f t="shared" si="5"/>
        <v>2</v>
      </c>
      <c r="AX31" s="22">
        <f t="shared" si="6"/>
        <v>4</v>
      </c>
      <c r="AY31" s="22">
        <f t="shared" si="7"/>
        <v>28</v>
      </c>
      <c r="AZ31" s="22">
        <f>Feb_Report[[#This Row],[Days]]-Feb_Report[[#This Row],[Absent]]</f>
        <v>26</v>
      </c>
      <c r="BA31" s="23">
        <v>789054</v>
      </c>
      <c r="BB31" s="24">
        <f>Feb_Report[[#This Row],[Salary]]/Feb_Report[[#This Row],[Days]]</f>
        <v>28180.5</v>
      </c>
      <c r="BC31" s="24">
        <f>Feb_Report[[#This Row],[PerDaySalary]]*Feb_Report[[#This Row],[Absent]]</f>
        <v>56361</v>
      </c>
      <c r="BD31" s="24">
        <f>Feb_Report[[#This Row],[Salary]]-Feb_Report[[#This Row],[PerDaySalary]]</f>
        <v>760873.5</v>
      </c>
      <c r="BE31" s="56"/>
    </row>
    <row r="32" spans="1:57" x14ac:dyDescent="0.3">
      <c r="A32"/>
      <c r="B32"/>
      <c r="E32" s="46"/>
      <c r="F32" s="47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</row>
    <row r="33" spans="1:51" x14ac:dyDescent="0.3">
      <c r="A33"/>
      <c r="B33"/>
      <c r="E33" s="46"/>
      <c r="AO33" s="44"/>
    </row>
    <row r="34" spans="1:51" x14ac:dyDescent="0.3">
      <c r="I34" s="37"/>
    </row>
    <row r="35" spans="1:51" x14ac:dyDescent="0.3">
      <c r="AY35" s="38"/>
    </row>
  </sheetData>
  <mergeCells count="1">
    <mergeCell ref="F8:H8"/>
  </mergeCells>
  <conditionalFormatting sqref="I10:AN31">
    <cfRule type="containsText" dxfId="219" priority="3" operator="containsText" text="A">
      <formula>NOT(ISERROR(SEARCH("A",I10)))</formula>
    </cfRule>
  </conditionalFormatting>
  <conditionalFormatting sqref="J10:AN31">
    <cfRule type="containsText" dxfId="218" priority="1" operator="containsText" text="L">
      <formula>NOT(ISERROR(SEARCH("L",J10)))</formula>
    </cfRule>
    <cfRule type="containsText" dxfId="217" priority="2" operator="containsText" text="P">
      <formula>NOT(ISERROR(SEARCH("P",J10)))</formula>
    </cfRule>
  </conditionalFormatting>
  <dataValidations count="1">
    <dataValidation type="list" allowBlank="1" showInputMessage="1" showErrorMessage="1" sqref="AE10:AJ31 J10:O31 Q10:V31 X10:AC31 AL10:AN31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Sheet3!$B$2:$B$13</xm:f>
          </x14:formula1>
          <xm:sqref>F6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Feb!AU10:AX10</xm:f>
              <xm:sqref>BE10</xm:sqref>
            </x14:sparkline>
            <x14:sparkline>
              <xm:f>Feb!AU11:AX11</xm:f>
              <xm:sqref>BE11</xm:sqref>
            </x14:sparkline>
            <x14:sparkline>
              <xm:f>Feb!AU12:AX12</xm:f>
              <xm:sqref>BE12</xm:sqref>
            </x14:sparkline>
            <x14:sparkline>
              <xm:f>Feb!AU13:AX13</xm:f>
              <xm:sqref>BE13</xm:sqref>
            </x14:sparkline>
            <x14:sparkline>
              <xm:f>Feb!AU14:AX14</xm:f>
              <xm:sqref>BE14</xm:sqref>
            </x14:sparkline>
            <x14:sparkline>
              <xm:f>Feb!AU15:AX15</xm:f>
              <xm:sqref>BE15</xm:sqref>
            </x14:sparkline>
            <x14:sparkline>
              <xm:f>Feb!AU16:AX16</xm:f>
              <xm:sqref>BE16</xm:sqref>
            </x14:sparkline>
            <x14:sparkline>
              <xm:f>Feb!AU17:AX17</xm:f>
              <xm:sqref>BE17</xm:sqref>
            </x14:sparkline>
            <x14:sparkline>
              <xm:f>Feb!AU18:AX18</xm:f>
              <xm:sqref>BE18</xm:sqref>
            </x14:sparkline>
            <x14:sparkline>
              <xm:f>Feb!AU19:AX19</xm:f>
              <xm:sqref>BE19</xm:sqref>
            </x14:sparkline>
            <x14:sparkline>
              <xm:f>Feb!AU20:AX20</xm:f>
              <xm:sqref>BE20</xm:sqref>
            </x14:sparkline>
            <x14:sparkline>
              <xm:f>Feb!AU21:AX21</xm:f>
              <xm:sqref>BE21</xm:sqref>
            </x14:sparkline>
            <x14:sparkline>
              <xm:f>Feb!AU22:AX22</xm:f>
              <xm:sqref>BE22</xm:sqref>
            </x14:sparkline>
            <x14:sparkline>
              <xm:f>Feb!AU23:AX23</xm:f>
              <xm:sqref>BE23</xm:sqref>
            </x14:sparkline>
            <x14:sparkline>
              <xm:f>Feb!AU24:AX24</xm:f>
              <xm:sqref>BE24</xm:sqref>
            </x14:sparkline>
            <x14:sparkline>
              <xm:f>Feb!AU25:AX25</xm:f>
              <xm:sqref>BE25</xm:sqref>
            </x14:sparkline>
            <x14:sparkline>
              <xm:f>Feb!AU26:AX26</xm:f>
              <xm:sqref>BE26</xm:sqref>
            </x14:sparkline>
            <x14:sparkline>
              <xm:f>Feb!AU27:AX27</xm:f>
              <xm:sqref>BE27</xm:sqref>
            </x14:sparkline>
            <x14:sparkline>
              <xm:f>Feb!AU28:AX28</xm:f>
              <xm:sqref>BE28</xm:sqref>
            </x14:sparkline>
            <x14:sparkline>
              <xm:f>Feb!AU29:AX29</xm:f>
              <xm:sqref>BE29</xm:sqref>
            </x14:sparkline>
            <x14:sparkline>
              <xm:f>Feb!AU30:AX30</xm:f>
              <xm:sqref>BE30</xm:sqref>
            </x14:sparkline>
            <x14:sparkline>
              <xm:f>Feb!AU31:AX31</xm:f>
              <xm:sqref>BE31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"/>
  <sheetViews>
    <sheetView topLeftCell="AR4" workbookViewId="0">
      <selection activeCell="AU31" sqref="AU31"/>
    </sheetView>
  </sheetViews>
  <sheetFormatPr defaultRowHeight="14.4" x14ac:dyDescent="0.3"/>
  <cols>
    <col min="1" max="4" width="8.88671875" style="32"/>
    <col min="5" max="5" width="6.33203125" style="34" customWidth="1"/>
    <col min="6" max="6" width="20.88671875" style="36" customWidth="1"/>
    <col min="7" max="7" width="10.109375" style="32" customWidth="1"/>
    <col min="8" max="8" width="22.109375" style="32" customWidth="1"/>
    <col min="9" max="9" width="18.5546875" style="32" customWidth="1"/>
    <col min="10" max="10" width="4.5546875" style="32" customWidth="1"/>
    <col min="11" max="11" width="5.21875" style="32" customWidth="1"/>
    <col min="12" max="12" width="6.77734375" style="32" customWidth="1"/>
    <col min="13" max="13" width="4.77734375" style="32" customWidth="1"/>
    <col min="14" max="14" width="4" style="32" customWidth="1"/>
    <col min="15" max="15" width="4.77734375" style="32" customWidth="1"/>
    <col min="16" max="16" width="4" style="32" customWidth="1"/>
    <col min="17" max="17" width="4.33203125" style="32" customWidth="1"/>
    <col min="18" max="19" width="6.44140625" style="32" customWidth="1"/>
    <col min="20" max="20" width="4.77734375" style="32" customWidth="1"/>
    <col min="21" max="21" width="4" style="32" customWidth="1"/>
    <col min="22" max="22" width="4.77734375" style="32" customWidth="1"/>
    <col min="23" max="23" width="4" style="32" customWidth="1"/>
    <col min="24" max="24" width="4.44140625" style="32" customWidth="1"/>
    <col min="25" max="25" width="5.109375" style="32" customWidth="1"/>
    <col min="26" max="26" width="6" style="32" customWidth="1"/>
    <col min="27" max="27" width="4.77734375" style="32" customWidth="1"/>
    <col min="28" max="28" width="4" style="32" customWidth="1"/>
    <col min="29" max="29" width="4.77734375" style="32" customWidth="1"/>
    <col min="30" max="30" width="6.77734375" style="32" customWidth="1"/>
    <col min="31" max="31" width="6.44140625" style="32" customWidth="1"/>
    <col min="32" max="32" width="6.77734375" style="32" customWidth="1"/>
    <col min="33" max="33" width="7.33203125" style="32" customWidth="1"/>
    <col min="34" max="34" width="7.5546875" style="32" customWidth="1"/>
    <col min="35" max="35" width="6.77734375" style="32" customWidth="1"/>
    <col min="36" max="36" width="7.88671875" style="32" customWidth="1"/>
    <col min="37" max="37" width="6.109375" style="32" customWidth="1"/>
    <col min="38" max="38" width="5.5546875" style="32" customWidth="1"/>
    <col min="39" max="39" width="5.109375" style="32" customWidth="1"/>
    <col min="40" max="40" width="4.88671875" style="32" customWidth="1"/>
    <col min="41" max="42" width="8.88671875" style="32"/>
    <col min="43" max="43" width="9.21875" style="32" customWidth="1"/>
    <col min="44" max="45" width="9.6640625" style="32" customWidth="1"/>
    <col min="46" max="46" width="24.5546875" style="32" customWidth="1"/>
    <col min="47" max="47" width="10.6640625" style="32" customWidth="1"/>
    <col min="48" max="48" width="10" style="32" customWidth="1"/>
    <col min="49" max="49" width="8.88671875" style="32" customWidth="1"/>
    <col min="50" max="50" width="11.77734375" style="32" customWidth="1"/>
    <col min="51" max="51" width="15" style="32" customWidth="1"/>
    <col min="52" max="52" width="12.33203125" style="32" customWidth="1"/>
    <col min="53" max="53" width="15" style="32" customWidth="1"/>
    <col min="54" max="54" width="16.33203125" style="32" customWidth="1"/>
    <col min="55" max="55" width="19.33203125" style="32" customWidth="1"/>
    <col min="56" max="56" width="17.109375" style="32" customWidth="1"/>
    <col min="57" max="16384" width="8.88671875" style="32"/>
  </cols>
  <sheetData>
    <row r="1" spans="3:59" customFormat="1" x14ac:dyDescent="0.3">
      <c r="F1" s="2"/>
      <c r="AO1" s="32"/>
      <c r="AP1" s="32"/>
    </row>
    <row r="2" spans="3:59" customFormat="1" x14ac:dyDescent="0.3">
      <c r="F2" s="2"/>
      <c r="AO2" s="32"/>
      <c r="AP2" s="32"/>
    </row>
    <row r="3" spans="3:59" customFormat="1" x14ac:dyDescent="0.3">
      <c r="F3" s="2"/>
      <c r="AO3" s="32"/>
      <c r="AP3" s="32"/>
    </row>
    <row r="4" spans="3:59" customFormat="1" x14ac:dyDescent="0.3">
      <c r="C4" s="32"/>
      <c r="D4" s="32"/>
      <c r="F4" s="2"/>
      <c r="AO4" s="32"/>
      <c r="AP4" s="32"/>
    </row>
    <row r="5" spans="3:59" customFormat="1" x14ac:dyDescent="0.3">
      <c r="C5" s="32"/>
      <c r="D5" s="32"/>
      <c r="E5" s="32"/>
      <c r="F5" s="33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</row>
    <row r="6" spans="3:59" customFormat="1" x14ac:dyDescent="0.3">
      <c r="C6" s="32"/>
      <c r="D6" s="32"/>
      <c r="E6" s="49" t="s">
        <v>24</v>
      </c>
      <c r="F6" s="50">
        <v>45717</v>
      </c>
      <c r="G6" s="49" t="str">
        <f>TEXT(F6,"MMMM")</f>
        <v>March</v>
      </c>
      <c r="H6" s="49" t="s">
        <v>25</v>
      </c>
      <c r="I6" s="50">
        <f>EOMONTH(F6,0)</f>
        <v>45747</v>
      </c>
      <c r="J6" s="51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</row>
    <row r="7" spans="3:59" customFormat="1" ht="15" thickBot="1" x14ac:dyDescent="0.35">
      <c r="C7" s="32"/>
      <c r="D7" s="32"/>
      <c r="E7" s="44"/>
      <c r="F7" s="45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</row>
    <row r="8" spans="3:59" customFormat="1" ht="15" thickBot="1" x14ac:dyDescent="0.35">
      <c r="C8" s="32"/>
      <c r="D8" s="32"/>
      <c r="E8" s="44"/>
      <c r="F8" s="58" t="s">
        <v>28</v>
      </c>
      <c r="G8" s="59"/>
      <c r="H8" s="59"/>
      <c r="I8" s="40" t="s">
        <v>29</v>
      </c>
      <c r="J8" s="5" t="str">
        <f>TEXT(J9,"DDD")</f>
        <v>Sat</v>
      </c>
      <c r="K8" s="5" t="str">
        <f t="shared" ref="K8:AN8" si="0">TEXT(K9,"DDD")</f>
        <v>Sun</v>
      </c>
      <c r="L8" s="5" t="str">
        <f t="shared" si="0"/>
        <v>Mon</v>
      </c>
      <c r="M8" s="5" t="str">
        <f t="shared" si="0"/>
        <v>Tue</v>
      </c>
      <c r="N8" s="5" t="str">
        <f t="shared" si="0"/>
        <v>Wed</v>
      </c>
      <c r="O8" s="5" t="str">
        <f t="shared" si="0"/>
        <v>Thu</v>
      </c>
      <c r="P8" s="5" t="str">
        <f t="shared" si="0"/>
        <v>Fri</v>
      </c>
      <c r="Q8" s="5" t="str">
        <f t="shared" si="0"/>
        <v>Sat</v>
      </c>
      <c r="R8" s="5" t="str">
        <f t="shared" si="0"/>
        <v>Sun</v>
      </c>
      <c r="S8" s="5" t="str">
        <f t="shared" si="0"/>
        <v>Mon</v>
      </c>
      <c r="T8" s="5" t="str">
        <f t="shared" si="0"/>
        <v>Tue</v>
      </c>
      <c r="U8" s="5" t="str">
        <f t="shared" si="0"/>
        <v>Wed</v>
      </c>
      <c r="V8" s="5" t="str">
        <f t="shared" si="0"/>
        <v>Thu</v>
      </c>
      <c r="W8" s="5" t="str">
        <f t="shared" si="0"/>
        <v>Fri</v>
      </c>
      <c r="X8" s="5" t="str">
        <f t="shared" si="0"/>
        <v>Sat</v>
      </c>
      <c r="Y8" s="5" t="str">
        <f t="shared" si="0"/>
        <v>Sun</v>
      </c>
      <c r="Z8" s="5" t="str">
        <f t="shared" si="0"/>
        <v>Mon</v>
      </c>
      <c r="AA8" s="5" t="str">
        <f t="shared" si="0"/>
        <v>Tue</v>
      </c>
      <c r="AB8" s="5" t="str">
        <f t="shared" si="0"/>
        <v>Wed</v>
      </c>
      <c r="AC8" s="5" t="str">
        <f t="shared" si="0"/>
        <v>Thu</v>
      </c>
      <c r="AD8" s="5" t="str">
        <f t="shared" si="0"/>
        <v>Fri</v>
      </c>
      <c r="AE8" s="5" t="str">
        <f t="shared" si="0"/>
        <v>Sat</v>
      </c>
      <c r="AF8" s="5" t="str">
        <f t="shared" si="0"/>
        <v>Sun</v>
      </c>
      <c r="AG8" s="5" t="str">
        <f t="shared" si="0"/>
        <v>Mon</v>
      </c>
      <c r="AH8" s="5" t="str">
        <f t="shared" si="0"/>
        <v>Tue</v>
      </c>
      <c r="AI8" s="5" t="str">
        <f t="shared" si="0"/>
        <v>Wed</v>
      </c>
      <c r="AJ8" s="5" t="str">
        <f t="shared" si="0"/>
        <v>Thu</v>
      </c>
      <c r="AK8" s="5" t="str">
        <f t="shared" si="0"/>
        <v>Fri</v>
      </c>
      <c r="AL8" s="5" t="str">
        <f t="shared" si="0"/>
        <v>Sat</v>
      </c>
      <c r="AM8" s="5" t="str">
        <f t="shared" si="0"/>
        <v>Sun</v>
      </c>
      <c r="AN8" s="6" t="str">
        <f t="shared" si="0"/>
        <v>Mon</v>
      </c>
      <c r="AO8" s="44"/>
      <c r="AP8" s="32"/>
    </row>
    <row r="9" spans="3:59" customFormat="1" ht="15" thickBot="1" x14ac:dyDescent="0.35">
      <c r="C9" s="32"/>
      <c r="D9" s="32"/>
      <c r="E9" s="46"/>
      <c r="F9" s="41" t="s">
        <v>23</v>
      </c>
      <c r="G9" s="3" t="s">
        <v>0</v>
      </c>
      <c r="H9" s="4" t="s">
        <v>27</v>
      </c>
      <c r="I9" s="39" t="s">
        <v>26</v>
      </c>
      <c r="J9" s="7">
        <f>F6</f>
        <v>45717</v>
      </c>
      <c r="K9" s="7">
        <f>IF(J9&lt;$I$6,J9+1,"")</f>
        <v>45718</v>
      </c>
      <c r="L9" s="7">
        <f t="shared" ref="L9:AN9" si="1">IF(K9&lt;$I$6,K9+1,"")</f>
        <v>45719</v>
      </c>
      <c r="M9" s="7">
        <f t="shared" si="1"/>
        <v>45720</v>
      </c>
      <c r="N9" s="7">
        <f t="shared" si="1"/>
        <v>45721</v>
      </c>
      <c r="O9" s="7">
        <f t="shared" si="1"/>
        <v>45722</v>
      </c>
      <c r="P9" s="7">
        <f t="shared" si="1"/>
        <v>45723</v>
      </c>
      <c r="Q9" s="7">
        <f t="shared" si="1"/>
        <v>45724</v>
      </c>
      <c r="R9" s="7">
        <f t="shared" si="1"/>
        <v>45725</v>
      </c>
      <c r="S9" s="7">
        <f t="shared" si="1"/>
        <v>45726</v>
      </c>
      <c r="T9" s="7">
        <f t="shared" si="1"/>
        <v>45727</v>
      </c>
      <c r="U9" s="7">
        <f t="shared" si="1"/>
        <v>45728</v>
      </c>
      <c r="V9" s="7">
        <f t="shared" si="1"/>
        <v>45729</v>
      </c>
      <c r="W9" s="7">
        <f t="shared" si="1"/>
        <v>45730</v>
      </c>
      <c r="X9" s="7">
        <f t="shared" si="1"/>
        <v>45731</v>
      </c>
      <c r="Y9" s="7">
        <f t="shared" si="1"/>
        <v>45732</v>
      </c>
      <c r="Z9" s="7">
        <f t="shared" si="1"/>
        <v>45733</v>
      </c>
      <c r="AA9" s="7">
        <f t="shared" si="1"/>
        <v>45734</v>
      </c>
      <c r="AB9" s="7">
        <f t="shared" si="1"/>
        <v>45735</v>
      </c>
      <c r="AC9" s="7">
        <f t="shared" si="1"/>
        <v>45736</v>
      </c>
      <c r="AD9" s="7">
        <f t="shared" si="1"/>
        <v>45737</v>
      </c>
      <c r="AE9" s="7">
        <f t="shared" si="1"/>
        <v>45738</v>
      </c>
      <c r="AF9" s="7">
        <f t="shared" si="1"/>
        <v>45739</v>
      </c>
      <c r="AG9" s="7">
        <f t="shared" si="1"/>
        <v>45740</v>
      </c>
      <c r="AH9" s="7">
        <f t="shared" si="1"/>
        <v>45741</v>
      </c>
      <c r="AI9" s="7">
        <f t="shared" si="1"/>
        <v>45742</v>
      </c>
      <c r="AJ9" s="7">
        <f t="shared" si="1"/>
        <v>45743</v>
      </c>
      <c r="AK9" s="7">
        <f t="shared" si="1"/>
        <v>45744</v>
      </c>
      <c r="AL9" s="7">
        <f t="shared" si="1"/>
        <v>45745</v>
      </c>
      <c r="AM9" s="7">
        <f t="shared" si="1"/>
        <v>45746</v>
      </c>
      <c r="AN9" s="8">
        <f t="shared" si="1"/>
        <v>45747</v>
      </c>
      <c r="AO9" s="48"/>
      <c r="AP9" s="35"/>
      <c r="AQ9" s="13" t="s">
        <v>23</v>
      </c>
      <c r="AR9" s="14" t="s">
        <v>0</v>
      </c>
      <c r="AS9" s="14" t="s">
        <v>39</v>
      </c>
      <c r="AT9" s="14" t="s">
        <v>27</v>
      </c>
      <c r="AU9" s="15" t="s">
        <v>30</v>
      </c>
      <c r="AV9" s="15" t="s">
        <v>31</v>
      </c>
      <c r="AW9" s="15" t="s">
        <v>32</v>
      </c>
      <c r="AX9" s="15" t="s">
        <v>33</v>
      </c>
      <c r="AY9" s="15" t="s">
        <v>29</v>
      </c>
      <c r="AZ9" s="15" t="s">
        <v>34</v>
      </c>
      <c r="BA9" s="15" t="s">
        <v>35</v>
      </c>
      <c r="BB9" s="15" t="s">
        <v>36</v>
      </c>
      <c r="BC9" s="15" t="s">
        <v>37</v>
      </c>
      <c r="BD9" s="16" t="s">
        <v>43</v>
      </c>
      <c r="BE9" s="57" t="s">
        <v>38</v>
      </c>
    </row>
    <row r="10" spans="3:59" customFormat="1" x14ac:dyDescent="0.3">
      <c r="C10" s="32"/>
      <c r="D10" s="32"/>
      <c r="E10" s="46"/>
      <c r="F10" s="10">
        <v>1</v>
      </c>
      <c r="G10" s="11">
        <v>3427</v>
      </c>
      <c r="H10" s="11" t="s">
        <v>1</v>
      </c>
      <c r="I10" s="9">
        <f>COUNTIF($J$8:$AN$8,"Sun")</f>
        <v>5</v>
      </c>
      <c r="J10" s="9" t="str">
        <f>IF(J$8="Sun","WO"," ")</f>
        <v xml:space="preserve"> </v>
      </c>
      <c r="K10" s="9" t="str">
        <f t="shared" ref="K10:AM19" si="2">IF(K$8="Sun","WO"," ")</f>
        <v>WO</v>
      </c>
      <c r="L10" s="9" t="s">
        <v>40</v>
      </c>
      <c r="M10" s="9" t="s">
        <v>40</v>
      </c>
      <c r="N10" s="9" t="s">
        <v>40</v>
      </c>
      <c r="O10" s="9" t="s">
        <v>40</v>
      </c>
      <c r="P10" s="9" t="s">
        <v>40</v>
      </c>
      <c r="Q10" s="9" t="s">
        <v>40</v>
      </c>
      <c r="R10" s="9" t="str">
        <f t="shared" si="2"/>
        <v>WO</v>
      </c>
      <c r="S10" s="9" t="s">
        <v>40</v>
      </c>
      <c r="T10" s="9" t="s">
        <v>40</v>
      </c>
      <c r="U10" s="9" t="s">
        <v>41</v>
      </c>
      <c r="V10" s="9" t="s">
        <v>40</v>
      </c>
      <c r="W10" s="9" t="s">
        <v>40</v>
      </c>
      <c r="X10" s="9" t="s">
        <v>40</v>
      </c>
      <c r="Y10" s="9" t="str">
        <f t="shared" si="2"/>
        <v>WO</v>
      </c>
      <c r="Z10" s="9" t="s">
        <v>40</v>
      </c>
      <c r="AA10" s="9" t="s">
        <v>42</v>
      </c>
      <c r="AB10" s="9" t="s">
        <v>40</v>
      </c>
      <c r="AC10" s="9" t="s">
        <v>40</v>
      </c>
      <c r="AD10" s="9" t="s">
        <v>41</v>
      </c>
      <c r="AE10" s="9" t="s">
        <v>40</v>
      </c>
      <c r="AF10" s="9" t="str">
        <f t="shared" si="2"/>
        <v>WO</v>
      </c>
      <c r="AG10" s="9" t="s">
        <v>40</v>
      </c>
      <c r="AH10" s="9" t="s">
        <v>41</v>
      </c>
      <c r="AI10" s="9" t="s">
        <v>40</v>
      </c>
      <c r="AJ10" s="9" t="s">
        <v>40</v>
      </c>
      <c r="AK10" s="9" t="s">
        <v>40</v>
      </c>
      <c r="AL10" s="9" t="s">
        <v>40</v>
      </c>
      <c r="AM10" s="9" t="str">
        <f t="shared" si="2"/>
        <v>WO</v>
      </c>
      <c r="AN10" s="9" t="s">
        <v>42</v>
      </c>
      <c r="AO10" s="48"/>
      <c r="AP10" s="32"/>
      <c r="AQ10" s="26">
        <v>1</v>
      </c>
      <c r="AR10" s="27">
        <v>3427</v>
      </c>
      <c r="AS10" s="27" t="str">
        <f t="shared" ref="AS10:AS31" si="3">$G$6</f>
        <v>March</v>
      </c>
      <c r="AT10" s="27" t="s">
        <v>1</v>
      </c>
      <c r="AU10" s="28">
        <f>COUNTIF($K10:$AN10,"P")</f>
        <v>20</v>
      </c>
      <c r="AV10" s="28">
        <f t="shared" ref="AV10:AV31" si="4">COUNTIF($K10:$AN10,"A")</f>
        <v>2</v>
      </c>
      <c r="AW10" s="28">
        <f t="shared" ref="AW10:AW31" si="5">COUNTIF($K10:$AN10,"L")</f>
        <v>3</v>
      </c>
      <c r="AX10" s="28">
        <f t="shared" ref="AX10:AX31" si="6">I10</f>
        <v>5</v>
      </c>
      <c r="AY10" s="28">
        <f t="shared" ref="AY10:AY31" si="7">(DATEDIF($F$6,$I$6,"D")+1)</f>
        <v>31</v>
      </c>
      <c r="AZ10" s="28">
        <f>March_Report[[#This Row],[Days]]-March_Report[[#This Row],[Absent]]</f>
        <v>29</v>
      </c>
      <c r="BA10" s="29">
        <v>11111112</v>
      </c>
      <c r="BB10" s="30">
        <f>March_Report[[#This Row],[Salary]]/March_Report[[#This Row],[Days]]</f>
        <v>358422.96774193546</v>
      </c>
      <c r="BC10" s="30">
        <f>March_Report[[#This Row],[PerDaySalary]]*March_Report[[#This Row],[Absent]]</f>
        <v>716845.93548387091</v>
      </c>
      <c r="BD10" s="30">
        <f>March_Report[[#This Row],[Salary]]-March_Report[[#This Row],[PerDaySalary]]</f>
        <v>10752689.032258065</v>
      </c>
      <c r="BE10" s="56"/>
    </row>
    <row r="11" spans="3:59" customFormat="1" x14ac:dyDescent="0.3">
      <c r="C11" s="32"/>
      <c r="D11" s="32"/>
      <c r="E11" s="46"/>
      <c r="F11" s="10">
        <v>2</v>
      </c>
      <c r="G11" s="11">
        <v>3428</v>
      </c>
      <c r="H11" s="11" t="s">
        <v>2</v>
      </c>
      <c r="I11" s="9">
        <f t="shared" ref="I11:I31" si="8">COUNTIF($J$8:$AN$8,"Sun")</f>
        <v>5</v>
      </c>
      <c r="J11" s="9" t="str">
        <f t="shared" ref="J11:Y31" si="9">IF(J$8="Sun","WO"," ")</f>
        <v xml:space="preserve"> </v>
      </c>
      <c r="K11" s="9" t="str">
        <f t="shared" si="9"/>
        <v>WO</v>
      </c>
      <c r="L11" s="9" t="s">
        <v>40</v>
      </c>
      <c r="M11" s="9" t="s">
        <v>40</v>
      </c>
      <c r="N11" s="9" t="s">
        <v>40</v>
      </c>
      <c r="O11" s="9" t="s">
        <v>40</v>
      </c>
      <c r="P11" s="9" t="s">
        <v>40</v>
      </c>
      <c r="Q11" s="9" t="s">
        <v>40</v>
      </c>
      <c r="R11" s="9" t="str">
        <f t="shared" si="9"/>
        <v>WO</v>
      </c>
      <c r="S11" s="9" t="s">
        <v>40</v>
      </c>
      <c r="T11" s="9" t="s">
        <v>40</v>
      </c>
      <c r="U11" s="9" t="s">
        <v>41</v>
      </c>
      <c r="V11" s="9" t="s">
        <v>40</v>
      </c>
      <c r="W11" s="9" t="s">
        <v>40</v>
      </c>
      <c r="X11" s="9" t="s">
        <v>40</v>
      </c>
      <c r="Y11" s="9" t="str">
        <f t="shared" si="9"/>
        <v>WO</v>
      </c>
      <c r="Z11" s="9" t="s">
        <v>40</v>
      </c>
      <c r="AA11" s="9" t="s">
        <v>42</v>
      </c>
      <c r="AB11" s="9" t="s">
        <v>40</v>
      </c>
      <c r="AC11" s="9" t="s">
        <v>40</v>
      </c>
      <c r="AD11" s="9" t="s">
        <v>41</v>
      </c>
      <c r="AE11" s="9" t="s">
        <v>40</v>
      </c>
      <c r="AF11" s="9" t="str">
        <f t="shared" si="2"/>
        <v>WO</v>
      </c>
      <c r="AG11" s="9" t="s">
        <v>40</v>
      </c>
      <c r="AH11" s="9" t="s">
        <v>41</v>
      </c>
      <c r="AI11" s="9" t="s">
        <v>40</v>
      </c>
      <c r="AJ11" s="9" t="s">
        <v>40</v>
      </c>
      <c r="AK11" s="9" t="s">
        <v>40</v>
      </c>
      <c r="AL11" s="9" t="s">
        <v>40</v>
      </c>
      <c r="AM11" s="9" t="str">
        <f t="shared" si="2"/>
        <v>WO</v>
      </c>
      <c r="AN11" s="9" t="s">
        <v>42</v>
      </c>
      <c r="AO11" s="48"/>
      <c r="AP11" s="32"/>
      <c r="AQ11" s="10">
        <v>2</v>
      </c>
      <c r="AR11" s="17">
        <v>3428</v>
      </c>
      <c r="AS11" s="17" t="str">
        <f t="shared" si="3"/>
        <v>March</v>
      </c>
      <c r="AT11" s="17" t="s">
        <v>2</v>
      </c>
      <c r="AU11" s="18">
        <f t="shared" ref="AU11:AU31" si="10">COUNTIF($K11:$AN11,"P")</f>
        <v>20</v>
      </c>
      <c r="AV11" s="18">
        <f t="shared" si="4"/>
        <v>2</v>
      </c>
      <c r="AW11" s="18">
        <f t="shared" si="5"/>
        <v>3</v>
      </c>
      <c r="AX11" s="18">
        <f t="shared" si="6"/>
        <v>5</v>
      </c>
      <c r="AY11" s="18">
        <f t="shared" si="7"/>
        <v>31</v>
      </c>
      <c r="AZ11" s="18">
        <f>March_Report[[#This Row],[Days]]-March_Report[[#This Row],[Absent]]</f>
        <v>29</v>
      </c>
      <c r="BA11" s="19">
        <v>222222</v>
      </c>
      <c r="BB11" s="20">
        <f>March_Report[[#This Row],[Salary]]/March_Report[[#This Row],[Days]]</f>
        <v>7168.4516129032254</v>
      </c>
      <c r="BC11" s="20">
        <f>March_Report[[#This Row],[PerDaySalary]]*March_Report[[#This Row],[Absent]]</f>
        <v>14336.903225806451</v>
      </c>
      <c r="BD11" s="20">
        <f>March_Report[[#This Row],[Salary]]-March_Report[[#This Row],[PerDaySalary]]</f>
        <v>215053.54838709679</v>
      </c>
      <c r="BE11" s="56"/>
    </row>
    <row r="12" spans="3:59" customFormat="1" x14ac:dyDescent="0.3">
      <c r="C12" s="32"/>
      <c r="D12" s="32"/>
      <c r="E12" s="46"/>
      <c r="F12" s="10">
        <v>3</v>
      </c>
      <c r="G12" s="11">
        <v>3429</v>
      </c>
      <c r="H12" s="11" t="s">
        <v>3</v>
      </c>
      <c r="I12" s="9">
        <f t="shared" si="8"/>
        <v>5</v>
      </c>
      <c r="J12" s="9" t="str">
        <f t="shared" si="9"/>
        <v xml:space="preserve"> </v>
      </c>
      <c r="K12" s="9" t="str">
        <f t="shared" si="2"/>
        <v>WO</v>
      </c>
      <c r="L12" s="9" t="s">
        <v>40</v>
      </c>
      <c r="M12" s="9" t="s">
        <v>40</v>
      </c>
      <c r="N12" s="9" t="s">
        <v>40</v>
      </c>
      <c r="O12" s="9" t="s">
        <v>40</v>
      </c>
      <c r="P12" s="9" t="s">
        <v>40</v>
      </c>
      <c r="Q12" s="9" t="s">
        <v>40</v>
      </c>
      <c r="R12" s="9" t="str">
        <f t="shared" si="2"/>
        <v>WO</v>
      </c>
      <c r="S12" s="9" t="s">
        <v>40</v>
      </c>
      <c r="T12" s="9" t="s">
        <v>40</v>
      </c>
      <c r="U12" s="9" t="s">
        <v>41</v>
      </c>
      <c r="V12" s="9" t="s">
        <v>40</v>
      </c>
      <c r="W12" s="9" t="s">
        <v>40</v>
      </c>
      <c r="X12" s="9" t="s">
        <v>40</v>
      </c>
      <c r="Y12" s="9" t="str">
        <f t="shared" si="2"/>
        <v>WO</v>
      </c>
      <c r="Z12" s="9" t="s">
        <v>40</v>
      </c>
      <c r="AA12" s="9" t="s">
        <v>42</v>
      </c>
      <c r="AB12" s="9" t="s">
        <v>40</v>
      </c>
      <c r="AC12" s="9" t="s">
        <v>40</v>
      </c>
      <c r="AD12" s="9" t="s">
        <v>41</v>
      </c>
      <c r="AE12" s="9" t="s">
        <v>40</v>
      </c>
      <c r="AF12" s="9" t="str">
        <f t="shared" si="2"/>
        <v>WO</v>
      </c>
      <c r="AG12" s="9" t="s">
        <v>40</v>
      </c>
      <c r="AH12" s="9" t="s">
        <v>41</v>
      </c>
      <c r="AI12" s="9" t="s">
        <v>40</v>
      </c>
      <c r="AJ12" s="9" t="s">
        <v>40</v>
      </c>
      <c r="AK12" s="9" t="s">
        <v>40</v>
      </c>
      <c r="AL12" s="9" t="s">
        <v>40</v>
      </c>
      <c r="AM12" s="9" t="str">
        <f t="shared" si="2"/>
        <v>WO</v>
      </c>
      <c r="AN12" s="9" t="s">
        <v>42</v>
      </c>
      <c r="AO12" s="48"/>
      <c r="AP12" s="32"/>
      <c r="AQ12" s="10">
        <v>3</v>
      </c>
      <c r="AR12" s="17">
        <v>3429</v>
      </c>
      <c r="AS12" s="17" t="str">
        <f t="shared" si="3"/>
        <v>March</v>
      </c>
      <c r="AT12" s="17" t="s">
        <v>3</v>
      </c>
      <c r="AU12" s="18">
        <f t="shared" si="10"/>
        <v>20</v>
      </c>
      <c r="AV12" s="18">
        <f t="shared" si="4"/>
        <v>2</v>
      </c>
      <c r="AW12" s="18">
        <f t="shared" si="5"/>
        <v>3</v>
      </c>
      <c r="AX12" s="18">
        <f t="shared" si="6"/>
        <v>5</v>
      </c>
      <c r="AY12" s="18">
        <f t="shared" si="7"/>
        <v>31</v>
      </c>
      <c r="AZ12" s="18">
        <f>March_Report[[#This Row],[Days]]-March_Report[[#This Row],[Absent]]</f>
        <v>29</v>
      </c>
      <c r="BA12" s="19">
        <v>666666</v>
      </c>
      <c r="BB12" s="20">
        <f>March_Report[[#This Row],[Salary]]/March_Report[[#This Row],[Days]]</f>
        <v>21505.354838709678</v>
      </c>
      <c r="BC12" s="20">
        <f>March_Report[[#This Row],[PerDaySalary]]*March_Report[[#This Row],[Absent]]</f>
        <v>43010.709677419356</v>
      </c>
      <c r="BD12" s="20">
        <f>March_Report[[#This Row],[Salary]]-March_Report[[#This Row],[PerDaySalary]]</f>
        <v>645160.6451612903</v>
      </c>
      <c r="BE12" s="56"/>
    </row>
    <row r="13" spans="3:59" customFormat="1" x14ac:dyDescent="0.3">
      <c r="C13" s="32"/>
      <c r="D13" s="32"/>
      <c r="E13" s="46"/>
      <c r="F13" s="10">
        <v>4</v>
      </c>
      <c r="G13" s="11">
        <v>3430</v>
      </c>
      <c r="H13" s="11" t="s">
        <v>4</v>
      </c>
      <c r="I13" s="9">
        <f t="shared" si="8"/>
        <v>5</v>
      </c>
      <c r="J13" s="9" t="str">
        <f t="shared" si="9"/>
        <v xml:space="preserve"> </v>
      </c>
      <c r="K13" s="9" t="str">
        <f t="shared" si="2"/>
        <v>WO</v>
      </c>
      <c r="L13" s="9" t="s">
        <v>40</v>
      </c>
      <c r="M13" s="9" t="s">
        <v>40</v>
      </c>
      <c r="N13" s="9" t="s">
        <v>40</v>
      </c>
      <c r="O13" s="9" t="s">
        <v>40</v>
      </c>
      <c r="P13" s="9" t="s">
        <v>40</v>
      </c>
      <c r="Q13" s="9" t="s">
        <v>40</v>
      </c>
      <c r="R13" s="9" t="str">
        <f t="shared" si="2"/>
        <v>WO</v>
      </c>
      <c r="S13" s="9" t="s">
        <v>40</v>
      </c>
      <c r="T13" s="9" t="s">
        <v>40</v>
      </c>
      <c r="U13" s="9" t="s">
        <v>41</v>
      </c>
      <c r="V13" s="9" t="s">
        <v>40</v>
      </c>
      <c r="W13" s="9" t="s">
        <v>40</v>
      </c>
      <c r="X13" s="9" t="s">
        <v>40</v>
      </c>
      <c r="Y13" s="9" t="str">
        <f t="shared" si="2"/>
        <v>WO</v>
      </c>
      <c r="Z13" s="9" t="s">
        <v>40</v>
      </c>
      <c r="AA13" s="9" t="s">
        <v>42</v>
      </c>
      <c r="AB13" s="9" t="s">
        <v>40</v>
      </c>
      <c r="AC13" s="9" t="s">
        <v>40</v>
      </c>
      <c r="AD13" s="9" t="s">
        <v>41</v>
      </c>
      <c r="AE13" s="9" t="s">
        <v>40</v>
      </c>
      <c r="AF13" s="9" t="str">
        <f t="shared" si="2"/>
        <v>WO</v>
      </c>
      <c r="AG13" s="9" t="s">
        <v>40</v>
      </c>
      <c r="AH13" s="9" t="s">
        <v>41</v>
      </c>
      <c r="AI13" s="9" t="s">
        <v>40</v>
      </c>
      <c r="AJ13" s="9" t="s">
        <v>40</v>
      </c>
      <c r="AK13" s="9" t="s">
        <v>40</v>
      </c>
      <c r="AL13" s="9" t="s">
        <v>40</v>
      </c>
      <c r="AM13" s="9" t="str">
        <f t="shared" si="2"/>
        <v>WO</v>
      </c>
      <c r="AN13" s="9" t="s">
        <v>42</v>
      </c>
      <c r="AO13" s="48"/>
      <c r="AP13" s="32"/>
      <c r="AQ13" s="10">
        <v>4</v>
      </c>
      <c r="AR13" s="17">
        <v>3430</v>
      </c>
      <c r="AS13" s="17" t="str">
        <f t="shared" si="3"/>
        <v>March</v>
      </c>
      <c r="AT13" s="17" t="s">
        <v>4</v>
      </c>
      <c r="AU13" s="18">
        <f t="shared" si="10"/>
        <v>20</v>
      </c>
      <c r="AV13" s="18">
        <f t="shared" si="4"/>
        <v>2</v>
      </c>
      <c r="AW13" s="18">
        <f t="shared" si="5"/>
        <v>3</v>
      </c>
      <c r="AX13" s="18">
        <f t="shared" si="6"/>
        <v>5</v>
      </c>
      <c r="AY13" s="18">
        <f t="shared" si="7"/>
        <v>31</v>
      </c>
      <c r="AZ13" s="18">
        <f>March_Report[[#This Row],[Days]]-March_Report[[#This Row],[Absent]]</f>
        <v>29</v>
      </c>
      <c r="BA13" s="19">
        <v>33333</v>
      </c>
      <c r="BB13" s="20">
        <f>March_Report[[#This Row],[Salary]]/March_Report[[#This Row],[Days]]</f>
        <v>1075.258064516129</v>
      </c>
      <c r="BC13" s="20">
        <f>March_Report[[#This Row],[PerDaySalary]]*March_Report[[#This Row],[Absent]]</f>
        <v>2150.516129032258</v>
      </c>
      <c r="BD13" s="20">
        <f>March_Report[[#This Row],[Salary]]-March_Report[[#This Row],[PerDaySalary]]</f>
        <v>32257.741935483871</v>
      </c>
      <c r="BE13" s="56"/>
    </row>
    <row r="14" spans="3:59" customFormat="1" x14ac:dyDescent="0.3">
      <c r="C14" s="32"/>
      <c r="D14" s="32"/>
      <c r="E14" s="46"/>
      <c r="F14" s="10">
        <v>5</v>
      </c>
      <c r="G14" s="11">
        <v>3431</v>
      </c>
      <c r="H14" s="11" t="s">
        <v>5</v>
      </c>
      <c r="I14" s="9">
        <f t="shared" si="8"/>
        <v>5</v>
      </c>
      <c r="J14" s="9" t="str">
        <f t="shared" si="9"/>
        <v xml:space="preserve"> </v>
      </c>
      <c r="K14" s="9" t="str">
        <f t="shared" si="2"/>
        <v>WO</v>
      </c>
      <c r="L14" s="9" t="s">
        <v>40</v>
      </c>
      <c r="M14" s="9" t="s">
        <v>40</v>
      </c>
      <c r="N14" s="9" t="s">
        <v>40</v>
      </c>
      <c r="O14" s="9" t="s">
        <v>40</v>
      </c>
      <c r="P14" s="9" t="s">
        <v>40</v>
      </c>
      <c r="Q14" s="9" t="s">
        <v>40</v>
      </c>
      <c r="R14" s="9" t="str">
        <f t="shared" si="2"/>
        <v>WO</v>
      </c>
      <c r="S14" s="9" t="s">
        <v>40</v>
      </c>
      <c r="T14" s="9" t="s">
        <v>40</v>
      </c>
      <c r="U14" s="9" t="s">
        <v>41</v>
      </c>
      <c r="V14" s="9" t="s">
        <v>40</v>
      </c>
      <c r="W14" s="9" t="s">
        <v>40</v>
      </c>
      <c r="X14" s="9" t="s">
        <v>40</v>
      </c>
      <c r="Y14" s="9" t="str">
        <f t="shared" si="2"/>
        <v>WO</v>
      </c>
      <c r="Z14" s="9" t="s">
        <v>40</v>
      </c>
      <c r="AA14" s="9" t="s">
        <v>42</v>
      </c>
      <c r="AB14" s="9" t="s">
        <v>40</v>
      </c>
      <c r="AC14" s="9" t="s">
        <v>40</v>
      </c>
      <c r="AD14" s="9" t="s">
        <v>41</v>
      </c>
      <c r="AE14" s="9" t="s">
        <v>40</v>
      </c>
      <c r="AF14" s="9" t="str">
        <f t="shared" si="2"/>
        <v>WO</v>
      </c>
      <c r="AG14" s="9" t="s">
        <v>40</v>
      </c>
      <c r="AH14" s="9" t="s">
        <v>41</v>
      </c>
      <c r="AI14" s="9" t="s">
        <v>40</v>
      </c>
      <c r="AJ14" s="9" t="s">
        <v>40</v>
      </c>
      <c r="AK14" s="9" t="s">
        <v>40</v>
      </c>
      <c r="AL14" s="9" t="s">
        <v>40</v>
      </c>
      <c r="AM14" s="9" t="str">
        <f t="shared" si="2"/>
        <v>WO</v>
      </c>
      <c r="AN14" s="9" t="s">
        <v>42</v>
      </c>
      <c r="AO14" s="48"/>
      <c r="AP14" s="32"/>
      <c r="AQ14" s="10">
        <v>5</v>
      </c>
      <c r="AR14" s="17">
        <v>3431</v>
      </c>
      <c r="AS14" s="17" t="str">
        <f t="shared" si="3"/>
        <v>March</v>
      </c>
      <c r="AT14" s="17" t="s">
        <v>5</v>
      </c>
      <c r="AU14" s="18">
        <f t="shared" si="10"/>
        <v>20</v>
      </c>
      <c r="AV14" s="18">
        <f t="shared" si="4"/>
        <v>2</v>
      </c>
      <c r="AW14" s="18">
        <f t="shared" si="5"/>
        <v>3</v>
      </c>
      <c r="AX14" s="18">
        <f t="shared" si="6"/>
        <v>5</v>
      </c>
      <c r="AY14" s="18">
        <f t="shared" si="7"/>
        <v>31</v>
      </c>
      <c r="AZ14" s="18">
        <f>March_Report[[#This Row],[Days]]-March_Report[[#This Row],[Absent]]</f>
        <v>29</v>
      </c>
      <c r="BA14" s="19">
        <v>333445</v>
      </c>
      <c r="BB14" s="20">
        <f>March_Report[[#This Row],[Salary]]/March_Report[[#This Row],[Days]]</f>
        <v>10756.290322580646</v>
      </c>
      <c r="BC14" s="20">
        <f>March_Report[[#This Row],[PerDaySalary]]*March_Report[[#This Row],[Absent]]</f>
        <v>21512.580645161292</v>
      </c>
      <c r="BD14" s="20">
        <f>March_Report[[#This Row],[Salary]]-March_Report[[#This Row],[PerDaySalary]]</f>
        <v>322688.70967741933</v>
      </c>
      <c r="BE14" s="56"/>
    </row>
    <row r="15" spans="3:59" customFormat="1" x14ac:dyDescent="0.3">
      <c r="C15" s="32"/>
      <c r="D15" s="32"/>
      <c r="E15" s="46"/>
      <c r="F15" s="10">
        <v>6</v>
      </c>
      <c r="G15" s="11">
        <v>3432</v>
      </c>
      <c r="H15" s="11" t="s">
        <v>6</v>
      </c>
      <c r="I15" s="9">
        <f t="shared" si="8"/>
        <v>5</v>
      </c>
      <c r="J15" s="9" t="str">
        <f t="shared" si="9"/>
        <v xml:space="preserve"> </v>
      </c>
      <c r="K15" s="9" t="str">
        <f t="shared" si="2"/>
        <v>WO</v>
      </c>
      <c r="L15" s="9" t="s">
        <v>40</v>
      </c>
      <c r="M15" s="9" t="s">
        <v>40</v>
      </c>
      <c r="N15" s="9" t="s">
        <v>40</v>
      </c>
      <c r="O15" s="9" t="s">
        <v>40</v>
      </c>
      <c r="P15" s="9" t="s">
        <v>40</v>
      </c>
      <c r="Q15" s="9" t="s">
        <v>40</v>
      </c>
      <c r="R15" s="9" t="str">
        <f t="shared" si="2"/>
        <v>WO</v>
      </c>
      <c r="S15" s="9" t="s">
        <v>40</v>
      </c>
      <c r="T15" s="9" t="s">
        <v>40</v>
      </c>
      <c r="U15" s="9" t="s">
        <v>41</v>
      </c>
      <c r="V15" s="9" t="s">
        <v>40</v>
      </c>
      <c r="W15" s="9" t="s">
        <v>40</v>
      </c>
      <c r="X15" s="9" t="s">
        <v>40</v>
      </c>
      <c r="Y15" s="9" t="str">
        <f t="shared" si="2"/>
        <v>WO</v>
      </c>
      <c r="Z15" s="9" t="s">
        <v>40</v>
      </c>
      <c r="AA15" s="9" t="s">
        <v>42</v>
      </c>
      <c r="AB15" s="9" t="s">
        <v>40</v>
      </c>
      <c r="AC15" s="9" t="s">
        <v>40</v>
      </c>
      <c r="AD15" s="9" t="s">
        <v>41</v>
      </c>
      <c r="AE15" s="9" t="s">
        <v>40</v>
      </c>
      <c r="AF15" s="9" t="str">
        <f t="shared" si="2"/>
        <v>WO</v>
      </c>
      <c r="AG15" s="9" t="s">
        <v>40</v>
      </c>
      <c r="AH15" s="9" t="s">
        <v>41</v>
      </c>
      <c r="AI15" s="9" t="s">
        <v>40</v>
      </c>
      <c r="AJ15" s="9" t="s">
        <v>40</v>
      </c>
      <c r="AK15" s="9" t="s">
        <v>40</v>
      </c>
      <c r="AL15" s="9" t="s">
        <v>40</v>
      </c>
      <c r="AM15" s="9" t="str">
        <f t="shared" si="2"/>
        <v>WO</v>
      </c>
      <c r="AN15" s="9" t="s">
        <v>42</v>
      </c>
      <c r="AO15" s="48"/>
      <c r="AP15" s="32"/>
      <c r="AQ15" s="10">
        <v>6</v>
      </c>
      <c r="AR15" s="17">
        <v>3432</v>
      </c>
      <c r="AS15" s="17" t="str">
        <f t="shared" si="3"/>
        <v>March</v>
      </c>
      <c r="AT15" s="17" t="s">
        <v>6</v>
      </c>
      <c r="AU15" s="18">
        <f t="shared" si="10"/>
        <v>20</v>
      </c>
      <c r="AV15" s="18">
        <f t="shared" si="4"/>
        <v>2</v>
      </c>
      <c r="AW15" s="18">
        <f t="shared" si="5"/>
        <v>3</v>
      </c>
      <c r="AX15" s="18">
        <f t="shared" si="6"/>
        <v>5</v>
      </c>
      <c r="AY15" s="18">
        <f t="shared" si="7"/>
        <v>31</v>
      </c>
      <c r="AZ15" s="18">
        <f>March_Report[[#This Row],[Days]]-March_Report[[#This Row],[Absent]]</f>
        <v>29</v>
      </c>
      <c r="BA15" s="19">
        <v>577777</v>
      </c>
      <c r="BB15" s="20">
        <f>March_Report[[#This Row],[Salary]]/March_Report[[#This Row],[Days]]</f>
        <v>18637.967741935485</v>
      </c>
      <c r="BC15" s="20">
        <f>March_Report[[#This Row],[PerDaySalary]]*March_Report[[#This Row],[Absent]]</f>
        <v>37275.93548387097</v>
      </c>
      <c r="BD15" s="20">
        <f>March_Report[[#This Row],[Salary]]-March_Report[[#This Row],[PerDaySalary]]</f>
        <v>559139.03225806449</v>
      </c>
      <c r="BE15" s="56"/>
    </row>
    <row r="16" spans="3:59" customFormat="1" x14ac:dyDescent="0.3">
      <c r="C16" s="32"/>
      <c r="D16" s="32"/>
      <c r="E16" s="46"/>
      <c r="F16" s="10">
        <v>7</v>
      </c>
      <c r="G16" s="11">
        <v>3433</v>
      </c>
      <c r="H16" s="11" t="s">
        <v>7</v>
      </c>
      <c r="I16" s="9">
        <f t="shared" si="8"/>
        <v>5</v>
      </c>
      <c r="J16" s="9" t="str">
        <f t="shared" si="9"/>
        <v xml:space="preserve"> </v>
      </c>
      <c r="K16" s="9" t="str">
        <f t="shared" si="2"/>
        <v>WO</v>
      </c>
      <c r="L16" s="9" t="s">
        <v>40</v>
      </c>
      <c r="M16" s="9" t="s">
        <v>40</v>
      </c>
      <c r="N16" s="9" t="s">
        <v>40</v>
      </c>
      <c r="O16" s="9" t="s">
        <v>40</v>
      </c>
      <c r="P16" s="9" t="s">
        <v>40</v>
      </c>
      <c r="Q16" s="9" t="s">
        <v>40</v>
      </c>
      <c r="R16" s="9" t="str">
        <f t="shared" si="2"/>
        <v>WO</v>
      </c>
      <c r="S16" s="9" t="s">
        <v>40</v>
      </c>
      <c r="T16" s="9" t="s">
        <v>40</v>
      </c>
      <c r="U16" s="9" t="s">
        <v>41</v>
      </c>
      <c r="V16" s="9" t="s">
        <v>40</v>
      </c>
      <c r="W16" s="9" t="s">
        <v>40</v>
      </c>
      <c r="X16" s="9" t="s">
        <v>40</v>
      </c>
      <c r="Y16" s="9" t="str">
        <f t="shared" si="2"/>
        <v>WO</v>
      </c>
      <c r="Z16" s="9" t="s">
        <v>40</v>
      </c>
      <c r="AA16" s="9" t="s">
        <v>42</v>
      </c>
      <c r="AB16" s="9" t="s">
        <v>40</v>
      </c>
      <c r="AC16" s="9" t="s">
        <v>40</v>
      </c>
      <c r="AD16" s="9" t="s">
        <v>41</v>
      </c>
      <c r="AE16" s="9" t="s">
        <v>40</v>
      </c>
      <c r="AF16" s="9" t="str">
        <f t="shared" si="2"/>
        <v>WO</v>
      </c>
      <c r="AG16" s="9" t="s">
        <v>40</v>
      </c>
      <c r="AH16" s="9" t="s">
        <v>41</v>
      </c>
      <c r="AI16" s="9" t="s">
        <v>40</v>
      </c>
      <c r="AJ16" s="9" t="s">
        <v>40</v>
      </c>
      <c r="AK16" s="9" t="s">
        <v>40</v>
      </c>
      <c r="AL16" s="9" t="s">
        <v>40</v>
      </c>
      <c r="AM16" s="9" t="str">
        <f t="shared" si="2"/>
        <v>WO</v>
      </c>
      <c r="AN16" s="9" t="s">
        <v>42</v>
      </c>
      <c r="AO16" s="48"/>
      <c r="AP16" s="32"/>
      <c r="AQ16" s="10">
        <v>7</v>
      </c>
      <c r="AR16" s="17">
        <v>3433</v>
      </c>
      <c r="AS16" s="17" t="str">
        <f t="shared" si="3"/>
        <v>March</v>
      </c>
      <c r="AT16" s="17" t="s">
        <v>7</v>
      </c>
      <c r="AU16" s="18">
        <f t="shared" si="10"/>
        <v>20</v>
      </c>
      <c r="AV16" s="18">
        <f t="shared" si="4"/>
        <v>2</v>
      </c>
      <c r="AW16" s="18">
        <f t="shared" si="5"/>
        <v>3</v>
      </c>
      <c r="AX16" s="18">
        <f t="shared" si="6"/>
        <v>5</v>
      </c>
      <c r="AY16" s="18">
        <f t="shared" si="7"/>
        <v>31</v>
      </c>
      <c r="AZ16" s="18">
        <f>March_Report[[#This Row],[Days]]-March_Report[[#This Row],[Absent]]</f>
        <v>29</v>
      </c>
      <c r="BA16" s="19">
        <v>776890</v>
      </c>
      <c r="BB16" s="20">
        <f>March_Report[[#This Row],[Salary]]/March_Report[[#This Row],[Days]]</f>
        <v>25060.967741935485</v>
      </c>
      <c r="BC16" s="20">
        <f>March_Report[[#This Row],[PerDaySalary]]*March_Report[[#This Row],[Absent]]</f>
        <v>50121.93548387097</v>
      </c>
      <c r="BD16" s="20">
        <f>March_Report[[#This Row],[Salary]]-March_Report[[#This Row],[PerDaySalary]]</f>
        <v>751829.03225806449</v>
      </c>
      <c r="BE16" s="56"/>
    </row>
    <row r="17" spans="1:57" customFormat="1" x14ac:dyDescent="0.3">
      <c r="C17" s="32"/>
      <c r="D17" s="32"/>
      <c r="E17" s="46"/>
      <c r="F17" s="10">
        <v>8</v>
      </c>
      <c r="G17" s="11">
        <v>3434</v>
      </c>
      <c r="H17" s="11" t="s">
        <v>8</v>
      </c>
      <c r="I17" s="9">
        <f t="shared" si="8"/>
        <v>5</v>
      </c>
      <c r="J17" s="9" t="str">
        <f t="shared" si="9"/>
        <v xml:space="preserve"> </v>
      </c>
      <c r="K17" s="9" t="str">
        <f t="shared" si="2"/>
        <v>WO</v>
      </c>
      <c r="L17" s="9" t="s">
        <v>40</v>
      </c>
      <c r="M17" s="9" t="s">
        <v>40</v>
      </c>
      <c r="N17" s="9" t="s">
        <v>40</v>
      </c>
      <c r="O17" s="9" t="s">
        <v>40</v>
      </c>
      <c r="P17" s="9" t="s">
        <v>40</v>
      </c>
      <c r="Q17" s="9" t="s">
        <v>40</v>
      </c>
      <c r="R17" s="9" t="str">
        <f t="shared" si="2"/>
        <v>WO</v>
      </c>
      <c r="S17" s="9" t="s">
        <v>40</v>
      </c>
      <c r="T17" s="9" t="s">
        <v>40</v>
      </c>
      <c r="U17" s="9" t="s">
        <v>41</v>
      </c>
      <c r="V17" s="9" t="s">
        <v>40</v>
      </c>
      <c r="W17" s="9" t="s">
        <v>40</v>
      </c>
      <c r="X17" s="9" t="s">
        <v>40</v>
      </c>
      <c r="Y17" s="9" t="str">
        <f t="shared" si="2"/>
        <v>WO</v>
      </c>
      <c r="Z17" s="9" t="s">
        <v>40</v>
      </c>
      <c r="AA17" s="9" t="s">
        <v>42</v>
      </c>
      <c r="AB17" s="9" t="s">
        <v>40</v>
      </c>
      <c r="AC17" s="9" t="s">
        <v>40</v>
      </c>
      <c r="AD17" s="9" t="s">
        <v>41</v>
      </c>
      <c r="AE17" s="9" t="s">
        <v>40</v>
      </c>
      <c r="AF17" s="9" t="str">
        <f t="shared" si="2"/>
        <v>WO</v>
      </c>
      <c r="AG17" s="9" t="s">
        <v>40</v>
      </c>
      <c r="AH17" s="9" t="s">
        <v>41</v>
      </c>
      <c r="AI17" s="9" t="s">
        <v>40</v>
      </c>
      <c r="AJ17" s="9" t="s">
        <v>40</v>
      </c>
      <c r="AK17" s="9" t="s">
        <v>40</v>
      </c>
      <c r="AL17" s="9" t="s">
        <v>40</v>
      </c>
      <c r="AM17" s="9" t="str">
        <f t="shared" si="2"/>
        <v>WO</v>
      </c>
      <c r="AN17" s="9" t="s">
        <v>42</v>
      </c>
      <c r="AO17" s="48"/>
      <c r="AP17" s="32"/>
      <c r="AQ17" s="10">
        <v>8</v>
      </c>
      <c r="AR17" s="17">
        <v>3434</v>
      </c>
      <c r="AS17" s="17" t="str">
        <f t="shared" si="3"/>
        <v>March</v>
      </c>
      <c r="AT17" s="17" t="s">
        <v>8</v>
      </c>
      <c r="AU17" s="18">
        <f t="shared" si="10"/>
        <v>20</v>
      </c>
      <c r="AV17" s="18">
        <f t="shared" si="4"/>
        <v>2</v>
      </c>
      <c r="AW17" s="18">
        <f t="shared" si="5"/>
        <v>3</v>
      </c>
      <c r="AX17" s="18">
        <f t="shared" si="6"/>
        <v>5</v>
      </c>
      <c r="AY17" s="18">
        <f t="shared" si="7"/>
        <v>31</v>
      </c>
      <c r="AZ17" s="18">
        <f>March_Report[[#This Row],[Days]]-March_Report[[#This Row],[Absent]]</f>
        <v>29</v>
      </c>
      <c r="BA17" s="19">
        <v>232445</v>
      </c>
      <c r="BB17" s="20">
        <f>March_Report[[#This Row],[Salary]]/March_Report[[#This Row],[Days]]</f>
        <v>7498.2258064516127</v>
      </c>
      <c r="BC17" s="20">
        <f>March_Report[[#This Row],[PerDaySalary]]*March_Report[[#This Row],[Absent]]</f>
        <v>14996.451612903225</v>
      </c>
      <c r="BD17" s="20">
        <f>March_Report[[#This Row],[Salary]]-March_Report[[#This Row],[PerDaySalary]]</f>
        <v>224946.77419354839</v>
      </c>
      <c r="BE17" s="56"/>
    </row>
    <row r="18" spans="1:57" customFormat="1" x14ac:dyDescent="0.3">
      <c r="C18" s="32"/>
      <c r="D18" s="32"/>
      <c r="E18" s="46"/>
      <c r="F18" s="10">
        <v>9</v>
      </c>
      <c r="G18" s="11">
        <v>3435</v>
      </c>
      <c r="H18" s="11" t="s">
        <v>9</v>
      </c>
      <c r="I18" s="9">
        <f t="shared" si="8"/>
        <v>5</v>
      </c>
      <c r="J18" s="9" t="str">
        <f t="shared" si="9"/>
        <v xml:space="preserve"> </v>
      </c>
      <c r="K18" s="9" t="str">
        <f t="shared" si="2"/>
        <v>WO</v>
      </c>
      <c r="L18" s="9" t="s">
        <v>40</v>
      </c>
      <c r="M18" s="9" t="s">
        <v>40</v>
      </c>
      <c r="N18" s="9" t="s">
        <v>40</v>
      </c>
      <c r="O18" s="9" t="s">
        <v>40</v>
      </c>
      <c r="P18" s="9" t="s">
        <v>40</v>
      </c>
      <c r="Q18" s="9" t="s">
        <v>40</v>
      </c>
      <c r="R18" s="9" t="str">
        <f t="shared" si="2"/>
        <v>WO</v>
      </c>
      <c r="S18" s="9" t="s">
        <v>40</v>
      </c>
      <c r="T18" s="9" t="s">
        <v>40</v>
      </c>
      <c r="U18" s="9" t="s">
        <v>41</v>
      </c>
      <c r="V18" s="9" t="s">
        <v>40</v>
      </c>
      <c r="W18" s="9" t="s">
        <v>40</v>
      </c>
      <c r="X18" s="9" t="s">
        <v>40</v>
      </c>
      <c r="Y18" s="9" t="str">
        <f t="shared" si="2"/>
        <v>WO</v>
      </c>
      <c r="Z18" s="9" t="s">
        <v>40</v>
      </c>
      <c r="AA18" s="9" t="s">
        <v>42</v>
      </c>
      <c r="AB18" s="9" t="s">
        <v>40</v>
      </c>
      <c r="AC18" s="9" t="s">
        <v>40</v>
      </c>
      <c r="AD18" s="9" t="s">
        <v>41</v>
      </c>
      <c r="AE18" s="9" t="s">
        <v>40</v>
      </c>
      <c r="AF18" s="9" t="str">
        <f t="shared" si="2"/>
        <v>WO</v>
      </c>
      <c r="AG18" s="9" t="s">
        <v>40</v>
      </c>
      <c r="AH18" s="9" t="s">
        <v>41</v>
      </c>
      <c r="AI18" s="9" t="s">
        <v>40</v>
      </c>
      <c r="AJ18" s="9" t="s">
        <v>40</v>
      </c>
      <c r="AK18" s="9" t="s">
        <v>40</v>
      </c>
      <c r="AL18" s="9" t="s">
        <v>40</v>
      </c>
      <c r="AM18" s="9" t="str">
        <f t="shared" si="2"/>
        <v>WO</v>
      </c>
      <c r="AN18" s="9" t="s">
        <v>42</v>
      </c>
      <c r="AO18" s="48"/>
      <c r="AP18" s="32"/>
      <c r="AQ18" s="10">
        <v>9</v>
      </c>
      <c r="AR18" s="17">
        <v>3435</v>
      </c>
      <c r="AS18" s="17" t="str">
        <f t="shared" si="3"/>
        <v>March</v>
      </c>
      <c r="AT18" s="17" t="s">
        <v>9</v>
      </c>
      <c r="AU18" s="18">
        <f t="shared" si="10"/>
        <v>20</v>
      </c>
      <c r="AV18" s="18">
        <f t="shared" si="4"/>
        <v>2</v>
      </c>
      <c r="AW18" s="18">
        <f t="shared" si="5"/>
        <v>3</v>
      </c>
      <c r="AX18" s="18">
        <f t="shared" si="6"/>
        <v>5</v>
      </c>
      <c r="AY18" s="18">
        <f t="shared" si="7"/>
        <v>31</v>
      </c>
      <c r="AZ18" s="18">
        <f>March_Report[[#This Row],[Days]]-March_Report[[#This Row],[Absent]]</f>
        <v>29</v>
      </c>
      <c r="BA18" s="19">
        <v>223455</v>
      </c>
      <c r="BB18" s="20">
        <f>March_Report[[#This Row],[Salary]]/March_Report[[#This Row],[Days]]</f>
        <v>7208.2258064516127</v>
      </c>
      <c r="BC18" s="20">
        <f>March_Report[[#This Row],[PerDaySalary]]*March_Report[[#This Row],[Absent]]</f>
        <v>14416.451612903225</v>
      </c>
      <c r="BD18" s="20">
        <f>March_Report[[#This Row],[Salary]]-March_Report[[#This Row],[PerDaySalary]]</f>
        <v>216246.77419354839</v>
      </c>
      <c r="BE18" s="56"/>
    </row>
    <row r="19" spans="1:57" customFormat="1" x14ac:dyDescent="0.3">
      <c r="C19" s="32"/>
      <c r="D19" s="32"/>
      <c r="E19" s="46"/>
      <c r="F19" s="10">
        <v>10</v>
      </c>
      <c r="G19" s="11">
        <v>3436</v>
      </c>
      <c r="H19" s="11" t="s">
        <v>10</v>
      </c>
      <c r="I19" s="9">
        <f t="shared" si="8"/>
        <v>5</v>
      </c>
      <c r="J19" s="9" t="str">
        <f t="shared" si="9"/>
        <v xml:space="preserve"> </v>
      </c>
      <c r="K19" s="9" t="str">
        <f t="shared" si="2"/>
        <v>WO</v>
      </c>
      <c r="L19" s="9" t="s">
        <v>40</v>
      </c>
      <c r="M19" s="9" t="s">
        <v>40</v>
      </c>
      <c r="N19" s="9" t="s">
        <v>40</v>
      </c>
      <c r="O19" s="9" t="s">
        <v>40</v>
      </c>
      <c r="P19" s="9" t="s">
        <v>40</v>
      </c>
      <c r="Q19" s="9" t="s">
        <v>40</v>
      </c>
      <c r="R19" s="9" t="str">
        <f t="shared" ref="R19:AM31" si="11">IF(R$8="Sun","WO"," ")</f>
        <v>WO</v>
      </c>
      <c r="S19" s="9" t="s">
        <v>40</v>
      </c>
      <c r="T19" s="9" t="s">
        <v>40</v>
      </c>
      <c r="U19" s="9" t="s">
        <v>41</v>
      </c>
      <c r="V19" s="9" t="s">
        <v>40</v>
      </c>
      <c r="W19" s="9" t="s">
        <v>40</v>
      </c>
      <c r="X19" s="9" t="s">
        <v>40</v>
      </c>
      <c r="Y19" s="9" t="str">
        <f t="shared" si="11"/>
        <v>WO</v>
      </c>
      <c r="Z19" s="9" t="s">
        <v>40</v>
      </c>
      <c r="AA19" s="9" t="s">
        <v>42</v>
      </c>
      <c r="AB19" s="9" t="s">
        <v>40</v>
      </c>
      <c r="AC19" s="9" t="s">
        <v>40</v>
      </c>
      <c r="AD19" s="9" t="s">
        <v>41</v>
      </c>
      <c r="AE19" s="9" t="s">
        <v>40</v>
      </c>
      <c r="AF19" s="9" t="str">
        <f t="shared" si="11"/>
        <v>WO</v>
      </c>
      <c r="AG19" s="9" t="s">
        <v>40</v>
      </c>
      <c r="AH19" s="9" t="s">
        <v>41</v>
      </c>
      <c r="AI19" s="9" t="s">
        <v>40</v>
      </c>
      <c r="AJ19" s="9" t="s">
        <v>40</v>
      </c>
      <c r="AK19" s="9" t="s">
        <v>40</v>
      </c>
      <c r="AL19" s="9" t="s">
        <v>40</v>
      </c>
      <c r="AM19" s="9" t="str">
        <f t="shared" si="11"/>
        <v>WO</v>
      </c>
      <c r="AN19" s="9" t="s">
        <v>42</v>
      </c>
      <c r="AO19" s="48"/>
      <c r="AP19" s="32"/>
      <c r="AQ19" s="10">
        <v>10</v>
      </c>
      <c r="AR19" s="17">
        <v>3436</v>
      </c>
      <c r="AS19" s="17" t="str">
        <f t="shared" si="3"/>
        <v>March</v>
      </c>
      <c r="AT19" s="17" t="s">
        <v>10</v>
      </c>
      <c r="AU19" s="18">
        <f t="shared" si="10"/>
        <v>20</v>
      </c>
      <c r="AV19" s="18">
        <f t="shared" si="4"/>
        <v>2</v>
      </c>
      <c r="AW19" s="18">
        <f t="shared" si="5"/>
        <v>3</v>
      </c>
      <c r="AX19" s="18">
        <f t="shared" si="6"/>
        <v>5</v>
      </c>
      <c r="AY19" s="18">
        <f t="shared" si="7"/>
        <v>31</v>
      </c>
      <c r="AZ19" s="18">
        <f>March_Report[[#This Row],[Days]]-March_Report[[#This Row],[Absent]]</f>
        <v>29</v>
      </c>
      <c r="BA19" s="19">
        <v>222222</v>
      </c>
      <c r="BB19" s="20">
        <f>March_Report[[#This Row],[Salary]]/March_Report[[#This Row],[Days]]</f>
        <v>7168.4516129032254</v>
      </c>
      <c r="BC19" s="20">
        <f>March_Report[[#This Row],[PerDaySalary]]*March_Report[[#This Row],[Absent]]</f>
        <v>14336.903225806451</v>
      </c>
      <c r="BD19" s="20">
        <f>March_Report[[#This Row],[Salary]]-March_Report[[#This Row],[PerDaySalary]]</f>
        <v>215053.54838709679</v>
      </c>
      <c r="BE19" s="56"/>
    </row>
    <row r="20" spans="1:57" customFormat="1" x14ac:dyDescent="0.3">
      <c r="C20" s="32"/>
      <c r="D20" s="32"/>
      <c r="E20" s="46"/>
      <c r="F20" s="10">
        <v>11</v>
      </c>
      <c r="G20" s="11">
        <v>3437</v>
      </c>
      <c r="H20" s="11" t="s">
        <v>11</v>
      </c>
      <c r="I20" s="9">
        <f t="shared" si="8"/>
        <v>5</v>
      </c>
      <c r="J20" s="9" t="str">
        <f t="shared" si="9"/>
        <v xml:space="preserve"> </v>
      </c>
      <c r="K20" s="9" t="str">
        <f t="shared" si="9"/>
        <v>WO</v>
      </c>
      <c r="L20" s="9" t="s">
        <v>40</v>
      </c>
      <c r="M20" s="9" t="s">
        <v>40</v>
      </c>
      <c r="N20" s="9" t="s">
        <v>40</v>
      </c>
      <c r="O20" s="9" t="s">
        <v>40</v>
      </c>
      <c r="P20" s="9" t="s">
        <v>40</v>
      </c>
      <c r="Q20" s="9" t="s">
        <v>40</v>
      </c>
      <c r="R20" s="9" t="str">
        <f t="shared" si="9"/>
        <v>WO</v>
      </c>
      <c r="S20" s="9" t="s">
        <v>40</v>
      </c>
      <c r="T20" s="9" t="s">
        <v>40</v>
      </c>
      <c r="U20" s="9" t="s">
        <v>41</v>
      </c>
      <c r="V20" s="9" t="s">
        <v>40</v>
      </c>
      <c r="W20" s="9" t="s">
        <v>40</v>
      </c>
      <c r="X20" s="9" t="s">
        <v>40</v>
      </c>
      <c r="Y20" s="9" t="str">
        <f t="shared" si="9"/>
        <v>WO</v>
      </c>
      <c r="Z20" s="9" t="s">
        <v>40</v>
      </c>
      <c r="AA20" s="9" t="s">
        <v>42</v>
      </c>
      <c r="AB20" s="9" t="s">
        <v>40</v>
      </c>
      <c r="AC20" s="9" t="s">
        <v>40</v>
      </c>
      <c r="AD20" s="9" t="s">
        <v>41</v>
      </c>
      <c r="AE20" s="9" t="s">
        <v>40</v>
      </c>
      <c r="AF20" s="9" t="str">
        <f t="shared" si="11"/>
        <v>WO</v>
      </c>
      <c r="AG20" s="9" t="s">
        <v>40</v>
      </c>
      <c r="AH20" s="9" t="s">
        <v>41</v>
      </c>
      <c r="AI20" s="9" t="s">
        <v>40</v>
      </c>
      <c r="AJ20" s="9" t="s">
        <v>40</v>
      </c>
      <c r="AK20" s="9" t="s">
        <v>40</v>
      </c>
      <c r="AL20" s="9" t="s">
        <v>40</v>
      </c>
      <c r="AM20" s="9" t="str">
        <f t="shared" si="11"/>
        <v>WO</v>
      </c>
      <c r="AN20" s="9" t="s">
        <v>42</v>
      </c>
      <c r="AO20" s="48"/>
      <c r="AP20" s="32"/>
      <c r="AQ20" s="10">
        <v>11</v>
      </c>
      <c r="AR20" s="17">
        <v>3437</v>
      </c>
      <c r="AS20" s="17" t="str">
        <f t="shared" si="3"/>
        <v>March</v>
      </c>
      <c r="AT20" s="17" t="s">
        <v>11</v>
      </c>
      <c r="AU20" s="18">
        <f t="shared" si="10"/>
        <v>20</v>
      </c>
      <c r="AV20" s="18">
        <f t="shared" si="4"/>
        <v>2</v>
      </c>
      <c r="AW20" s="18">
        <f t="shared" si="5"/>
        <v>3</v>
      </c>
      <c r="AX20" s="18">
        <f t="shared" si="6"/>
        <v>5</v>
      </c>
      <c r="AY20" s="18">
        <f t="shared" si="7"/>
        <v>31</v>
      </c>
      <c r="AZ20" s="18">
        <f>March_Report[[#This Row],[Days]]-March_Report[[#This Row],[Absent]]</f>
        <v>29</v>
      </c>
      <c r="BA20" s="19">
        <v>666666</v>
      </c>
      <c r="BB20" s="20">
        <f>March_Report[[#This Row],[Salary]]/March_Report[[#This Row],[Days]]</f>
        <v>21505.354838709678</v>
      </c>
      <c r="BC20" s="20">
        <f>March_Report[[#This Row],[PerDaySalary]]*March_Report[[#This Row],[Absent]]</f>
        <v>43010.709677419356</v>
      </c>
      <c r="BD20" s="20">
        <f>March_Report[[#This Row],[Salary]]-March_Report[[#This Row],[PerDaySalary]]</f>
        <v>645160.6451612903</v>
      </c>
      <c r="BE20" s="56"/>
    </row>
    <row r="21" spans="1:57" customFormat="1" x14ac:dyDescent="0.3">
      <c r="C21" s="32"/>
      <c r="D21" s="32"/>
      <c r="E21" s="46"/>
      <c r="F21" s="10">
        <v>12</v>
      </c>
      <c r="G21" s="11">
        <v>3438</v>
      </c>
      <c r="H21" s="11" t="s">
        <v>12</v>
      </c>
      <c r="I21" s="9">
        <f t="shared" si="8"/>
        <v>5</v>
      </c>
      <c r="J21" s="9" t="str">
        <f t="shared" si="9"/>
        <v xml:space="preserve"> </v>
      </c>
      <c r="K21" s="9" t="str">
        <f t="shared" si="9"/>
        <v>WO</v>
      </c>
      <c r="L21" s="9" t="s">
        <v>40</v>
      </c>
      <c r="M21" s="9" t="s">
        <v>40</v>
      </c>
      <c r="N21" s="9" t="s">
        <v>40</v>
      </c>
      <c r="O21" s="9" t="s">
        <v>40</v>
      </c>
      <c r="P21" s="9" t="s">
        <v>40</v>
      </c>
      <c r="Q21" s="9" t="s">
        <v>40</v>
      </c>
      <c r="R21" s="9" t="str">
        <f t="shared" si="9"/>
        <v>WO</v>
      </c>
      <c r="S21" s="9" t="s">
        <v>40</v>
      </c>
      <c r="T21" s="9" t="s">
        <v>40</v>
      </c>
      <c r="U21" s="9" t="s">
        <v>41</v>
      </c>
      <c r="V21" s="9" t="s">
        <v>40</v>
      </c>
      <c r="W21" s="9" t="s">
        <v>40</v>
      </c>
      <c r="X21" s="9" t="s">
        <v>40</v>
      </c>
      <c r="Y21" s="9" t="str">
        <f t="shared" si="9"/>
        <v>WO</v>
      </c>
      <c r="Z21" s="9" t="s">
        <v>40</v>
      </c>
      <c r="AA21" s="9" t="s">
        <v>42</v>
      </c>
      <c r="AB21" s="9" t="s">
        <v>40</v>
      </c>
      <c r="AC21" s="9" t="s">
        <v>40</v>
      </c>
      <c r="AD21" s="9" t="s">
        <v>41</v>
      </c>
      <c r="AE21" s="9" t="s">
        <v>40</v>
      </c>
      <c r="AF21" s="9" t="str">
        <f t="shared" si="11"/>
        <v>WO</v>
      </c>
      <c r="AG21" s="9" t="s">
        <v>40</v>
      </c>
      <c r="AH21" s="9" t="s">
        <v>41</v>
      </c>
      <c r="AI21" s="9" t="s">
        <v>40</v>
      </c>
      <c r="AJ21" s="9" t="s">
        <v>40</v>
      </c>
      <c r="AK21" s="9" t="s">
        <v>40</v>
      </c>
      <c r="AL21" s="9" t="s">
        <v>40</v>
      </c>
      <c r="AM21" s="9" t="str">
        <f t="shared" si="11"/>
        <v>WO</v>
      </c>
      <c r="AN21" s="9" t="s">
        <v>42</v>
      </c>
      <c r="AO21" s="48"/>
      <c r="AP21" s="32"/>
      <c r="AQ21" s="10">
        <v>12</v>
      </c>
      <c r="AR21" s="17">
        <v>3438</v>
      </c>
      <c r="AS21" s="17" t="str">
        <f t="shared" si="3"/>
        <v>March</v>
      </c>
      <c r="AT21" s="17" t="s">
        <v>12</v>
      </c>
      <c r="AU21" s="18">
        <f t="shared" si="10"/>
        <v>20</v>
      </c>
      <c r="AV21" s="18">
        <f t="shared" si="4"/>
        <v>2</v>
      </c>
      <c r="AW21" s="18">
        <f t="shared" si="5"/>
        <v>3</v>
      </c>
      <c r="AX21" s="18">
        <f t="shared" si="6"/>
        <v>5</v>
      </c>
      <c r="AY21" s="18">
        <f t="shared" si="7"/>
        <v>31</v>
      </c>
      <c r="AZ21" s="18">
        <f>March_Report[[#This Row],[Days]]-March_Report[[#This Row],[Absent]]</f>
        <v>29</v>
      </c>
      <c r="BA21" s="19">
        <v>544663</v>
      </c>
      <c r="BB21" s="20">
        <f>March_Report[[#This Row],[Salary]]/March_Report[[#This Row],[Days]]</f>
        <v>17569.774193548386</v>
      </c>
      <c r="BC21" s="20">
        <f>March_Report[[#This Row],[PerDaySalary]]*March_Report[[#This Row],[Absent]]</f>
        <v>35139.548387096773</v>
      </c>
      <c r="BD21" s="20">
        <f>March_Report[[#This Row],[Salary]]-March_Report[[#This Row],[PerDaySalary]]</f>
        <v>527093.22580645164</v>
      </c>
      <c r="BE21" s="56"/>
    </row>
    <row r="22" spans="1:57" customFormat="1" x14ac:dyDescent="0.3">
      <c r="C22" s="32"/>
      <c r="D22" s="32"/>
      <c r="E22" s="46"/>
      <c r="F22" s="10">
        <v>13</v>
      </c>
      <c r="G22" s="11">
        <v>3439</v>
      </c>
      <c r="H22" s="11" t="s">
        <v>13</v>
      </c>
      <c r="I22" s="9">
        <f t="shared" si="8"/>
        <v>5</v>
      </c>
      <c r="J22" s="9" t="str">
        <f t="shared" si="9"/>
        <v xml:space="preserve"> </v>
      </c>
      <c r="K22" s="9" t="str">
        <f t="shared" si="9"/>
        <v>WO</v>
      </c>
      <c r="L22" s="9" t="s">
        <v>40</v>
      </c>
      <c r="M22" s="9" t="s">
        <v>40</v>
      </c>
      <c r="N22" s="9" t="s">
        <v>40</v>
      </c>
      <c r="O22" s="9" t="s">
        <v>40</v>
      </c>
      <c r="P22" s="9" t="s">
        <v>40</v>
      </c>
      <c r="Q22" s="9" t="s">
        <v>40</v>
      </c>
      <c r="R22" s="9" t="str">
        <f t="shared" si="9"/>
        <v>WO</v>
      </c>
      <c r="S22" s="9" t="s">
        <v>40</v>
      </c>
      <c r="T22" s="9" t="s">
        <v>40</v>
      </c>
      <c r="U22" s="9" t="s">
        <v>41</v>
      </c>
      <c r="V22" s="9" t="s">
        <v>40</v>
      </c>
      <c r="W22" s="9" t="s">
        <v>40</v>
      </c>
      <c r="X22" s="9" t="s">
        <v>40</v>
      </c>
      <c r="Y22" s="9" t="str">
        <f t="shared" si="9"/>
        <v>WO</v>
      </c>
      <c r="Z22" s="9" t="s">
        <v>40</v>
      </c>
      <c r="AA22" s="9" t="s">
        <v>42</v>
      </c>
      <c r="AB22" s="9" t="s">
        <v>40</v>
      </c>
      <c r="AC22" s="9" t="s">
        <v>40</v>
      </c>
      <c r="AD22" s="9" t="s">
        <v>41</v>
      </c>
      <c r="AE22" s="9" t="s">
        <v>40</v>
      </c>
      <c r="AF22" s="9" t="str">
        <f t="shared" si="11"/>
        <v>WO</v>
      </c>
      <c r="AG22" s="9" t="s">
        <v>40</v>
      </c>
      <c r="AH22" s="9" t="s">
        <v>41</v>
      </c>
      <c r="AI22" s="9" t="s">
        <v>40</v>
      </c>
      <c r="AJ22" s="9" t="s">
        <v>40</v>
      </c>
      <c r="AK22" s="9" t="s">
        <v>40</v>
      </c>
      <c r="AL22" s="9" t="s">
        <v>40</v>
      </c>
      <c r="AM22" s="9" t="str">
        <f t="shared" si="11"/>
        <v>WO</v>
      </c>
      <c r="AN22" s="9" t="s">
        <v>42</v>
      </c>
      <c r="AO22" s="48"/>
      <c r="AP22" s="32"/>
      <c r="AQ22" s="10">
        <v>13</v>
      </c>
      <c r="AR22" s="17">
        <v>3439</v>
      </c>
      <c r="AS22" s="17" t="str">
        <f t="shared" si="3"/>
        <v>March</v>
      </c>
      <c r="AT22" s="17" t="s">
        <v>13</v>
      </c>
      <c r="AU22" s="18">
        <f t="shared" si="10"/>
        <v>20</v>
      </c>
      <c r="AV22" s="18">
        <f t="shared" si="4"/>
        <v>2</v>
      </c>
      <c r="AW22" s="18">
        <f t="shared" si="5"/>
        <v>3</v>
      </c>
      <c r="AX22" s="18">
        <f t="shared" si="6"/>
        <v>5</v>
      </c>
      <c r="AY22" s="18">
        <f t="shared" si="7"/>
        <v>31</v>
      </c>
      <c r="AZ22" s="18">
        <f>March_Report[[#This Row],[Days]]-March_Report[[#This Row],[Absent]]</f>
        <v>29</v>
      </c>
      <c r="BA22" s="19">
        <v>333445</v>
      </c>
      <c r="BB22" s="20">
        <f>March_Report[[#This Row],[Salary]]/March_Report[[#This Row],[Days]]</f>
        <v>10756.290322580646</v>
      </c>
      <c r="BC22" s="20">
        <f>March_Report[[#This Row],[PerDaySalary]]*March_Report[[#This Row],[Absent]]</f>
        <v>21512.580645161292</v>
      </c>
      <c r="BD22" s="20">
        <f>March_Report[[#This Row],[Salary]]-March_Report[[#This Row],[PerDaySalary]]</f>
        <v>322688.70967741933</v>
      </c>
      <c r="BE22" s="56"/>
    </row>
    <row r="23" spans="1:57" customFormat="1" x14ac:dyDescent="0.3">
      <c r="C23" s="32"/>
      <c r="D23" s="32"/>
      <c r="E23" s="46"/>
      <c r="F23" s="10">
        <v>14</v>
      </c>
      <c r="G23" s="11">
        <v>3440</v>
      </c>
      <c r="H23" s="11" t="s">
        <v>14</v>
      </c>
      <c r="I23" s="9">
        <f t="shared" si="8"/>
        <v>5</v>
      </c>
      <c r="J23" s="9" t="str">
        <f t="shared" si="9"/>
        <v xml:space="preserve"> </v>
      </c>
      <c r="K23" s="9" t="str">
        <f t="shared" si="9"/>
        <v>WO</v>
      </c>
      <c r="L23" s="9" t="s">
        <v>40</v>
      </c>
      <c r="M23" s="9" t="s">
        <v>40</v>
      </c>
      <c r="N23" s="9" t="s">
        <v>40</v>
      </c>
      <c r="O23" s="9" t="s">
        <v>40</v>
      </c>
      <c r="P23" s="9" t="s">
        <v>40</v>
      </c>
      <c r="Q23" s="9" t="s">
        <v>40</v>
      </c>
      <c r="R23" s="9" t="str">
        <f t="shared" si="9"/>
        <v>WO</v>
      </c>
      <c r="S23" s="9" t="s">
        <v>40</v>
      </c>
      <c r="T23" s="9" t="s">
        <v>40</v>
      </c>
      <c r="U23" s="9" t="s">
        <v>41</v>
      </c>
      <c r="V23" s="9" t="s">
        <v>40</v>
      </c>
      <c r="W23" s="9" t="s">
        <v>40</v>
      </c>
      <c r="X23" s="9" t="s">
        <v>40</v>
      </c>
      <c r="Y23" s="9" t="str">
        <f t="shared" si="9"/>
        <v>WO</v>
      </c>
      <c r="Z23" s="9" t="s">
        <v>40</v>
      </c>
      <c r="AA23" s="9" t="s">
        <v>42</v>
      </c>
      <c r="AB23" s="9" t="s">
        <v>40</v>
      </c>
      <c r="AC23" s="9" t="s">
        <v>40</v>
      </c>
      <c r="AD23" s="9" t="s">
        <v>41</v>
      </c>
      <c r="AE23" s="9" t="s">
        <v>40</v>
      </c>
      <c r="AF23" s="9" t="str">
        <f t="shared" si="11"/>
        <v>WO</v>
      </c>
      <c r="AG23" s="9" t="s">
        <v>40</v>
      </c>
      <c r="AH23" s="9" t="s">
        <v>41</v>
      </c>
      <c r="AI23" s="9" t="s">
        <v>40</v>
      </c>
      <c r="AJ23" s="9" t="s">
        <v>40</v>
      </c>
      <c r="AK23" s="9" t="s">
        <v>40</v>
      </c>
      <c r="AL23" s="9" t="s">
        <v>40</v>
      </c>
      <c r="AM23" s="9" t="str">
        <f t="shared" si="11"/>
        <v>WO</v>
      </c>
      <c r="AN23" s="9" t="s">
        <v>42</v>
      </c>
      <c r="AO23" s="48"/>
      <c r="AP23" s="32"/>
      <c r="AQ23" s="10">
        <v>14</v>
      </c>
      <c r="AR23" s="17">
        <v>3440</v>
      </c>
      <c r="AS23" s="17" t="str">
        <f t="shared" si="3"/>
        <v>March</v>
      </c>
      <c r="AT23" s="17" t="s">
        <v>14</v>
      </c>
      <c r="AU23" s="18">
        <f t="shared" si="10"/>
        <v>20</v>
      </c>
      <c r="AV23" s="18">
        <f t="shared" si="4"/>
        <v>2</v>
      </c>
      <c r="AW23" s="18">
        <f t="shared" si="5"/>
        <v>3</v>
      </c>
      <c r="AX23" s="18">
        <f t="shared" si="6"/>
        <v>5</v>
      </c>
      <c r="AY23" s="18">
        <f t="shared" si="7"/>
        <v>31</v>
      </c>
      <c r="AZ23" s="18">
        <f>March_Report[[#This Row],[Days]]-March_Report[[#This Row],[Absent]]</f>
        <v>29</v>
      </c>
      <c r="BA23" s="19">
        <v>77777</v>
      </c>
      <c r="BB23" s="20">
        <f>March_Report[[#This Row],[Salary]]/March_Report[[#This Row],[Days]]</f>
        <v>2508.9354838709678</v>
      </c>
      <c r="BC23" s="20">
        <f>March_Report[[#This Row],[PerDaySalary]]*March_Report[[#This Row],[Absent]]</f>
        <v>5017.8709677419356</v>
      </c>
      <c r="BD23" s="20">
        <f>March_Report[[#This Row],[Salary]]-March_Report[[#This Row],[PerDaySalary]]</f>
        <v>75268.06451612903</v>
      </c>
      <c r="BE23" s="56"/>
    </row>
    <row r="24" spans="1:57" customFormat="1" x14ac:dyDescent="0.3">
      <c r="C24" s="32"/>
      <c r="D24" s="32"/>
      <c r="E24" s="46"/>
      <c r="F24" s="10">
        <v>15</v>
      </c>
      <c r="G24" s="11">
        <v>3441</v>
      </c>
      <c r="H24" s="11" t="s">
        <v>15</v>
      </c>
      <c r="I24" s="9">
        <f t="shared" si="8"/>
        <v>5</v>
      </c>
      <c r="J24" s="9" t="str">
        <f t="shared" si="9"/>
        <v xml:space="preserve"> </v>
      </c>
      <c r="K24" s="9" t="str">
        <f t="shared" si="9"/>
        <v>WO</v>
      </c>
      <c r="L24" s="9" t="s">
        <v>40</v>
      </c>
      <c r="M24" s="9" t="s">
        <v>40</v>
      </c>
      <c r="N24" s="9" t="s">
        <v>40</v>
      </c>
      <c r="O24" s="9" t="s">
        <v>40</v>
      </c>
      <c r="P24" s="9" t="s">
        <v>40</v>
      </c>
      <c r="Q24" s="9" t="s">
        <v>40</v>
      </c>
      <c r="R24" s="9" t="str">
        <f t="shared" si="9"/>
        <v>WO</v>
      </c>
      <c r="S24" s="9" t="s">
        <v>40</v>
      </c>
      <c r="T24" s="9" t="s">
        <v>40</v>
      </c>
      <c r="U24" s="9" t="s">
        <v>41</v>
      </c>
      <c r="V24" s="9" t="s">
        <v>40</v>
      </c>
      <c r="W24" s="9" t="s">
        <v>40</v>
      </c>
      <c r="X24" s="9" t="s">
        <v>40</v>
      </c>
      <c r="Y24" s="9" t="str">
        <f t="shared" si="9"/>
        <v>WO</v>
      </c>
      <c r="Z24" s="9" t="s">
        <v>40</v>
      </c>
      <c r="AA24" s="9" t="s">
        <v>42</v>
      </c>
      <c r="AB24" s="9" t="s">
        <v>40</v>
      </c>
      <c r="AC24" s="9" t="s">
        <v>40</v>
      </c>
      <c r="AD24" s="9" t="s">
        <v>41</v>
      </c>
      <c r="AE24" s="9" t="s">
        <v>40</v>
      </c>
      <c r="AF24" s="9" t="str">
        <f t="shared" si="11"/>
        <v>WO</v>
      </c>
      <c r="AG24" s="9" t="s">
        <v>40</v>
      </c>
      <c r="AH24" s="9" t="s">
        <v>41</v>
      </c>
      <c r="AI24" s="9" t="s">
        <v>40</v>
      </c>
      <c r="AJ24" s="9" t="s">
        <v>40</v>
      </c>
      <c r="AK24" s="9" t="s">
        <v>40</v>
      </c>
      <c r="AL24" s="9" t="s">
        <v>40</v>
      </c>
      <c r="AM24" s="9" t="str">
        <f t="shared" si="11"/>
        <v>WO</v>
      </c>
      <c r="AN24" s="9" t="s">
        <v>42</v>
      </c>
      <c r="AO24" s="48"/>
      <c r="AP24" s="32"/>
      <c r="AQ24" s="10">
        <v>15</v>
      </c>
      <c r="AR24" s="17">
        <v>3441</v>
      </c>
      <c r="AS24" s="17" t="str">
        <f t="shared" si="3"/>
        <v>March</v>
      </c>
      <c r="AT24" s="17" t="s">
        <v>15</v>
      </c>
      <c r="AU24" s="18">
        <f t="shared" si="10"/>
        <v>20</v>
      </c>
      <c r="AV24" s="18">
        <f t="shared" si="4"/>
        <v>2</v>
      </c>
      <c r="AW24" s="18">
        <f t="shared" si="5"/>
        <v>3</v>
      </c>
      <c r="AX24" s="18">
        <f t="shared" si="6"/>
        <v>5</v>
      </c>
      <c r="AY24" s="18">
        <f t="shared" si="7"/>
        <v>31</v>
      </c>
      <c r="AZ24" s="18">
        <f>March_Report[[#This Row],[Days]]-March_Report[[#This Row],[Absent]]</f>
        <v>29</v>
      </c>
      <c r="BA24" s="19">
        <v>6777890</v>
      </c>
      <c r="BB24" s="20">
        <f>March_Report[[#This Row],[Salary]]/March_Report[[#This Row],[Days]]</f>
        <v>218641.61290322582</v>
      </c>
      <c r="BC24" s="20">
        <f>March_Report[[#This Row],[PerDaySalary]]*March_Report[[#This Row],[Absent]]</f>
        <v>437283.22580645164</v>
      </c>
      <c r="BD24" s="20">
        <f>March_Report[[#This Row],[Salary]]-March_Report[[#This Row],[PerDaySalary]]</f>
        <v>6559248.3870967738</v>
      </c>
      <c r="BE24" s="56"/>
    </row>
    <row r="25" spans="1:57" customFormat="1" x14ac:dyDescent="0.3">
      <c r="C25" s="32"/>
      <c r="D25" s="32"/>
      <c r="E25" s="46"/>
      <c r="F25" s="10">
        <v>16</v>
      </c>
      <c r="G25" s="11">
        <v>3442</v>
      </c>
      <c r="H25" s="11" t="s">
        <v>16</v>
      </c>
      <c r="I25" s="9">
        <f t="shared" si="8"/>
        <v>5</v>
      </c>
      <c r="J25" s="9" t="str">
        <f t="shared" si="9"/>
        <v xml:space="preserve"> </v>
      </c>
      <c r="K25" s="9" t="str">
        <f t="shared" si="9"/>
        <v>WO</v>
      </c>
      <c r="L25" s="9" t="s">
        <v>40</v>
      </c>
      <c r="M25" s="9" t="s">
        <v>40</v>
      </c>
      <c r="N25" s="9" t="s">
        <v>40</v>
      </c>
      <c r="O25" s="9" t="s">
        <v>40</v>
      </c>
      <c r="P25" s="9" t="s">
        <v>40</v>
      </c>
      <c r="Q25" s="9" t="s">
        <v>40</v>
      </c>
      <c r="R25" s="9" t="str">
        <f t="shared" si="9"/>
        <v>WO</v>
      </c>
      <c r="S25" s="9" t="s">
        <v>40</v>
      </c>
      <c r="T25" s="9" t="s">
        <v>40</v>
      </c>
      <c r="U25" s="9" t="s">
        <v>41</v>
      </c>
      <c r="V25" s="9" t="s">
        <v>40</v>
      </c>
      <c r="W25" s="9" t="s">
        <v>40</v>
      </c>
      <c r="X25" s="9" t="s">
        <v>40</v>
      </c>
      <c r="Y25" s="9" t="str">
        <f t="shared" si="9"/>
        <v>WO</v>
      </c>
      <c r="Z25" s="9" t="s">
        <v>40</v>
      </c>
      <c r="AA25" s="9" t="s">
        <v>42</v>
      </c>
      <c r="AB25" s="9" t="s">
        <v>40</v>
      </c>
      <c r="AC25" s="9" t="s">
        <v>40</v>
      </c>
      <c r="AD25" s="9" t="s">
        <v>41</v>
      </c>
      <c r="AE25" s="9" t="s">
        <v>40</v>
      </c>
      <c r="AF25" s="9" t="str">
        <f t="shared" si="11"/>
        <v>WO</v>
      </c>
      <c r="AG25" s="9" t="s">
        <v>40</v>
      </c>
      <c r="AH25" s="9" t="s">
        <v>41</v>
      </c>
      <c r="AI25" s="9" t="s">
        <v>40</v>
      </c>
      <c r="AJ25" s="9" t="s">
        <v>40</v>
      </c>
      <c r="AK25" s="9" t="s">
        <v>40</v>
      </c>
      <c r="AL25" s="9" t="s">
        <v>40</v>
      </c>
      <c r="AM25" s="9" t="str">
        <f t="shared" si="11"/>
        <v>WO</v>
      </c>
      <c r="AN25" s="9" t="s">
        <v>42</v>
      </c>
      <c r="AO25" s="48"/>
      <c r="AP25" s="32"/>
      <c r="AQ25" s="10">
        <v>16</v>
      </c>
      <c r="AR25" s="17">
        <v>3442</v>
      </c>
      <c r="AS25" s="17" t="str">
        <f t="shared" si="3"/>
        <v>March</v>
      </c>
      <c r="AT25" s="17" t="s">
        <v>16</v>
      </c>
      <c r="AU25" s="18">
        <f t="shared" si="10"/>
        <v>20</v>
      </c>
      <c r="AV25" s="18">
        <f t="shared" si="4"/>
        <v>2</v>
      </c>
      <c r="AW25" s="18">
        <f t="shared" si="5"/>
        <v>3</v>
      </c>
      <c r="AX25" s="18">
        <f t="shared" si="6"/>
        <v>5</v>
      </c>
      <c r="AY25" s="18">
        <f t="shared" si="7"/>
        <v>31</v>
      </c>
      <c r="AZ25" s="18">
        <f>March_Report[[#This Row],[Days]]-March_Report[[#This Row],[Absent]]</f>
        <v>29</v>
      </c>
      <c r="BA25" s="19">
        <v>643539</v>
      </c>
      <c r="BB25" s="20">
        <f>March_Report[[#This Row],[Salary]]/March_Report[[#This Row],[Days]]</f>
        <v>20759.322580645163</v>
      </c>
      <c r="BC25" s="20">
        <f>March_Report[[#This Row],[PerDaySalary]]*March_Report[[#This Row],[Absent]]</f>
        <v>41518.645161290326</v>
      </c>
      <c r="BD25" s="20">
        <f>March_Report[[#This Row],[Salary]]-March_Report[[#This Row],[PerDaySalary]]</f>
        <v>622779.67741935479</v>
      </c>
      <c r="BE25" s="56"/>
    </row>
    <row r="26" spans="1:57" customFormat="1" x14ac:dyDescent="0.3">
      <c r="C26" s="32"/>
      <c r="D26" s="32"/>
      <c r="E26" s="46"/>
      <c r="F26" s="10">
        <v>17</v>
      </c>
      <c r="G26" s="11">
        <v>3443</v>
      </c>
      <c r="H26" s="11" t="s">
        <v>17</v>
      </c>
      <c r="I26" s="9">
        <f t="shared" si="8"/>
        <v>5</v>
      </c>
      <c r="J26" s="9" t="str">
        <f t="shared" si="9"/>
        <v xml:space="preserve"> </v>
      </c>
      <c r="K26" s="9" t="str">
        <f t="shared" si="9"/>
        <v>WO</v>
      </c>
      <c r="L26" s="9" t="s">
        <v>40</v>
      </c>
      <c r="M26" s="9" t="s">
        <v>40</v>
      </c>
      <c r="N26" s="9" t="s">
        <v>40</v>
      </c>
      <c r="O26" s="9" t="s">
        <v>40</v>
      </c>
      <c r="P26" s="9" t="s">
        <v>40</v>
      </c>
      <c r="Q26" s="9" t="s">
        <v>40</v>
      </c>
      <c r="R26" s="9" t="str">
        <f t="shared" si="9"/>
        <v>WO</v>
      </c>
      <c r="S26" s="9" t="s">
        <v>40</v>
      </c>
      <c r="T26" s="9" t="s">
        <v>40</v>
      </c>
      <c r="U26" s="9" t="s">
        <v>41</v>
      </c>
      <c r="V26" s="9" t="s">
        <v>40</v>
      </c>
      <c r="W26" s="9" t="s">
        <v>40</v>
      </c>
      <c r="X26" s="9" t="s">
        <v>40</v>
      </c>
      <c r="Y26" s="9" t="str">
        <f t="shared" si="9"/>
        <v>WO</v>
      </c>
      <c r="Z26" s="9" t="s">
        <v>40</v>
      </c>
      <c r="AA26" s="9" t="s">
        <v>42</v>
      </c>
      <c r="AB26" s="9" t="s">
        <v>40</v>
      </c>
      <c r="AC26" s="9" t="s">
        <v>40</v>
      </c>
      <c r="AD26" s="9" t="s">
        <v>41</v>
      </c>
      <c r="AE26" s="9" t="s">
        <v>40</v>
      </c>
      <c r="AF26" s="9" t="str">
        <f t="shared" si="11"/>
        <v>WO</v>
      </c>
      <c r="AG26" s="9" t="s">
        <v>40</v>
      </c>
      <c r="AH26" s="9" t="s">
        <v>41</v>
      </c>
      <c r="AI26" s="9" t="s">
        <v>40</v>
      </c>
      <c r="AJ26" s="9" t="s">
        <v>40</v>
      </c>
      <c r="AK26" s="9" t="s">
        <v>40</v>
      </c>
      <c r="AL26" s="9" t="s">
        <v>40</v>
      </c>
      <c r="AM26" s="9" t="str">
        <f t="shared" si="11"/>
        <v>WO</v>
      </c>
      <c r="AN26" s="9" t="s">
        <v>42</v>
      </c>
      <c r="AO26" s="48"/>
      <c r="AP26" s="32"/>
      <c r="AQ26" s="10">
        <v>17</v>
      </c>
      <c r="AR26" s="17">
        <v>3443</v>
      </c>
      <c r="AS26" s="17" t="str">
        <f t="shared" si="3"/>
        <v>March</v>
      </c>
      <c r="AT26" s="17" t="s">
        <v>17</v>
      </c>
      <c r="AU26" s="18">
        <f t="shared" si="10"/>
        <v>20</v>
      </c>
      <c r="AV26" s="18">
        <f t="shared" si="4"/>
        <v>2</v>
      </c>
      <c r="AW26" s="18">
        <f t="shared" si="5"/>
        <v>3</v>
      </c>
      <c r="AX26" s="18">
        <f t="shared" si="6"/>
        <v>5</v>
      </c>
      <c r="AY26" s="18">
        <f t="shared" si="7"/>
        <v>31</v>
      </c>
      <c r="AZ26" s="18">
        <f>March_Report[[#This Row],[Days]]-March_Report[[#This Row],[Absent]]</f>
        <v>29</v>
      </c>
      <c r="BA26" s="19">
        <v>14411111</v>
      </c>
      <c r="BB26" s="20">
        <f>March_Report[[#This Row],[Salary]]/March_Report[[#This Row],[Days]]</f>
        <v>464874.54838709679</v>
      </c>
      <c r="BC26" s="20">
        <f>March_Report[[#This Row],[PerDaySalary]]*March_Report[[#This Row],[Absent]]</f>
        <v>929749.09677419357</v>
      </c>
      <c r="BD26" s="20">
        <f>March_Report[[#This Row],[Salary]]-March_Report[[#This Row],[PerDaySalary]]</f>
        <v>13946236.451612903</v>
      </c>
      <c r="BE26" s="56"/>
    </row>
    <row r="27" spans="1:57" customFormat="1" x14ac:dyDescent="0.3">
      <c r="C27" s="32"/>
      <c r="D27" s="32"/>
      <c r="E27" s="46"/>
      <c r="F27" s="10">
        <v>18</v>
      </c>
      <c r="G27" s="11">
        <v>3444</v>
      </c>
      <c r="H27" s="11" t="s">
        <v>18</v>
      </c>
      <c r="I27" s="9">
        <f t="shared" si="8"/>
        <v>5</v>
      </c>
      <c r="J27" s="9" t="str">
        <f t="shared" si="9"/>
        <v xml:space="preserve"> </v>
      </c>
      <c r="K27" s="9" t="str">
        <f t="shared" si="9"/>
        <v>WO</v>
      </c>
      <c r="L27" s="9" t="s">
        <v>40</v>
      </c>
      <c r="M27" s="9" t="s">
        <v>40</v>
      </c>
      <c r="N27" s="9" t="s">
        <v>40</v>
      </c>
      <c r="O27" s="9" t="s">
        <v>40</v>
      </c>
      <c r="P27" s="9" t="s">
        <v>40</v>
      </c>
      <c r="Q27" s="9" t="s">
        <v>40</v>
      </c>
      <c r="R27" s="9" t="str">
        <f t="shared" si="9"/>
        <v>WO</v>
      </c>
      <c r="S27" s="9" t="s">
        <v>40</v>
      </c>
      <c r="T27" s="9" t="s">
        <v>40</v>
      </c>
      <c r="U27" s="9" t="s">
        <v>41</v>
      </c>
      <c r="V27" s="9" t="s">
        <v>40</v>
      </c>
      <c r="W27" s="9" t="s">
        <v>40</v>
      </c>
      <c r="X27" s="9" t="s">
        <v>40</v>
      </c>
      <c r="Y27" s="9" t="str">
        <f t="shared" si="9"/>
        <v>WO</v>
      </c>
      <c r="Z27" s="9" t="s">
        <v>40</v>
      </c>
      <c r="AA27" s="9" t="s">
        <v>42</v>
      </c>
      <c r="AB27" s="9" t="s">
        <v>40</v>
      </c>
      <c r="AC27" s="9" t="s">
        <v>40</v>
      </c>
      <c r="AD27" s="9" t="s">
        <v>41</v>
      </c>
      <c r="AE27" s="9" t="s">
        <v>40</v>
      </c>
      <c r="AF27" s="9" t="str">
        <f t="shared" si="11"/>
        <v>WO</v>
      </c>
      <c r="AG27" s="9" t="s">
        <v>40</v>
      </c>
      <c r="AH27" s="9" t="s">
        <v>41</v>
      </c>
      <c r="AI27" s="9" t="s">
        <v>40</v>
      </c>
      <c r="AJ27" s="9" t="s">
        <v>40</v>
      </c>
      <c r="AK27" s="9" t="s">
        <v>40</v>
      </c>
      <c r="AL27" s="9" t="s">
        <v>40</v>
      </c>
      <c r="AM27" s="9" t="str">
        <f t="shared" si="11"/>
        <v>WO</v>
      </c>
      <c r="AN27" s="9" t="s">
        <v>42</v>
      </c>
      <c r="AO27" s="48"/>
      <c r="AP27" s="32"/>
      <c r="AQ27" s="10">
        <v>18</v>
      </c>
      <c r="AR27" s="17">
        <v>3444</v>
      </c>
      <c r="AS27" s="17" t="str">
        <f t="shared" si="3"/>
        <v>March</v>
      </c>
      <c r="AT27" s="17" t="s">
        <v>18</v>
      </c>
      <c r="AU27" s="18">
        <f t="shared" si="10"/>
        <v>20</v>
      </c>
      <c r="AV27" s="18">
        <f t="shared" si="4"/>
        <v>2</v>
      </c>
      <c r="AW27" s="18">
        <f t="shared" si="5"/>
        <v>3</v>
      </c>
      <c r="AX27" s="18">
        <f t="shared" si="6"/>
        <v>5</v>
      </c>
      <c r="AY27" s="18">
        <f t="shared" si="7"/>
        <v>31</v>
      </c>
      <c r="AZ27" s="18">
        <f>March_Report[[#This Row],[Days]]-March_Report[[#This Row],[Absent]]</f>
        <v>29</v>
      </c>
      <c r="BA27" s="19">
        <v>222222</v>
      </c>
      <c r="BB27" s="20">
        <f>March_Report[[#This Row],[Salary]]/March_Report[[#This Row],[Days]]</f>
        <v>7168.4516129032254</v>
      </c>
      <c r="BC27" s="20">
        <f>March_Report[[#This Row],[PerDaySalary]]*March_Report[[#This Row],[Absent]]</f>
        <v>14336.903225806451</v>
      </c>
      <c r="BD27" s="20">
        <f>March_Report[[#This Row],[Salary]]-March_Report[[#This Row],[PerDaySalary]]</f>
        <v>215053.54838709679</v>
      </c>
      <c r="BE27" s="56"/>
    </row>
    <row r="28" spans="1:57" customFormat="1" x14ac:dyDescent="0.3">
      <c r="C28" s="32"/>
      <c r="D28" s="32"/>
      <c r="E28" s="46"/>
      <c r="F28" s="10">
        <v>19</v>
      </c>
      <c r="G28" s="11">
        <v>3445</v>
      </c>
      <c r="H28" s="11" t="s">
        <v>19</v>
      </c>
      <c r="I28" s="9">
        <f t="shared" si="8"/>
        <v>5</v>
      </c>
      <c r="J28" s="9" t="str">
        <f t="shared" si="9"/>
        <v xml:space="preserve"> </v>
      </c>
      <c r="K28" s="9" t="str">
        <f t="shared" si="9"/>
        <v>WO</v>
      </c>
      <c r="L28" s="9" t="s">
        <v>40</v>
      </c>
      <c r="M28" s="9" t="s">
        <v>40</v>
      </c>
      <c r="N28" s="9" t="s">
        <v>40</v>
      </c>
      <c r="O28" s="9" t="s">
        <v>40</v>
      </c>
      <c r="P28" s="9" t="s">
        <v>40</v>
      </c>
      <c r="Q28" s="9" t="s">
        <v>40</v>
      </c>
      <c r="R28" s="9" t="str">
        <f t="shared" si="9"/>
        <v>WO</v>
      </c>
      <c r="S28" s="9" t="s">
        <v>40</v>
      </c>
      <c r="T28" s="9" t="s">
        <v>40</v>
      </c>
      <c r="U28" s="9" t="s">
        <v>41</v>
      </c>
      <c r="V28" s="9" t="s">
        <v>40</v>
      </c>
      <c r="W28" s="9" t="s">
        <v>40</v>
      </c>
      <c r="X28" s="9" t="s">
        <v>40</v>
      </c>
      <c r="Y28" s="9" t="str">
        <f t="shared" si="9"/>
        <v>WO</v>
      </c>
      <c r="Z28" s="9" t="s">
        <v>40</v>
      </c>
      <c r="AA28" s="9" t="s">
        <v>42</v>
      </c>
      <c r="AB28" s="9" t="s">
        <v>40</v>
      </c>
      <c r="AC28" s="9" t="s">
        <v>40</v>
      </c>
      <c r="AD28" s="9" t="s">
        <v>41</v>
      </c>
      <c r="AE28" s="9" t="s">
        <v>40</v>
      </c>
      <c r="AF28" s="9" t="str">
        <f t="shared" si="11"/>
        <v>WO</v>
      </c>
      <c r="AG28" s="9" t="s">
        <v>40</v>
      </c>
      <c r="AH28" s="9" t="s">
        <v>41</v>
      </c>
      <c r="AI28" s="9" t="s">
        <v>40</v>
      </c>
      <c r="AJ28" s="9" t="s">
        <v>40</v>
      </c>
      <c r="AK28" s="9" t="s">
        <v>40</v>
      </c>
      <c r="AL28" s="9" t="s">
        <v>40</v>
      </c>
      <c r="AM28" s="9" t="str">
        <f t="shared" si="11"/>
        <v>WO</v>
      </c>
      <c r="AN28" s="9" t="s">
        <v>42</v>
      </c>
      <c r="AO28" s="48"/>
      <c r="AP28" s="32"/>
      <c r="AQ28" s="10">
        <v>19</v>
      </c>
      <c r="AR28" s="17">
        <v>3445</v>
      </c>
      <c r="AS28" s="17" t="str">
        <f t="shared" si="3"/>
        <v>March</v>
      </c>
      <c r="AT28" s="17" t="s">
        <v>19</v>
      </c>
      <c r="AU28" s="18">
        <f t="shared" si="10"/>
        <v>20</v>
      </c>
      <c r="AV28" s="18">
        <f t="shared" si="4"/>
        <v>2</v>
      </c>
      <c r="AW28" s="18">
        <f t="shared" si="5"/>
        <v>3</v>
      </c>
      <c r="AX28" s="18">
        <f t="shared" si="6"/>
        <v>5</v>
      </c>
      <c r="AY28" s="18">
        <f t="shared" si="7"/>
        <v>31</v>
      </c>
      <c r="AZ28" s="18">
        <f>March_Report[[#This Row],[Days]]-March_Report[[#This Row],[Absent]]</f>
        <v>29</v>
      </c>
      <c r="BA28" s="19">
        <v>666666</v>
      </c>
      <c r="BB28" s="20">
        <f>March_Report[[#This Row],[Salary]]/March_Report[[#This Row],[Days]]</f>
        <v>21505.354838709678</v>
      </c>
      <c r="BC28" s="20">
        <f>March_Report[[#This Row],[PerDaySalary]]*March_Report[[#This Row],[Absent]]</f>
        <v>43010.709677419356</v>
      </c>
      <c r="BD28" s="20">
        <f>March_Report[[#This Row],[Salary]]-March_Report[[#This Row],[PerDaySalary]]</f>
        <v>645160.6451612903</v>
      </c>
      <c r="BE28" s="56"/>
    </row>
    <row r="29" spans="1:57" customFormat="1" x14ac:dyDescent="0.3">
      <c r="C29" s="32"/>
      <c r="D29" s="32"/>
      <c r="E29" s="46"/>
      <c r="F29" s="10">
        <v>20</v>
      </c>
      <c r="G29" s="11">
        <v>3446</v>
      </c>
      <c r="H29" s="11" t="s">
        <v>20</v>
      </c>
      <c r="I29" s="9">
        <f t="shared" si="8"/>
        <v>5</v>
      </c>
      <c r="J29" s="9" t="str">
        <f t="shared" si="9"/>
        <v xml:space="preserve"> </v>
      </c>
      <c r="K29" s="9" t="str">
        <f t="shared" si="9"/>
        <v>WO</v>
      </c>
      <c r="L29" s="9" t="s">
        <v>40</v>
      </c>
      <c r="M29" s="9" t="s">
        <v>40</v>
      </c>
      <c r="N29" s="9" t="s">
        <v>40</v>
      </c>
      <c r="O29" s="9" t="s">
        <v>40</v>
      </c>
      <c r="P29" s="9" t="s">
        <v>40</v>
      </c>
      <c r="Q29" s="9" t="s">
        <v>40</v>
      </c>
      <c r="R29" s="9" t="str">
        <f t="shared" si="9"/>
        <v>WO</v>
      </c>
      <c r="S29" s="9" t="s">
        <v>40</v>
      </c>
      <c r="T29" s="9" t="s">
        <v>40</v>
      </c>
      <c r="U29" s="9" t="s">
        <v>41</v>
      </c>
      <c r="V29" s="9" t="s">
        <v>40</v>
      </c>
      <c r="W29" s="9" t="s">
        <v>40</v>
      </c>
      <c r="X29" s="9" t="s">
        <v>40</v>
      </c>
      <c r="Y29" s="9" t="str">
        <f t="shared" si="9"/>
        <v>WO</v>
      </c>
      <c r="Z29" s="9" t="s">
        <v>40</v>
      </c>
      <c r="AA29" s="9" t="s">
        <v>42</v>
      </c>
      <c r="AB29" s="9" t="s">
        <v>40</v>
      </c>
      <c r="AC29" s="9" t="s">
        <v>40</v>
      </c>
      <c r="AD29" s="9" t="s">
        <v>41</v>
      </c>
      <c r="AE29" s="9" t="s">
        <v>40</v>
      </c>
      <c r="AF29" s="9" t="str">
        <f t="shared" si="11"/>
        <v>WO</v>
      </c>
      <c r="AG29" s="9" t="s">
        <v>40</v>
      </c>
      <c r="AH29" s="9" t="s">
        <v>41</v>
      </c>
      <c r="AI29" s="9" t="s">
        <v>40</v>
      </c>
      <c r="AJ29" s="9" t="s">
        <v>40</v>
      </c>
      <c r="AK29" s="9" t="s">
        <v>40</v>
      </c>
      <c r="AL29" s="9" t="s">
        <v>40</v>
      </c>
      <c r="AM29" s="9" t="str">
        <f t="shared" si="11"/>
        <v>WO</v>
      </c>
      <c r="AN29" s="9" t="s">
        <v>42</v>
      </c>
      <c r="AO29" s="48"/>
      <c r="AP29" s="32"/>
      <c r="AQ29" s="10">
        <v>20</v>
      </c>
      <c r="AR29" s="17">
        <v>3446</v>
      </c>
      <c r="AS29" s="17" t="str">
        <f t="shared" si="3"/>
        <v>March</v>
      </c>
      <c r="AT29" s="17" t="s">
        <v>20</v>
      </c>
      <c r="AU29" s="18">
        <f t="shared" si="10"/>
        <v>20</v>
      </c>
      <c r="AV29" s="18">
        <f t="shared" si="4"/>
        <v>2</v>
      </c>
      <c r="AW29" s="18">
        <f t="shared" si="5"/>
        <v>3</v>
      </c>
      <c r="AX29" s="18">
        <f t="shared" si="6"/>
        <v>5</v>
      </c>
      <c r="AY29" s="18">
        <f t="shared" si="7"/>
        <v>31</v>
      </c>
      <c r="AZ29" s="18">
        <f>March_Report[[#This Row],[Days]]-March_Report[[#This Row],[Absent]]</f>
        <v>29</v>
      </c>
      <c r="BA29" s="19">
        <v>733333</v>
      </c>
      <c r="BB29" s="20">
        <f>March_Report[[#This Row],[Salary]]/March_Report[[#This Row],[Days]]</f>
        <v>23655.903225806451</v>
      </c>
      <c r="BC29" s="20">
        <f>March_Report[[#This Row],[PerDaySalary]]*March_Report[[#This Row],[Absent]]</f>
        <v>47311.806451612902</v>
      </c>
      <c r="BD29" s="20">
        <f>March_Report[[#This Row],[Salary]]-March_Report[[#This Row],[PerDaySalary]]</f>
        <v>709677.09677419357</v>
      </c>
      <c r="BE29" s="56"/>
    </row>
    <row r="30" spans="1:57" customFormat="1" x14ac:dyDescent="0.3">
      <c r="C30" s="32"/>
      <c r="D30" s="32"/>
      <c r="E30" s="46"/>
      <c r="F30" s="10">
        <v>21</v>
      </c>
      <c r="G30" s="11">
        <v>3447</v>
      </c>
      <c r="H30" s="11" t="s">
        <v>21</v>
      </c>
      <c r="I30" s="9">
        <f t="shared" si="8"/>
        <v>5</v>
      </c>
      <c r="J30" s="9" t="str">
        <f t="shared" si="9"/>
        <v xml:space="preserve"> </v>
      </c>
      <c r="K30" s="9" t="str">
        <f t="shared" si="9"/>
        <v>WO</v>
      </c>
      <c r="L30" s="9" t="s">
        <v>40</v>
      </c>
      <c r="M30" s="9" t="s">
        <v>40</v>
      </c>
      <c r="N30" s="9" t="s">
        <v>40</v>
      </c>
      <c r="O30" s="9" t="s">
        <v>40</v>
      </c>
      <c r="P30" s="9" t="s">
        <v>40</v>
      </c>
      <c r="Q30" s="9" t="s">
        <v>40</v>
      </c>
      <c r="R30" s="9" t="str">
        <f t="shared" si="9"/>
        <v>WO</v>
      </c>
      <c r="S30" s="9" t="s">
        <v>40</v>
      </c>
      <c r="T30" s="9" t="s">
        <v>40</v>
      </c>
      <c r="U30" s="9" t="s">
        <v>41</v>
      </c>
      <c r="V30" s="9" t="s">
        <v>40</v>
      </c>
      <c r="W30" s="9" t="s">
        <v>40</v>
      </c>
      <c r="X30" s="9" t="s">
        <v>40</v>
      </c>
      <c r="Y30" s="9" t="str">
        <f t="shared" si="9"/>
        <v>WO</v>
      </c>
      <c r="Z30" s="9" t="s">
        <v>40</v>
      </c>
      <c r="AA30" s="9" t="s">
        <v>42</v>
      </c>
      <c r="AB30" s="9" t="s">
        <v>40</v>
      </c>
      <c r="AC30" s="9" t="s">
        <v>40</v>
      </c>
      <c r="AD30" s="9" t="s">
        <v>41</v>
      </c>
      <c r="AE30" s="9" t="s">
        <v>40</v>
      </c>
      <c r="AF30" s="9" t="str">
        <f t="shared" si="11"/>
        <v>WO</v>
      </c>
      <c r="AG30" s="9" t="s">
        <v>40</v>
      </c>
      <c r="AH30" s="9" t="s">
        <v>41</v>
      </c>
      <c r="AI30" s="9" t="s">
        <v>40</v>
      </c>
      <c r="AJ30" s="9" t="s">
        <v>40</v>
      </c>
      <c r="AK30" s="9" t="s">
        <v>40</v>
      </c>
      <c r="AL30" s="9" t="s">
        <v>40</v>
      </c>
      <c r="AM30" s="9" t="str">
        <f t="shared" si="11"/>
        <v>WO</v>
      </c>
      <c r="AN30" s="9" t="s">
        <v>42</v>
      </c>
      <c r="AO30" s="48"/>
      <c r="AP30" s="32"/>
      <c r="AQ30" s="10">
        <v>21</v>
      </c>
      <c r="AR30" s="17">
        <v>3447</v>
      </c>
      <c r="AS30" s="17" t="str">
        <f t="shared" si="3"/>
        <v>March</v>
      </c>
      <c r="AT30" s="17" t="s">
        <v>21</v>
      </c>
      <c r="AU30" s="18">
        <f t="shared" si="10"/>
        <v>20</v>
      </c>
      <c r="AV30" s="18">
        <f t="shared" si="4"/>
        <v>2</v>
      </c>
      <c r="AW30" s="18">
        <f t="shared" si="5"/>
        <v>3</v>
      </c>
      <c r="AX30" s="18">
        <f t="shared" si="6"/>
        <v>5</v>
      </c>
      <c r="AY30" s="18">
        <f t="shared" si="7"/>
        <v>31</v>
      </c>
      <c r="AZ30" s="18">
        <f>March_Report[[#This Row],[Days]]-March_Report[[#This Row],[Absent]]</f>
        <v>29</v>
      </c>
      <c r="BA30" s="19">
        <v>333445</v>
      </c>
      <c r="BB30" s="20">
        <f>March_Report[[#This Row],[Salary]]/March_Report[[#This Row],[Days]]</f>
        <v>10756.290322580646</v>
      </c>
      <c r="BC30" s="20">
        <f>March_Report[[#This Row],[PerDaySalary]]*March_Report[[#This Row],[Absent]]</f>
        <v>21512.580645161292</v>
      </c>
      <c r="BD30" s="20">
        <f>March_Report[[#This Row],[Salary]]-March_Report[[#This Row],[PerDaySalary]]</f>
        <v>322688.70967741933</v>
      </c>
      <c r="BE30" s="56"/>
    </row>
    <row r="31" spans="1:57" customFormat="1" ht="15" thickBot="1" x14ac:dyDescent="0.35">
      <c r="C31" s="32"/>
      <c r="D31" s="32"/>
      <c r="E31" s="46"/>
      <c r="F31" s="12">
        <v>22</v>
      </c>
      <c r="G31" s="42">
        <v>3448</v>
      </c>
      <c r="H31" s="42" t="s">
        <v>22</v>
      </c>
      <c r="I31" s="43">
        <f t="shared" si="8"/>
        <v>5</v>
      </c>
      <c r="J31" s="43" t="str">
        <f t="shared" si="9"/>
        <v xml:space="preserve"> </v>
      </c>
      <c r="K31" s="43" t="str">
        <f t="shared" si="9"/>
        <v>WO</v>
      </c>
      <c r="L31" s="9" t="s">
        <v>40</v>
      </c>
      <c r="M31" s="9" t="s">
        <v>40</v>
      </c>
      <c r="N31" s="9" t="s">
        <v>40</v>
      </c>
      <c r="O31" s="9" t="s">
        <v>40</v>
      </c>
      <c r="P31" s="9" t="s">
        <v>40</v>
      </c>
      <c r="Q31" s="9" t="s">
        <v>40</v>
      </c>
      <c r="R31" s="43" t="str">
        <f t="shared" si="9"/>
        <v>WO</v>
      </c>
      <c r="S31" s="9" t="s">
        <v>40</v>
      </c>
      <c r="T31" s="9" t="s">
        <v>40</v>
      </c>
      <c r="U31" s="9" t="s">
        <v>41</v>
      </c>
      <c r="V31" s="9" t="s">
        <v>40</v>
      </c>
      <c r="W31" s="9" t="s">
        <v>40</v>
      </c>
      <c r="X31" s="9" t="s">
        <v>40</v>
      </c>
      <c r="Y31" s="43" t="str">
        <f t="shared" si="9"/>
        <v>WO</v>
      </c>
      <c r="Z31" s="9" t="s">
        <v>40</v>
      </c>
      <c r="AA31" s="9" t="s">
        <v>42</v>
      </c>
      <c r="AB31" s="9" t="s">
        <v>40</v>
      </c>
      <c r="AC31" s="9" t="s">
        <v>40</v>
      </c>
      <c r="AD31" s="9" t="s">
        <v>41</v>
      </c>
      <c r="AE31" s="9" t="s">
        <v>40</v>
      </c>
      <c r="AF31" s="43" t="str">
        <f t="shared" si="11"/>
        <v>WO</v>
      </c>
      <c r="AG31" s="9" t="s">
        <v>40</v>
      </c>
      <c r="AH31" s="9" t="s">
        <v>41</v>
      </c>
      <c r="AI31" s="9" t="s">
        <v>40</v>
      </c>
      <c r="AJ31" s="9" t="s">
        <v>40</v>
      </c>
      <c r="AK31" s="9" t="s">
        <v>40</v>
      </c>
      <c r="AL31" s="9" t="s">
        <v>40</v>
      </c>
      <c r="AM31" s="43" t="str">
        <f t="shared" si="11"/>
        <v>WO</v>
      </c>
      <c r="AN31" s="9" t="s">
        <v>42</v>
      </c>
      <c r="AO31" s="48"/>
      <c r="AP31" s="32"/>
      <c r="AQ31" s="12">
        <v>22</v>
      </c>
      <c r="AR31" s="21">
        <v>3448</v>
      </c>
      <c r="AS31" s="21" t="str">
        <f t="shared" si="3"/>
        <v>March</v>
      </c>
      <c r="AT31" s="21" t="s">
        <v>22</v>
      </c>
      <c r="AU31" s="22">
        <f t="shared" si="10"/>
        <v>20</v>
      </c>
      <c r="AV31" s="22">
        <f t="shared" si="4"/>
        <v>2</v>
      </c>
      <c r="AW31" s="22">
        <f t="shared" si="5"/>
        <v>3</v>
      </c>
      <c r="AX31" s="22">
        <f t="shared" si="6"/>
        <v>5</v>
      </c>
      <c r="AY31" s="22">
        <f t="shared" si="7"/>
        <v>31</v>
      </c>
      <c r="AZ31" s="22">
        <f>March_Report[[#This Row],[Days]]-March_Report[[#This Row],[Absent]]</f>
        <v>29</v>
      </c>
      <c r="BA31" s="23">
        <v>789054</v>
      </c>
      <c r="BB31" s="24">
        <f>March_Report[[#This Row],[Salary]]/March_Report[[#This Row],[Days]]</f>
        <v>25453.354838709678</v>
      </c>
      <c r="BC31" s="24">
        <f>March_Report[[#This Row],[PerDaySalary]]*March_Report[[#This Row],[Absent]]</f>
        <v>50906.709677419356</v>
      </c>
      <c r="BD31" s="24">
        <f>March_Report[[#This Row],[Salary]]-March_Report[[#This Row],[PerDaySalary]]</f>
        <v>763600.6451612903</v>
      </c>
      <c r="BE31" s="56"/>
    </row>
    <row r="32" spans="1:57" x14ac:dyDescent="0.3">
      <c r="A32"/>
      <c r="B32"/>
      <c r="E32" s="46"/>
      <c r="F32" s="47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</row>
    <row r="33" spans="1:51" x14ac:dyDescent="0.3">
      <c r="A33"/>
      <c r="B33"/>
      <c r="E33" s="46"/>
      <c r="AO33" s="44"/>
    </row>
    <row r="34" spans="1:51" x14ac:dyDescent="0.3">
      <c r="I34" s="37"/>
    </row>
    <row r="35" spans="1:51" x14ac:dyDescent="0.3">
      <c r="AY35" s="38"/>
    </row>
  </sheetData>
  <mergeCells count="1">
    <mergeCell ref="F8:H8"/>
  </mergeCells>
  <conditionalFormatting sqref="I10:AN31">
    <cfRule type="containsText" dxfId="199" priority="3" operator="containsText" text="A">
      <formula>NOT(ISERROR(SEARCH("A",I10)))</formula>
    </cfRule>
  </conditionalFormatting>
  <conditionalFormatting sqref="J10:AN31">
    <cfRule type="containsText" dxfId="198" priority="1" operator="containsText" text="L">
      <formula>NOT(ISERROR(SEARCH("L",J10)))</formula>
    </cfRule>
    <cfRule type="containsText" dxfId="197" priority="2" operator="containsText" text="P">
      <formula>NOT(ISERROR(SEARCH("P",J10)))</formula>
    </cfRule>
  </conditionalFormatting>
  <dataValidations count="1">
    <dataValidation type="list" allowBlank="1" showInputMessage="1" showErrorMessage="1" sqref="L10:Q31 Z10:AE31 AG10:AL31 AN10:AN31 S10:X31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Sheet3!$B$2:$B$13</xm:f>
          </x14:formula1>
          <xm:sqref>F6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Mar!AU10:AX10</xm:f>
              <xm:sqref>BE10</xm:sqref>
            </x14:sparkline>
            <x14:sparkline>
              <xm:f>Mar!AU11:AX11</xm:f>
              <xm:sqref>BE11</xm:sqref>
            </x14:sparkline>
            <x14:sparkline>
              <xm:f>Mar!AU12:AX12</xm:f>
              <xm:sqref>BE12</xm:sqref>
            </x14:sparkline>
            <x14:sparkline>
              <xm:f>Mar!AU13:AX13</xm:f>
              <xm:sqref>BE13</xm:sqref>
            </x14:sparkline>
            <x14:sparkline>
              <xm:f>Mar!AU14:AX14</xm:f>
              <xm:sqref>BE14</xm:sqref>
            </x14:sparkline>
            <x14:sparkline>
              <xm:f>Mar!AU15:AX15</xm:f>
              <xm:sqref>BE15</xm:sqref>
            </x14:sparkline>
            <x14:sparkline>
              <xm:f>Mar!AU16:AX16</xm:f>
              <xm:sqref>BE16</xm:sqref>
            </x14:sparkline>
            <x14:sparkline>
              <xm:f>Mar!AU17:AX17</xm:f>
              <xm:sqref>BE17</xm:sqref>
            </x14:sparkline>
            <x14:sparkline>
              <xm:f>Mar!AU18:AX18</xm:f>
              <xm:sqref>BE18</xm:sqref>
            </x14:sparkline>
            <x14:sparkline>
              <xm:f>Mar!AU19:AX19</xm:f>
              <xm:sqref>BE19</xm:sqref>
            </x14:sparkline>
            <x14:sparkline>
              <xm:f>Mar!AU20:AX20</xm:f>
              <xm:sqref>BE20</xm:sqref>
            </x14:sparkline>
            <x14:sparkline>
              <xm:f>Mar!AU21:AX21</xm:f>
              <xm:sqref>BE21</xm:sqref>
            </x14:sparkline>
            <x14:sparkline>
              <xm:f>Mar!AU22:AX22</xm:f>
              <xm:sqref>BE22</xm:sqref>
            </x14:sparkline>
            <x14:sparkline>
              <xm:f>Mar!AU23:AX23</xm:f>
              <xm:sqref>BE23</xm:sqref>
            </x14:sparkline>
            <x14:sparkline>
              <xm:f>Mar!AU24:AX24</xm:f>
              <xm:sqref>BE24</xm:sqref>
            </x14:sparkline>
            <x14:sparkline>
              <xm:f>Mar!AU25:AX25</xm:f>
              <xm:sqref>BE25</xm:sqref>
            </x14:sparkline>
            <x14:sparkline>
              <xm:f>Mar!AU26:AX26</xm:f>
              <xm:sqref>BE26</xm:sqref>
            </x14:sparkline>
            <x14:sparkline>
              <xm:f>Mar!AU27:AX27</xm:f>
              <xm:sqref>BE27</xm:sqref>
            </x14:sparkline>
            <x14:sparkline>
              <xm:f>Mar!AU28:AX28</xm:f>
              <xm:sqref>BE28</xm:sqref>
            </x14:sparkline>
            <x14:sparkline>
              <xm:f>Mar!AU29:AX29</xm:f>
              <xm:sqref>BE29</xm:sqref>
            </x14:sparkline>
            <x14:sparkline>
              <xm:f>Mar!AU30:AX30</xm:f>
              <xm:sqref>BE30</xm:sqref>
            </x14:sparkline>
            <x14:sparkline>
              <xm:f>Mar!AU31:AX31</xm:f>
              <xm:sqref>BE31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5"/>
  <sheetViews>
    <sheetView topLeftCell="AX1" workbookViewId="0">
      <selection activeCell="BH17" sqref="BH17"/>
    </sheetView>
  </sheetViews>
  <sheetFormatPr defaultRowHeight="14.4" x14ac:dyDescent="0.3"/>
  <cols>
    <col min="1" max="4" width="8.88671875" style="32"/>
    <col min="5" max="5" width="6.33203125" style="34" customWidth="1"/>
    <col min="6" max="6" width="20.88671875" style="36" customWidth="1"/>
    <col min="7" max="7" width="10.109375" style="32" customWidth="1"/>
    <col min="8" max="8" width="22.109375" style="32" customWidth="1"/>
    <col min="9" max="9" width="18.5546875" style="32" customWidth="1"/>
    <col min="10" max="10" width="4.5546875" style="32" customWidth="1"/>
    <col min="11" max="11" width="5.21875" style="32" customWidth="1"/>
    <col min="12" max="12" width="6.77734375" style="32" customWidth="1"/>
    <col min="13" max="13" width="4.77734375" style="32" customWidth="1"/>
    <col min="14" max="14" width="4" style="32" customWidth="1"/>
    <col min="15" max="15" width="4.77734375" style="32" customWidth="1"/>
    <col min="16" max="16" width="4" style="32" customWidth="1"/>
    <col min="17" max="17" width="4.33203125" style="32" customWidth="1"/>
    <col min="18" max="19" width="6.44140625" style="32" customWidth="1"/>
    <col min="20" max="20" width="4.77734375" style="32" customWidth="1"/>
    <col min="21" max="21" width="4" style="32" customWidth="1"/>
    <col min="22" max="22" width="4.77734375" style="32" customWidth="1"/>
    <col min="23" max="23" width="4" style="32" customWidth="1"/>
    <col min="24" max="24" width="4.44140625" style="32" customWidth="1"/>
    <col min="25" max="25" width="5.109375" style="32" customWidth="1"/>
    <col min="26" max="26" width="6" style="32" customWidth="1"/>
    <col min="27" max="27" width="4.77734375" style="32" customWidth="1"/>
    <col min="28" max="28" width="4" style="32" customWidth="1"/>
    <col min="29" max="29" width="4.77734375" style="32" customWidth="1"/>
    <col min="30" max="30" width="6.77734375" style="32" customWidth="1"/>
    <col min="31" max="31" width="6.44140625" style="32" customWidth="1"/>
    <col min="32" max="32" width="6.77734375" style="32" customWidth="1"/>
    <col min="33" max="33" width="7.33203125" style="32" customWidth="1"/>
    <col min="34" max="34" width="7.5546875" style="32" customWidth="1"/>
    <col min="35" max="35" width="6.77734375" style="32" customWidth="1"/>
    <col min="36" max="36" width="7.88671875" style="32" customWidth="1"/>
    <col min="37" max="37" width="6.109375" style="32" customWidth="1"/>
    <col min="38" max="38" width="5.5546875" style="32" customWidth="1"/>
    <col min="39" max="39" width="5.109375" style="32" customWidth="1"/>
    <col min="40" max="40" width="4.88671875" style="32" customWidth="1"/>
    <col min="41" max="42" width="8.88671875" style="32"/>
    <col min="43" max="43" width="9.21875" style="32" customWidth="1"/>
    <col min="44" max="45" width="9.6640625" style="32" customWidth="1"/>
    <col min="46" max="46" width="24.5546875" style="32" customWidth="1"/>
    <col min="47" max="47" width="10.6640625" style="32" customWidth="1"/>
    <col min="48" max="48" width="10" style="32" customWidth="1"/>
    <col min="49" max="49" width="8.88671875" style="32" customWidth="1"/>
    <col min="50" max="50" width="11.77734375" style="32" customWidth="1"/>
    <col min="51" max="51" width="15" style="32" customWidth="1"/>
    <col min="52" max="52" width="12.33203125" style="32" customWidth="1"/>
    <col min="53" max="53" width="15" style="32" customWidth="1"/>
    <col min="54" max="54" width="16.33203125" style="32" customWidth="1"/>
    <col min="55" max="55" width="19.33203125" style="32" customWidth="1"/>
    <col min="56" max="56" width="17.109375" style="32" customWidth="1"/>
    <col min="57" max="57" width="17.77734375" style="32" customWidth="1"/>
    <col min="58" max="16384" width="8.88671875" style="32"/>
  </cols>
  <sheetData>
    <row r="1" spans="1:60" customFormat="1" x14ac:dyDescent="0.3">
      <c r="A1" s="55"/>
      <c r="F1" s="2"/>
      <c r="AO1" s="32"/>
      <c r="AP1" s="32"/>
    </row>
    <row r="2" spans="1:60" customFormat="1" x14ac:dyDescent="0.3">
      <c r="F2" s="2"/>
      <c r="AO2" s="32"/>
      <c r="AP2" s="32"/>
    </row>
    <row r="3" spans="1:60" customFormat="1" x14ac:dyDescent="0.3">
      <c r="F3" s="2"/>
      <c r="AO3" s="32"/>
      <c r="AP3" s="32"/>
    </row>
    <row r="4" spans="1:60" customFormat="1" x14ac:dyDescent="0.3">
      <c r="C4" s="32"/>
      <c r="D4" s="32"/>
      <c r="F4" s="2"/>
      <c r="AO4" s="32"/>
      <c r="AP4" s="32"/>
    </row>
    <row r="5" spans="1:60" customFormat="1" x14ac:dyDescent="0.3">
      <c r="C5" s="32"/>
      <c r="D5" s="32"/>
      <c r="E5" s="32"/>
      <c r="F5" s="33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customFormat="1" x14ac:dyDescent="0.3">
      <c r="C6" s="32"/>
      <c r="D6" s="32"/>
      <c r="E6" s="49" t="s">
        <v>24</v>
      </c>
      <c r="F6" s="50">
        <v>45748</v>
      </c>
      <c r="G6" s="49" t="str">
        <f>TEXT(F6,"MMMM")</f>
        <v>April</v>
      </c>
      <c r="H6" s="49" t="s">
        <v>25</v>
      </c>
      <c r="I6" s="50">
        <f>EOMONTH(F6,0)</f>
        <v>45777</v>
      </c>
      <c r="J6" s="51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</row>
    <row r="7" spans="1:60" customFormat="1" ht="15" thickBot="1" x14ac:dyDescent="0.35">
      <c r="C7" s="32"/>
      <c r="D7" s="32"/>
      <c r="E7" s="44"/>
      <c r="F7" s="45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</row>
    <row r="8" spans="1:60" customFormat="1" ht="15" thickBot="1" x14ac:dyDescent="0.35">
      <c r="C8" s="32"/>
      <c r="D8" s="32"/>
      <c r="E8" s="44"/>
      <c r="F8" s="58" t="s">
        <v>28</v>
      </c>
      <c r="G8" s="59"/>
      <c r="H8" s="59"/>
      <c r="I8" s="40" t="s">
        <v>29</v>
      </c>
      <c r="J8" s="5" t="str">
        <f>TEXT(J9,"DDD")</f>
        <v>Tue</v>
      </c>
      <c r="K8" s="5" t="str">
        <f t="shared" ref="K8:AN8" si="0">TEXT(K9,"DDD")</f>
        <v>Wed</v>
      </c>
      <c r="L8" s="5" t="str">
        <f t="shared" si="0"/>
        <v>Thu</v>
      </c>
      <c r="M8" s="5" t="str">
        <f t="shared" si="0"/>
        <v>Fri</v>
      </c>
      <c r="N8" s="5" t="str">
        <f t="shared" si="0"/>
        <v>Sat</v>
      </c>
      <c r="O8" s="5" t="str">
        <f t="shared" si="0"/>
        <v>Sun</v>
      </c>
      <c r="P8" s="5" t="str">
        <f t="shared" si="0"/>
        <v>Mon</v>
      </c>
      <c r="Q8" s="5" t="str">
        <f t="shared" si="0"/>
        <v>Tue</v>
      </c>
      <c r="R8" s="5" t="str">
        <f t="shared" si="0"/>
        <v>Wed</v>
      </c>
      <c r="S8" s="5" t="str">
        <f t="shared" si="0"/>
        <v>Thu</v>
      </c>
      <c r="T8" s="5" t="str">
        <f t="shared" si="0"/>
        <v>Fri</v>
      </c>
      <c r="U8" s="5" t="str">
        <f t="shared" si="0"/>
        <v>Sat</v>
      </c>
      <c r="V8" s="5" t="str">
        <f t="shared" si="0"/>
        <v>Sun</v>
      </c>
      <c r="W8" s="5" t="str">
        <f t="shared" si="0"/>
        <v>Mon</v>
      </c>
      <c r="X8" s="5" t="str">
        <f t="shared" si="0"/>
        <v>Tue</v>
      </c>
      <c r="Y8" s="5" t="str">
        <f t="shared" si="0"/>
        <v>Wed</v>
      </c>
      <c r="Z8" s="5" t="str">
        <f t="shared" si="0"/>
        <v>Thu</v>
      </c>
      <c r="AA8" s="5" t="str">
        <f t="shared" si="0"/>
        <v>Fri</v>
      </c>
      <c r="AB8" s="5" t="str">
        <f t="shared" si="0"/>
        <v>Sat</v>
      </c>
      <c r="AC8" s="5" t="str">
        <f t="shared" si="0"/>
        <v>Sun</v>
      </c>
      <c r="AD8" s="5" t="str">
        <f t="shared" si="0"/>
        <v>Mon</v>
      </c>
      <c r="AE8" s="5" t="str">
        <f t="shared" si="0"/>
        <v>Tue</v>
      </c>
      <c r="AF8" s="5" t="str">
        <f t="shared" si="0"/>
        <v>Wed</v>
      </c>
      <c r="AG8" s="5" t="str">
        <f t="shared" si="0"/>
        <v>Thu</v>
      </c>
      <c r="AH8" s="5" t="str">
        <f t="shared" si="0"/>
        <v>Fri</v>
      </c>
      <c r="AI8" s="5" t="str">
        <f t="shared" si="0"/>
        <v>Sat</v>
      </c>
      <c r="AJ8" s="5" t="str">
        <f t="shared" si="0"/>
        <v>Sun</v>
      </c>
      <c r="AK8" s="5" t="str">
        <f t="shared" si="0"/>
        <v>Mon</v>
      </c>
      <c r="AL8" s="5" t="str">
        <f t="shared" si="0"/>
        <v>Tue</v>
      </c>
      <c r="AM8" s="5" t="str">
        <f t="shared" si="0"/>
        <v>Wed</v>
      </c>
      <c r="AN8" s="6" t="str">
        <f t="shared" si="0"/>
        <v/>
      </c>
      <c r="AO8" s="44"/>
      <c r="AP8" s="32"/>
    </row>
    <row r="9" spans="1:60" customFormat="1" ht="15" thickBot="1" x14ac:dyDescent="0.35">
      <c r="C9" s="32"/>
      <c r="D9" s="32"/>
      <c r="E9" s="46"/>
      <c r="F9" s="41" t="s">
        <v>23</v>
      </c>
      <c r="G9" s="3" t="s">
        <v>0</v>
      </c>
      <c r="H9" s="4" t="s">
        <v>27</v>
      </c>
      <c r="I9" s="39" t="s">
        <v>26</v>
      </c>
      <c r="J9" s="7">
        <f>F6</f>
        <v>45748</v>
      </c>
      <c r="K9" s="7">
        <f>IF(J9&lt;$I$6,J9+1,"")</f>
        <v>45749</v>
      </c>
      <c r="L9" s="7">
        <f t="shared" ref="L9:AN9" si="1">IF(K9&lt;$I$6,K9+1,"")</f>
        <v>45750</v>
      </c>
      <c r="M9" s="7">
        <f t="shared" si="1"/>
        <v>45751</v>
      </c>
      <c r="N9" s="7">
        <f t="shared" si="1"/>
        <v>45752</v>
      </c>
      <c r="O9" s="7">
        <f t="shared" si="1"/>
        <v>45753</v>
      </c>
      <c r="P9" s="7">
        <f t="shared" si="1"/>
        <v>45754</v>
      </c>
      <c r="Q9" s="7">
        <f t="shared" si="1"/>
        <v>45755</v>
      </c>
      <c r="R9" s="7">
        <f t="shared" si="1"/>
        <v>45756</v>
      </c>
      <c r="S9" s="7">
        <f t="shared" si="1"/>
        <v>45757</v>
      </c>
      <c r="T9" s="7">
        <f t="shared" si="1"/>
        <v>45758</v>
      </c>
      <c r="U9" s="7">
        <f t="shared" si="1"/>
        <v>45759</v>
      </c>
      <c r="V9" s="7">
        <f t="shared" si="1"/>
        <v>45760</v>
      </c>
      <c r="W9" s="7">
        <f t="shared" si="1"/>
        <v>45761</v>
      </c>
      <c r="X9" s="7">
        <f t="shared" si="1"/>
        <v>45762</v>
      </c>
      <c r="Y9" s="7">
        <f t="shared" si="1"/>
        <v>45763</v>
      </c>
      <c r="Z9" s="7">
        <f t="shared" si="1"/>
        <v>45764</v>
      </c>
      <c r="AA9" s="7">
        <f t="shared" si="1"/>
        <v>45765</v>
      </c>
      <c r="AB9" s="7">
        <f t="shared" si="1"/>
        <v>45766</v>
      </c>
      <c r="AC9" s="7">
        <f t="shared" si="1"/>
        <v>45767</v>
      </c>
      <c r="AD9" s="7">
        <f t="shared" si="1"/>
        <v>45768</v>
      </c>
      <c r="AE9" s="7">
        <f t="shared" si="1"/>
        <v>45769</v>
      </c>
      <c r="AF9" s="7">
        <f t="shared" si="1"/>
        <v>45770</v>
      </c>
      <c r="AG9" s="7">
        <f t="shared" si="1"/>
        <v>45771</v>
      </c>
      <c r="AH9" s="7">
        <f t="shared" si="1"/>
        <v>45772</v>
      </c>
      <c r="AI9" s="7">
        <f t="shared" si="1"/>
        <v>45773</v>
      </c>
      <c r="AJ9" s="7">
        <f t="shared" si="1"/>
        <v>45774</v>
      </c>
      <c r="AK9" s="7">
        <f t="shared" si="1"/>
        <v>45775</v>
      </c>
      <c r="AL9" s="7">
        <f t="shared" si="1"/>
        <v>45776</v>
      </c>
      <c r="AM9" s="7">
        <f t="shared" si="1"/>
        <v>45777</v>
      </c>
      <c r="AN9" s="8" t="str">
        <f t="shared" si="1"/>
        <v/>
      </c>
      <c r="AO9" s="48"/>
      <c r="AP9" s="35"/>
      <c r="AQ9" s="13" t="s">
        <v>23</v>
      </c>
      <c r="AR9" s="14" t="s">
        <v>0</v>
      </c>
      <c r="AS9" s="14" t="s">
        <v>39</v>
      </c>
      <c r="AT9" s="14" t="s">
        <v>27</v>
      </c>
      <c r="AU9" s="15" t="s">
        <v>30</v>
      </c>
      <c r="AV9" s="15" t="s">
        <v>31</v>
      </c>
      <c r="AW9" s="15" t="s">
        <v>32</v>
      </c>
      <c r="AX9" s="15" t="s">
        <v>33</v>
      </c>
      <c r="AY9" s="15" t="s">
        <v>29</v>
      </c>
      <c r="AZ9" s="15" t="s">
        <v>34</v>
      </c>
      <c r="BA9" s="15" t="s">
        <v>35</v>
      </c>
      <c r="BB9" s="15" t="s">
        <v>36</v>
      </c>
      <c r="BC9" s="15" t="s">
        <v>37</v>
      </c>
      <c r="BD9" s="16" t="s">
        <v>43</v>
      </c>
      <c r="BE9" s="57" t="s">
        <v>38</v>
      </c>
    </row>
    <row r="10" spans="1:60" customFormat="1" x14ac:dyDescent="0.3">
      <c r="C10" s="32"/>
      <c r="D10" s="32"/>
      <c r="E10" s="46"/>
      <c r="F10" s="10">
        <v>1</v>
      </c>
      <c r="G10" s="11">
        <v>3427</v>
      </c>
      <c r="H10" s="11" t="s">
        <v>1</v>
      </c>
      <c r="I10" s="9">
        <f>COUNTIF($J$8:$AN$8,"Sun")</f>
        <v>4</v>
      </c>
      <c r="J10" s="9" t="s">
        <v>42</v>
      </c>
      <c r="K10" s="9" t="s">
        <v>42</v>
      </c>
      <c r="L10" s="9" t="s">
        <v>42</v>
      </c>
      <c r="M10" s="9" t="s">
        <v>42</v>
      </c>
      <c r="N10" s="9" t="s">
        <v>42</v>
      </c>
      <c r="O10" s="9" t="s">
        <v>42</v>
      </c>
      <c r="P10" s="9" t="str">
        <f t="shared" ref="P10:AK18" si="2">IF(P$8="Sun","WO"," ")</f>
        <v xml:space="preserve"> </v>
      </c>
      <c r="Q10" s="9" t="s">
        <v>42</v>
      </c>
      <c r="R10" s="9" t="s">
        <v>42</v>
      </c>
      <c r="S10" s="9" t="s">
        <v>42</v>
      </c>
      <c r="T10" s="9" t="s">
        <v>42</v>
      </c>
      <c r="U10" s="9" t="s">
        <v>42</v>
      </c>
      <c r="V10" s="9" t="s">
        <v>42</v>
      </c>
      <c r="W10" s="9" t="str">
        <f t="shared" si="2"/>
        <v xml:space="preserve"> </v>
      </c>
      <c r="X10" s="9" t="s">
        <v>42</v>
      </c>
      <c r="Y10" s="9" t="s">
        <v>42</v>
      </c>
      <c r="Z10" s="9" t="s">
        <v>42</v>
      </c>
      <c r="AA10" s="9" t="s">
        <v>42</v>
      </c>
      <c r="AB10" s="9" t="s">
        <v>42</v>
      </c>
      <c r="AC10" s="9" t="s">
        <v>42</v>
      </c>
      <c r="AD10" s="9" t="str">
        <f t="shared" si="2"/>
        <v xml:space="preserve"> </v>
      </c>
      <c r="AE10" s="9" t="s">
        <v>42</v>
      </c>
      <c r="AF10" s="9" t="s">
        <v>42</v>
      </c>
      <c r="AG10" s="9" t="s">
        <v>42</v>
      </c>
      <c r="AH10" s="9" t="s">
        <v>42</v>
      </c>
      <c r="AI10" s="9" t="s">
        <v>42</v>
      </c>
      <c r="AJ10" s="9" t="s">
        <v>42</v>
      </c>
      <c r="AK10" s="9" t="str">
        <f t="shared" si="2"/>
        <v xml:space="preserve"> </v>
      </c>
      <c r="AL10" s="9" t="s">
        <v>42</v>
      </c>
      <c r="AM10" s="9" t="s">
        <v>42</v>
      </c>
      <c r="AN10" s="9" t="s">
        <v>42</v>
      </c>
      <c r="AO10" s="48"/>
      <c r="AP10" s="32"/>
      <c r="AQ10" s="26">
        <v>1</v>
      </c>
      <c r="AR10" s="27">
        <v>3427</v>
      </c>
      <c r="AS10" s="27" t="str">
        <f t="shared" ref="AS10:AS31" si="3">$G$6</f>
        <v>April</v>
      </c>
      <c r="AT10" s="27" t="s">
        <v>1</v>
      </c>
      <c r="AU10" s="28">
        <f>COUNTIF($K10:$AN10,"P")</f>
        <v>0</v>
      </c>
      <c r="AV10" s="28">
        <f t="shared" ref="AV10:AV31" si="4">COUNTIF($K10:$AN10,"A")</f>
        <v>26</v>
      </c>
      <c r="AW10" s="28">
        <f t="shared" ref="AW10:AW31" si="5">COUNTIF($K10:$AN10,"L")</f>
        <v>0</v>
      </c>
      <c r="AX10" s="28">
        <f t="shared" ref="AX10:AX31" si="6">I10</f>
        <v>4</v>
      </c>
      <c r="AY10" s="28">
        <f t="shared" ref="AY10:AY31" si="7">(DATEDIF($F$6,$I$6,"D")+1)</f>
        <v>30</v>
      </c>
      <c r="AZ10" s="28">
        <f>April_Report[[#This Row],[Days]]-April_Report[[#This Row],[Absent]]</f>
        <v>4</v>
      </c>
      <c r="BA10" s="29">
        <v>11111112</v>
      </c>
      <c r="BB10" s="30">
        <f>April_Report[[#This Row],[Salary]]/April_Report[[#This Row],[Days]]</f>
        <v>370370.4</v>
      </c>
      <c r="BC10" s="30">
        <f>April_Report[[#This Row],[PerDaySalary]]*April_Report[[#This Row],[Absent]]</f>
        <v>9629630.4000000004</v>
      </c>
      <c r="BD10" s="30">
        <f>April_Report[[#This Row],[Salary]]-April_Report[[#This Row],[PerDaySalary]]</f>
        <v>10740741.6</v>
      </c>
      <c r="BE10" s="56"/>
    </row>
    <row r="11" spans="1:60" customFormat="1" x14ac:dyDescent="0.3">
      <c r="C11" s="32"/>
      <c r="D11" s="32"/>
      <c r="E11" s="46"/>
      <c r="F11" s="10">
        <v>2</v>
      </c>
      <c r="G11" s="11">
        <v>3428</v>
      </c>
      <c r="H11" s="11" t="s">
        <v>2</v>
      </c>
      <c r="I11" s="9">
        <f t="shared" ref="I11:I31" si="8">COUNTIF($J$8:$AN$8,"Sun")</f>
        <v>4</v>
      </c>
      <c r="J11" s="9" t="s">
        <v>42</v>
      </c>
      <c r="K11" s="9" t="s">
        <v>42</v>
      </c>
      <c r="L11" s="9" t="s">
        <v>42</v>
      </c>
      <c r="M11" s="9" t="s">
        <v>42</v>
      </c>
      <c r="N11" s="9" t="s">
        <v>42</v>
      </c>
      <c r="O11" s="9" t="s">
        <v>42</v>
      </c>
      <c r="P11" s="9" t="str">
        <f t="shared" ref="P11:W31" si="9">IF(P$8="Sun","WO"," ")</f>
        <v xml:space="preserve"> </v>
      </c>
      <c r="Q11" s="9" t="s">
        <v>42</v>
      </c>
      <c r="R11" s="9" t="s">
        <v>42</v>
      </c>
      <c r="S11" s="9" t="s">
        <v>42</v>
      </c>
      <c r="T11" s="9" t="s">
        <v>42</v>
      </c>
      <c r="U11" s="9" t="s">
        <v>42</v>
      </c>
      <c r="V11" s="9" t="s">
        <v>42</v>
      </c>
      <c r="W11" s="9" t="str">
        <f t="shared" si="9"/>
        <v xml:space="preserve"> </v>
      </c>
      <c r="X11" s="9" t="s">
        <v>42</v>
      </c>
      <c r="Y11" s="9" t="s">
        <v>42</v>
      </c>
      <c r="Z11" s="9" t="s">
        <v>42</v>
      </c>
      <c r="AA11" s="9" t="s">
        <v>42</v>
      </c>
      <c r="AB11" s="9" t="s">
        <v>42</v>
      </c>
      <c r="AC11" s="9" t="s">
        <v>42</v>
      </c>
      <c r="AD11" s="9" t="str">
        <f t="shared" si="2"/>
        <v xml:space="preserve"> </v>
      </c>
      <c r="AE11" s="9" t="s">
        <v>42</v>
      </c>
      <c r="AF11" s="9" t="s">
        <v>42</v>
      </c>
      <c r="AG11" s="9" t="s">
        <v>42</v>
      </c>
      <c r="AH11" s="9" t="s">
        <v>42</v>
      </c>
      <c r="AI11" s="9" t="s">
        <v>42</v>
      </c>
      <c r="AJ11" s="9" t="s">
        <v>42</v>
      </c>
      <c r="AK11" s="9" t="str">
        <f t="shared" si="2"/>
        <v xml:space="preserve"> </v>
      </c>
      <c r="AL11" s="9" t="s">
        <v>42</v>
      </c>
      <c r="AM11" s="9" t="s">
        <v>42</v>
      </c>
      <c r="AN11" s="9" t="s">
        <v>42</v>
      </c>
      <c r="AO11" s="48"/>
      <c r="AP11" s="32"/>
      <c r="AQ11" s="10">
        <v>2</v>
      </c>
      <c r="AR11" s="17">
        <v>3428</v>
      </c>
      <c r="AS11" s="17" t="str">
        <f t="shared" si="3"/>
        <v>April</v>
      </c>
      <c r="AT11" s="17" t="s">
        <v>2</v>
      </c>
      <c r="AU11" s="18">
        <f t="shared" ref="AU11:AU31" si="10">COUNTIF($K11:$AN11,"P")</f>
        <v>0</v>
      </c>
      <c r="AV11" s="18">
        <f t="shared" si="4"/>
        <v>26</v>
      </c>
      <c r="AW11" s="18">
        <f t="shared" si="5"/>
        <v>0</v>
      </c>
      <c r="AX11" s="18">
        <f t="shared" si="6"/>
        <v>4</v>
      </c>
      <c r="AY11" s="18">
        <f t="shared" si="7"/>
        <v>30</v>
      </c>
      <c r="AZ11" s="18">
        <f>April_Report[[#This Row],[Days]]-April_Report[[#This Row],[Absent]]</f>
        <v>4</v>
      </c>
      <c r="BA11" s="19">
        <v>222222</v>
      </c>
      <c r="BB11" s="20">
        <f>April_Report[[#This Row],[Salary]]/April_Report[[#This Row],[Days]]</f>
        <v>7407.4</v>
      </c>
      <c r="BC11" s="20">
        <f>April_Report[[#This Row],[PerDaySalary]]*April_Report[[#This Row],[Absent]]</f>
        <v>192592.4</v>
      </c>
      <c r="BD11" s="20">
        <f>April_Report[[#This Row],[Salary]]-April_Report[[#This Row],[PerDaySalary]]</f>
        <v>214814.6</v>
      </c>
      <c r="BE11" s="56"/>
    </row>
    <row r="12" spans="1:60" customFormat="1" x14ac:dyDescent="0.3">
      <c r="C12" s="32"/>
      <c r="D12" s="32"/>
      <c r="E12" s="46"/>
      <c r="F12" s="10">
        <v>3</v>
      </c>
      <c r="G12" s="11">
        <v>3429</v>
      </c>
      <c r="H12" s="11" t="s">
        <v>3</v>
      </c>
      <c r="I12" s="9">
        <f t="shared" si="8"/>
        <v>4</v>
      </c>
      <c r="J12" s="9" t="s">
        <v>42</v>
      </c>
      <c r="K12" s="9" t="s">
        <v>42</v>
      </c>
      <c r="L12" s="9" t="s">
        <v>42</v>
      </c>
      <c r="M12" s="9" t="s">
        <v>42</v>
      </c>
      <c r="N12" s="9" t="s">
        <v>42</v>
      </c>
      <c r="O12" s="9" t="s">
        <v>42</v>
      </c>
      <c r="P12" s="9" t="str">
        <f t="shared" si="2"/>
        <v xml:space="preserve"> </v>
      </c>
      <c r="Q12" s="9" t="s">
        <v>42</v>
      </c>
      <c r="R12" s="9" t="s">
        <v>42</v>
      </c>
      <c r="S12" s="9" t="s">
        <v>42</v>
      </c>
      <c r="T12" s="9" t="s">
        <v>42</v>
      </c>
      <c r="U12" s="9" t="s">
        <v>42</v>
      </c>
      <c r="V12" s="9" t="s">
        <v>42</v>
      </c>
      <c r="W12" s="9" t="str">
        <f t="shared" si="2"/>
        <v xml:space="preserve"> </v>
      </c>
      <c r="X12" s="9" t="s">
        <v>42</v>
      </c>
      <c r="Y12" s="9" t="s">
        <v>42</v>
      </c>
      <c r="Z12" s="9" t="s">
        <v>42</v>
      </c>
      <c r="AA12" s="9" t="s">
        <v>42</v>
      </c>
      <c r="AB12" s="9" t="s">
        <v>42</v>
      </c>
      <c r="AC12" s="9" t="s">
        <v>42</v>
      </c>
      <c r="AD12" s="9" t="str">
        <f t="shared" si="2"/>
        <v xml:space="preserve"> </v>
      </c>
      <c r="AE12" s="9" t="s">
        <v>42</v>
      </c>
      <c r="AF12" s="9" t="s">
        <v>42</v>
      </c>
      <c r="AG12" s="9" t="s">
        <v>42</v>
      </c>
      <c r="AH12" s="9" t="s">
        <v>42</v>
      </c>
      <c r="AI12" s="9" t="s">
        <v>42</v>
      </c>
      <c r="AJ12" s="9" t="s">
        <v>42</v>
      </c>
      <c r="AK12" s="9" t="str">
        <f t="shared" si="2"/>
        <v xml:space="preserve"> </v>
      </c>
      <c r="AL12" s="9" t="s">
        <v>42</v>
      </c>
      <c r="AM12" s="9" t="s">
        <v>42</v>
      </c>
      <c r="AN12" s="9" t="s">
        <v>42</v>
      </c>
      <c r="AO12" s="48"/>
      <c r="AP12" s="32"/>
      <c r="AQ12" s="10">
        <v>3</v>
      </c>
      <c r="AR12" s="17">
        <v>3429</v>
      </c>
      <c r="AS12" s="17" t="str">
        <f t="shared" si="3"/>
        <v>April</v>
      </c>
      <c r="AT12" s="17" t="s">
        <v>3</v>
      </c>
      <c r="AU12" s="18">
        <f t="shared" si="10"/>
        <v>0</v>
      </c>
      <c r="AV12" s="18">
        <f t="shared" si="4"/>
        <v>26</v>
      </c>
      <c r="AW12" s="18">
        <f t="shared" si="5"/>
        <v>0</v>
      </c>
      <c r="AX12" s="18">
        <f t="shared" si="6"/>
        <v>4</v>
      </c>
      <c r="AY12" s="18">
        <f t="shared" si="7"/>
        <v>30</v>
      </c>
      <c r="AZ12" s="18">
        <f>April_Report[[#This Row],[Days]]-April_Report[[#This Row],[Absent]]</f>
        <v>4</v>
      </c>
      <c r="BA12" s="19">
        <v>666666</v>
      </c>
      <c r="BB12" s="20">
        <f>April_Report[[#This Row],[Salary]]/April_Report[[#This Row],[Days]]</f>
        <v>22222.2</v>
      </c>
      <c r="BC12" s="20">
        <f>April_Report[[#This Row],[PerDaySalary]]*April_Report[[#This Row],[Absent]]</f>
        <v>577777.20000000007</v>
      </c>
      <c r="BD12" s="20">
        <f>April_Report[[#This Row],[Salary]]-April_Report[[#This Row],[PerDaySalary]]</f>
        <v>644443.80000000005</v>
      </c>
      <c r="BE12" s="56"/>
    </row>
    <row r="13" spans="1:60" customFormat="1" x14ac:dyDescent="0.3">
      <c r="C13" s="32"/>
      <c r="D13" s="32"/>
      <c r="E13" s="46"/>
      <c r="F13" s="10">
        <v>4</v>
      </c>
      <c r="G13" s="11">
        <v>3430</v>
      </c>
      <c r="H13" s="11" t="s">
        <v>4</v>
      </c>
      <c r="I13" s="9">
        <f t="shared" si="8"/>
        <v>4</v>
      </c>
      <c r="J13" s="9" t="s">
        <v>42</v>
      </c>
      <c r="K13" s="9" t="s">
        <v>42</v>
      </c>
      <c r="L13" s="9" t="s">
        <v>42</v>
      </c>
      <c r="M13" s="9" t="s">
        <v>42</v>
      </c>
      <c r="N13" s="9" t="s">
        <v>42</v>
      </c>
      <c r="O13" s="9" t="s">
        <v>42</v>
      </c>
      <c r="P13" s="9" t="str">
        <f t="shared" si="2"/>
        <v xml:space="preserve"> </v>
      </c>
      <c r="Q13" s="9" t="s">
        <v>42</v>
      </c>
      <c r="R13" s="9" t="s">
        <v>42</v>
      </c>
      <c r="S13" s="9" t="s">
        <v>42</v>
      </c>
      <c r="T13" s="9" t="s">
        <v>42</v>
      </c>
      <c r="U13" s="9" t="s">
        <v>42</v>
      </c>
      <c r="V13" s="9" t="s">
        <v>42</v>
      </c>
      <c r="W13" s="9" t="str">
        <f t="shared" si="2"/>
        <v xml:space="preserve"> </v>
      </c>
      <c r="X13" s="9" t="s">
        <v>42</v>
      </c>
      <c r="Y13" s="9" t="s">
        <v>42</v>
      </c>
      <c r="Z13" s="9" t="s">
        <v>42</v>
      </c>
      <c r="AA13" s="9" t="s">
        <v>42</v>
      </c>
      <c r="AB13" s="9" t="s">
        <v>42</v>
      </c>
      <c r="AC13" s="9" t="s">
        <v>42</v>
      </c>
      <c r="AD13" s="9" t="str">
        <f t="shared" si="2"/>
        <v xml:space="preserve"> </v>
      </c>
      <c r="AE13" s="9" t="s">
        <v>42</v>
      </c>
      <c r="AF13" s="9" t="s">
        <v>42</v>
      </c>
      <c r="AG13" s="9" t="s">
        <v>42</v>
      </c>
      <c r="AH13" s="9" t="s">
        <v>42</v>
      </c>
      <c r="AI13" s="9" t="s">
        <v>42</v>
      </c>
      <c r="AJ13" s="9" t="s">
        <v>42</v>
      </c>
      <c r="AK13" s="9" t="str">
        <f t="shared" si="2"/>
        <v xml:space="preserve"> </v>
      </c>
      <c r="AL13" s="9" t="s">
        <v>42</v>
      </c>
      <c r="AM13" s="9" t="s">
        <v>42</v>
      </c>
      <c r="AN13" s="9" t="s">
        <v>42</v>
      </c>
      <c r="AO13" s="48"/>
      <c r="AP13" s="32"/>
      <c r="AQ13" s="10">
        <v>4</v>
      </c>
      <c r="AR13" s="17">
        <v>3430</v>
      </c>
      <c r="AS13" s="17" t="str">
        <f t="shared" si="3"/>
        <v>April</v>
      </c>
      <c r="AT13" s="17" t="s">
        <v>4</v>
      </c>
      <c r="AU13" s="18">
        <f t="shared" si="10"/>
        <v>0</v>
      </c>
      <c r="AV13" s="18">
        <f t="shared" si="4"/>
        <v>26</v>
      </c>
      <c r="AW13" s="18">
        <f t="shared" si="5"/>
        <v>0</v>
      </c>
      <c r="AX13" s="18">
        <f t="shared" si="6"/>
        <v>4</v>
      </c>
      <c r="AY13" s="18">
        <f t="shared" si="7"/>
        <v>30</v>
      </c>
      <c r="AZ13" s="18">
        <f>April_Report[[#This Row],[Days]]-April_Report[[#This Row],[Absent]]</f>
        <v>4</v>
      </c>
      <c r="BA13" s="19">
        <v>33333</v>
      </c>
      <c r="BB13" s="20">
        <f>April_Report[[#This Row],[Salary]]/April_Report[[#This Row],[Days]]</f>
        <v>1111.0999999999999</v>
      </c>
      <c r="BC13" s="20">
        <f>April_Report[[#This Row],[PerDaySalary]]*April_Report[[#This Row],[Absent]]</f>
        <v>28888.6</v>
      </c>
      <c r="BD13" s="20">
        <f>April_Report[[#This Row],[Salary]]-April_Report[[#This Row],[PerDaySalary]]</f>
        <v>32221.9</v>
      </c>
      <c r="BE13" s="56"/>
    </row>
    <row r="14" spans="1:60" customFormat="1" x14ac:dyDescent="0.3">
      <c r="C14" s="32"/>
      <c r="D14" s="32"/>
      <c r="E14" s="46"/>
      <c r="F14" s="10">
        <v>5</v>
      </c>
      <c r="G14" s="11">
        <v>3431</v>
      </c>
      <c r="H14" s="11" t="s">
        <v>5</v>
      </c>
      <c r="I14" s="9">
        <f t="shared" si="8"/>
        <v>4</v>
      </c>
      <c r="J14" s="9" t="s">
        <v>42</v>
      </c>
      <c r="K14" s="9" t="s">
        <v>42</v>
      </c>
      <c r="L14" s="9" t="s">
        <v>42</v>
      </c>
      <c r="M14" s="9" t="s">
        <v>42</v>
      </c>
      <c r="N14" s="9" t="s">
        <v>42</v>
      </c>
      <c r="O14" s="9" t="s">
        <v>42</v>
      </c>
      <c r="P14" s="9" t="str">
        <f t="shared" si="2"/>
        <v xml:space="preserve"> </v>
      </c>
      <c r="Q14" s="9" t="s">
        <v>42</v>
      </c>
      <c r="R14" s="9" t="s">
        <v>42</v>
      </c>
      <c r="S14" s="9" t="s">
        <v>42</v>
      </c>
      <c r="T14" s="9" t="s">
        <v>42</v>
      </c>
      <c r="U14" s="9" t="s">
        <v>42</v>
      </c>
      <c r="V14" s="9" t="s">
        <v>42</v>
      </c>
      <c r="W14" s="9" t="str">
        <f t="shared" si="2"/>
        <v xml:space="preserve"> </v>
      </c>
      <c r="X14" s="9" t="s">
        <v>42</v>
      </c>
      <c r="Y14" s="9" t="s">
        <v>42</v>
      </c>
      <c r="Z14" s="9" t="s">
        <v>42</v>
      </c>
      <c r="AA14" s="9" t="s">
        <v>42</v>
      </c>
      <c r="AB14" s="9" t="s">
        <v>42</v>
      </c>
      <c r="AC14" s="9" t="s">
        <v>42</v>
      </c>
      <c r="AD14" s="9" t="str">
        <f t="shared" si="2"/>
        <v xml:space="preserve"> </v>
      </c>
      <c r="AE14" s="9" t="s">
        <v>42</v>
      </c>
      <c r="AF14" s="9" t="s">
        <v>42</v>
      </c>
      <c r="AG14" s="9" t="s">
        <v>42</v>
      </c>
      <c r="AH14" s="9" t="s">
        <v>42</v>
      </c>
      <c r="AI14" s="9" t="s">
        <v>42</v>
      </c>
      <c r="AJ14" s="9" t="s">
        <v>42</v>
      </c>
      <c r="AK14" s="9" t="str">
        <f t="shared" si="2"/>
        <v xml:space="preserve"> </v>
      </c>
      <c r="AL14" s="9" t="s">
        <v>42</v>
      </c>
      <c r="AM14" s="9" t="s">
        <v>42</v>
      </c>
      <c r="AN14" s="9" t="s">
        <v>42</v>
      </c>
      <c r="AO14" s="48"/>
      <c r="AP14" s="32"/>
      <c r="AQ14" s="10">
        <v>5</v>
      </c>
      <c r="AR14" s="17">
        <v>3431</v>
      </c>
      <c r="AS14" s="17" t="str">
        <f t="shared" si="3"/>
        <v>April</v>
      </c>
      <c r="AT14" s="17" t="s">
        <v>5</v>
      </c>
      <c r="AU14" s="18">
        <f t="shared" si="10"/>
        <v>0</v>
      </c>
      <c r="AV14" s="18">
        <f t="shared" si="4"/>
        <v>26</v>
      </c>
      <c r="AW14" s="18">
        <f t="shared" si="5"/>
        <v>0</v>
      </c>
      <c r="AX14" s="18">
        <f t="shared" si="6"/>
        <v>4</v>
      </c>
      <c r="AY14" s="18">
        <f t="shared" si="7"/>
        <v>30</v>
      </c>
      <c r="AZ14" s="18">
        <f>April_Report[[#This Row],[Days]]-April_Report[[#This Row],[Absent]]</f>
        <v>4</v>
      </c>
      <c r="BA14" s="19">
        <v>333445</v>
      </c>
      <c r="BB14" s="20">
        <f>April_Report[[#This Row],[Salary]]/April_Report[[#This Row],[Days]]</f>
        <v>11114.833333333334</v>
      </c>
      <c r="BC14" s="20">
        <f>April_Report[[#This Row],[PerDaySalary]]*April_Report[[#This Row],[Absent]]</f>
        <v>288985.66666666669</v>
      </c>
      <c r="BD14" s="20">
        <f>April_Report[[#This Row],[Salary]]-April_Report[[#This Row],[PerDaySalary]]</f>
        <v>322330.16666666669</v>
      </c>
      <c r="BE14" s="56"/>
    </row>
    <row r="15" spans="1:60" customFormat="1" x14ac:dyDescent="0.3">
      <c r="C15" s="32"/>
      <c r="D15" s="32"/>
      <c r="E15" s="46"/>
      <c r="F15" s="10">
        <v>6</v>
      </c>
      <c r="G15" s="11">
        <v>3432</v>
      </c>
      <c r="H15" s="11" t="s">
        <v>6</v>
      </c>
      <c r="I15" s="9">
        <f t="shared" si="8"/>
        <v>4</v>
      </c>
      <c r="J15" s="9" t="s">
        <v>42</v>
      </c>
      <c r="K15" s="9" t="s">
        <v>42</v>
      </c>
      <c r="L15" s="9" t="s">
        <v>42</v>
      </c>
      <c r="M15" s="9" t="s">
        <v>42</v>
      </c>
      <c r="N15" s="9" t="s">
        <v>42</v>
      </c>
      <c r="O15" s="9" t="s">
        <v>42</v>
      </c>
      <c r="P15" s="9" t="str">
        <f t="shared" si="2"/>
        <v xml:space="preserve"> </v>
      </c>
      <c r="Q15" s="9" t="s">
        <v>42</v>
      </c>
      <c r="R15" s="9" t="s">
        <v>42</v>
      </c>
      <c r="S15" s="9" t="s">
        <v>42</v>
      </c>
      <c r="T15" s="9" t="s">
        <v>42</v>
      </c>
      <c r="U15" s="9" t="s">
        <v>42</v>
      </c>
      <c r="V15" s="9" t="s">
        <v>42</v>
      </c>
      <c r="W15" s="9" t="str">
        <f t="shared" si="2"/>
        <v xml:space="preserve"> </v>
      </c>
      <c r="X15" s="9" t="s">
        <v>42</v>
      </c>
      <c r="Y15" s="9" t="s">
        <v>42</v>
      </c>
      <c r="Z15" s="9" t="s">
        <v>42</v>
      </c>
      <c r="AA15" s="9" t="s">
        <v>42</v>
      </c>
      <c r="AB15" s="9" t="s">
        <v>42</v>
      </c>
      <c r="AC15" s="9" t="s">
        <v>42</v>
      </c>
      <c r="AD15" s="9" t="str">
        <f t="shared" si="2"/>
        <v xml:space="preserve"> </v>
      </c>
      <c r="AE15" s="9" t="s">
        <v>42</v>
      </c>
      <c r="AF15" s="9" t="s">
        <v>42</v>
      </c>
      <c r="AG15" s="9" t="s">
        <v>42</v>
      </c>
      <c r="AH15" s="9" t="s">
        <v>42</v>
      </c>
      <c r="AI15" s="9" t="s">
        <v>42</v>
      </c>
      <c r="AJ15" s="9" t="s">
        <v>42</v>
      </c>
      <c r="AK15" s="9" t="str">
        <f t="shared" si="2"/>
        <v xml:space="preserve"> </v>
      </c>
      <c r="AL15" s="9" t="s">
        <v>42</v>
      </c>
      <c r="AM15" s="9" t="s">
        <v>42</v>
      </c>
      <c r="AN15" s="9" t="s">
        <v>42</v>
      </c>
      <c r="AO15" s="48"/>
      <c r="AP15" s="32"/>
      <c r="AQ15" s="10">
        <v>6</v>
      </c>
      <c r="AR15" s="17">
        <v>3432</v>
      </c>
      <c r="AS15" s="17" t="str">
        <f t="shared" si="3"/>
        <v>April</v>
      </c>
      <c r="AT15" s="17" t="s">
        <v>6</v>
      </c>
      <c r="AU15" s="18">
        <f t="shared" si="10"/>
        <v>0</v>
      </c>
      <c r="AV15" s="18">
        <f t="shared" si="4"/>
        <v>26</v>
      </c>
      <c r="AW15" s="18">
        <f t="shared" si="5"/>
        <v>0</v>
      </c>
      <c r="AX15" s="18">
        <f t="shared" si="6"/>
        <v>4</v>
      </c>
      <c r="AY15" s="18">
        <f t="shared" si="7"/>
        <v>30</v>
      </c>
      <c r="AZ15" s="18">
        <f>April_Report[[#This Row],[Days]]-April_Report[[#This Row],[Absent]]</f>
        <v>4</v>
      </c>
      <c r="BA15" s="19">
        <v>577777</v>
      </c>
      <c r="BB15" s="20">
        <f>April_Report[[#This Row],[Salary]]/April_Report[[#This Row],[Days]]</f>
        <v>19259.233333333334</v>
      </c>
      <c r="BC15" s="20">
        <f>April_Report[[#This Row],[PerDaySalary]]*April_Report[[#This Row],[Absent]]</f>
        <v>500740.06666666665</v>
      </c>
      <c r="BD15" s="20">
        <f>April_Report[[#This Row],[Salary]]-April_Report[[#This Row],[PerDaySalary]]</f>
        <v>558517.76666666672</v>
      </c>
      <c r="BE15" s="56"/>
    </row>
    <row r="16" spans="1:60" customFormat="1" x14ac:dyDescent="0.3">
      <c r="C16" s="32"/>
      <c r="D16" s="32"/>
      <c r="E16" s="46"/>
      <c r="F16" s="10">
        <v>7</v>
      </c>
      <c r="G16" s="11">
        <v>3433</v>
      </c>
      <c r="H16" s="11" t="s">
        <v>7</v>
      </c>
      <c r="I16" s="9">
        <f t="shared" si="8"/>
        <v>4</v>
      </c>
      <c r="J16" s="9" t="s">
        <v>42</v>
      </c>
      <c r="K16" s="9" t="s">
        <v>42</v>
      </c>
      <c r="L16" s="9" t="s">
        <v>42</v>
      </c>
      <c r="M16" s="9" t="s">
        <v>42</v>
      </c>
      <c r="N16" s="9" t="s">
        <v>42</v>
      </c>
      <c r="O16" s="9" t="s">
        <v>42</v>
      </c>
      <c r="P16" s="9" t="str">
        <f t="shared" si="2"/>
        <v xml:space="preserve"> </v>
      </c>
      <c r="Q16" s="9" t="s">
        <v>42</v>
      </c>
      <c r="R16" s="9" t="s">
        <v>42</v>
      </c>
      <c r="S16" s="9" t="s">
        <v>42</v>
      </c>
      <c r="T16" s="9" t="s">
        <v>42</v>
      </c>
      <c r="U16" s="9" t="s">
        <v>42</v>
      </c>
      <c r="V16" s="9" t="s">
        <v>42</v>
      </c>
      <c r="W16" s="9" t="str">
        <f t="shared" si="2"/>
        <v xml:space="preserve"> </v>
      </c>
      <c r="X16" s="9" t="s">
        <v>42</v>
      </c>
      <c r="Y16" s="9" t="s">
        <v>42</v>
      </c>
      <c r="Z16" s="9" t="s">
        <v>42</v>
      </c>
      <c r="AA16" s="9" t="s">
        <v>42</v>
      </c>
      <c r="AB16" s="9" t="s">
        <v>42</v>
      </c>
      <c r="AC16" s="9" t="s">
        <v>42</v>
      </c>
      <c r="AD16" s="9" t="str">
        <f t="shared" si="2"/>
        <v xml:space="preserve"> </v>
      </c>
      <c r="AE16" s="9" t="s">
        <v>42</v>
      </c>
      <c r="AF16" s="9" t="s">
        <v>42</v>
      </c>
      <c r="AG16" s="9" t="s">
        <v>42</v>
      </c>
      <c r="AH16" s="9" t="s">
        <v>42</v>
      </c>
      <c r="AI16" s="9" t="s">
        <v>42</v>
      </c>
      <c r="AJ16" s="9" t="s">
        <v>42</v>
      </c>
      <c r="AK16" s="9" t="str">
        <f t="shared" si="2"/>
        <v xml:space="preserve"> </v>
      </c>
      <c r="AL16" s="9" t="s">
        <v>42</v>
      </c>
      <c r="AM16" s="9" t="s">
        <v>42</v>
      </c>
      <c r="AN16" s="9" t="s">
        <v>42</v>
      </c>
      <c r="AO16" s="48"/>
      <c r="AP16" s="32"/>
      <c r="AQ16" s="10">
        <v>7</v>
      </c>
      <c r="AR16" s="17">
        <v>3433</v>
      </c>
      <c r="AS16" s="17" t="str">
        <f t="shared" si="3"/>
        <v>April</v>
      </c>
      <c r="AT16" s="17" t="s">
        <v>7</v>
      </c>
      <c r="AU16" s="18">
        <f t="shared" si="10"/>
        <v>0</v>
      </c>
      <c r="AV16" s="18">
        <f t="shared" si="4"/>
        <v>26</v>
      </c>
      <c r="AW16" s="18">
        <f t="shared" si="5"/>
        <v>0</v>
      </c>
      <c r="AX16" s="18">
        <f t="shared" si="6"/>
        <v>4</v>
      </c>
      <c r="AY16" s="18">
        <f t="shared" si="7"/>
        <v>30</v>
      </c>
      <c r="AZ16" s="18">
        <f>April_Report[[#This Row],[Days]]-April_Report[[#This Row],[Absent]]</f>
        <v>4</v>
      </c>
      <c r="BA16" s="19">
        <v>776890</v>
      </c>
      <c r="BB16" s="20">
        <f>April_Report[[#This Row],[Salary]]/April_Report[[#This Row],[Days]]</f>
        <v>25896.333333333332</v>
      </c>
      <c r="BC16" s="20">
        <f>April_Report[[#This Row],[PerDaySalary]]*April_Report[[#This Row],[Absent]]</f>
        <v>673304.66666666663</v>
      </c>
      <c r="BD16" s="20">
        <f>April_Report[[#This Row],[Salary]]-April_Report[[#This Row],[PerDaySalary]]</f>
        <v>750993.66666666663</v>
      </c>
      <c r="BE16" s="56"/>
    </row>
    <row r="17" spans="1:57" customFormat="1" x14ac:dyDescent="0.3">
      <c r="C17" s="32"/>
      <c r="D17" s="32"/>
      <c r="E17" s="46"/>
      <c r="F17" s="10">
        <v>8</v>
      </c>
      <c r="G17" s="11">
        <v>3434</v>
      </c>
      <c r="H17" s="11" t="s">
        <v>8</v>
      </c>
      <c r="I17" s="9">
        <f t="shared" si="8"/>
        <v>4</v>
      </c>
      <c r="J17" s="9" t="s">
        <v>42</v>
      </c>
      <c r="K17" s="9" t="s">
        <v>42</v>
      </c>
      <c r="L17" s="9" t="s">
        <v>42</v>
      </c>
      <c r="M17" s="9" t="s">
        <v>42</v>
      </c>
      <c r="N17" s="9" t="s">
        <v>42</v>
      </c>
      <c r="O17" s="9" t="s">
        <v>42</v>
      </c>
      <c r="P17" s="9" t="str">
        <f t="shared" si="2"/>
        <v xml:space="preserve"> </v>
      </c>
      <c r="Q17" s="9" t="s">
        <v>42</v>
      </c>
      <c r="R17" s="9" t="s">
        <v>42</v>
      </c>
      <c r="S17" s="9" t="s">
        <v>42</v>
      </c>
      <c r="T17" s="9" t="s">
        <v>42</v>
      </c>
      <c r="U17" s="9" t="s">
        <v>42</v>
      </c>
      <c r="V17" s="9" t="s">
        <v>42</v>
      </c>
      <c r="W17" s="9" t="str">
        <f t="shared" si="2"/>
        <v xml:space="preserve"> </v>
      </c>
      <c r="X17" s="9" t="s">
        <v>42</v>
      </c>
      <c r="Y17" s="9" t="s">
        <v>42</v>
      </c>
      <c r="Z17" s="9" t="s">
        <v>42</v>
      </c>
      <c r="AA17" s="9" t="s">
        <v>42</v>
      </c>
      <c r="AB17" s="9" t="s">
        <v>42</v>
      </c>
      <c r="AC17" s="9" t="s">
        <v>42</v>
      </c>
      <c r="AD17" s="9" t="str">
        <f t="shared" si="2"/>
        <v xml:space="preserve"> </v>
      </c>
      <c r="AE17" s="9" t="s">
        <v>42</v>
      </c>
      <c r="AF17" s="9" t="s">
        <v>42</v>
      </c>
      <c r="AG17" s="9" t="s">
        <v>42</v>
      </c>
      <c r="AH17" s="9" t="s">
        <v>42</v>
      </c>
      <c r="AI17" s="9" t="s">
        <v>42</v>
      </c>
      <c r="AJ17" s="9" t="s">
        <v>42</v>
      </c>
      <c r="AK17" s="9" t="str">
        <f t="shared" si="2"/>
        <v xml:space="preserve"> </v>
      </c>
      <c r="AL17" s="9" t="s">
        <v>42</v>
      </c>
      <c r="AM17" s="9" t="s">
        <v>42</v>
      </c>
      <c r="AN17" s="9" t="s">
        <v>42</v>
      </c>
      <c r="AO17" s="48"/>
      <c r="AP17" s="32"/>
      <c r="AQ17" s="10">
        <v>8</v>
      </c>
      <c r="AR17" s="17">
        <v>3434</v>
      </c>
      <c r="AS17" s="17" t="str">
        <f t="shared" si="3"/>
        <v>April</v>
      </c>
      <c r="AT17" s="17" t="s">
        <v>8</v>
      </c>
      <c r="AU17" s="18">
        <f t="shared" si="10"/>
        <v>0</v>
      </c>
      <c r="AV17" s="18">
        <f t="shared" si="4"/>
        <v>26</v>
      </c>
      <c r="AW17" s="18">
        <f t="shared" si="5"/>
        <v>0</v>
      </c>
      <c r="AX17" s="18">
        <f t="shared" si="6"/>
        <v>4</v>
      </c>
      <c r="AY17" s="18">
        <f t="shared" si="7"/>
        <v>30</v>
      </c>
      <c r="AZ17" s="18">
        <f>April_Report[[#This Row],[Days]]-April_Report[[#This Row],[Absent]]</f>
        <v>4</v>
      </c>
      <c r="BA17" s="19">
        <v>232445</v>
      </c>
      <c r="BB17" s="20">
        <f>April_Report[[#This Row],[Salary]]/April_Report[[#This Row],[Days]]</f>
        <v>7748.166666666667</v>
      </c>
      <c r="BC17" s="20">
        <f>April_Report[[#This Row],[PerDaySalary]]*April_Report[[#This Row],[Absent]]</f>
        <v>201452.33333333334</v>
      </c>
      <c r="BD17" s="20">
        <f>April_Report[[#This Row],[Salary]]-April_Report[[#This Row],[PerDaySalary]]</f>
        <v>224696.83333333334</v>
      </c>
      <c r="BE17" s="56"/>
    </row>
    <row r="18" spans="1:57" customFormat="1" x14ac:dyDescent="0.3">
      <c r="C18" s="32"/>
      <c r="D18" s="32"/>
      <c r="E18" s="46"/>
      <c r="F18" s="10">
        <v>9</v>
      </c>
      <c r="G18" s="11">
        <v>3435</v>
      </c>
      <c r="H18" s="11" t="s">
        <v>9</v>
      </c>
      <c r="I18" s="9">
        <f t="shared" si="8"/>
        <v>4</v>
      </c>
      <c r="J18" s="9" t="s">
        <v>42</v>
      </c>
      <c r="K18" s="9" t="s">
        <v>42</v>
      </c>
      <c r="L18" s="9" t="s">
        <v>42</v>
      </c>
      <c r="M18" s="9" t="s">
        <v>42</v>
      </c>
      <c r="N18" s="9" t="s">
        <v>42</v>
      </c>
      <c r="O18" s="9" t="s">
        <v>42</v>
      </c>
      <c r="P18" s="9" t="str">
        <f t="shared" si="2"/>
        <v xml:space="preserve"> </v>
      </c>
      <c r="Q18" s="9" t="s">
        <v>42</v>
      </c>
      <c r="R18" s="9" t="s">
        <v>42</v>
      </c>
      <c r="S18" s="9" t="s">
        <v>42</v>
      </c>
      <c r="T18" s="9" t="s">
        <v>42</v>
      </c>
      <c r="U18" s="9" t="s">
        <v>42</v>
      </c>
      <c r="V18" s="9" t="s">
        <v>42</v>
      </c>
      <c r="W18" s="9" t="str">
        <f t="shared" si="2"/>
        <v xml:space="preserve"> </v>
      </c>
      <c r="X18" s="9" t="s">
        <v>42</v>
      </c>
      <c r="Y18" s="9" t="s">
        <v>42</v>
      </c>
      <c r="Z18" s="9" t="s">
        <v>42</v>
      </c>
      <c r="AA18" s="9" t="s">
        <v>42</v>
      </c>
      <c r="AB18" s="9" t="s">
        <v>42</v>
      </c>
      <c r="AC18" s="9" t="s">
        <v>42</v>
      </c>
      <c r="AD18" s="9" t="str">
        <f t="shared" si="2"/>
        <v xml:space="preserve"> </v>
      </c>
      <c r="AE18" s="9" t="s">
        <v>42</v>
      </c>
      <c r="AF18" s="9" t="s">
        <v>42</v>
      </c>
      <c r="AG18" s="9" t="s">
        <v>42</v>
      </c>
      <c r="AH18" s="9" t="s">
        <v>42</v>
      </c>
      <c r="AI18" s="9" t="s">
        <v>42</v>
      </c>
      <c r="AJ18" s="9" t="s">
        <v>42</v>
      </c>
      <c r="AK18" s="9" t="str">
        <f t="shared" si="2"/>
        <v xml:space="preserve"> </v>
      </c>
      <c r="AL18" s="9" t="s">
        <v>42</v>
      </c>
      <c r="AM18" s="9" t="s">
        <v>42</v>
      </c>
      <c r="AN18" s="9" t="s">
        <v>42</v>
      </c>
      <c r="AO18" s="48"/>
      <c r="AP18" s="32"/>
      <c r="AQ18" s="10">
        <v>9</v>
      </c>
      <c r="AR18" s="17">
        <v>3435</v>
      </c>
      <c r="AS18" s="17" t="str">
        <f t="shared" si="3"/>
        <v>April</v>
      </c>
      <c r="AT18" s="17" t="s">
        <v>9</v>
      </c>
      <c r="AU18" s="18">
        <f t="shared" si="10"/>
        <v>0</v>
      </c>
      <c r="AV18" s="18">
        <f t="shared" si="4"/>
        <v>26</v>
      </c>
      <c r="AW18" s="18">
        <f t="shared" si="5"/>
        <v>0</v>
      </c>
      <c r="AX18" s="18">
        <f t="shared" si="6"/>
        <v>4</v>
      </c>
      <c r="AY18" s="18">
        <f t="shared" si="7"/>
        <v>30</v>
      </c>
      <c r="AZ18" s="18">
        <f>April_Report[[#This Row],[Days]]-April_Report[[#This Row],[Absent]]</f>
        <v>4</v>
      </c>
      <c r="BA18" s="19">
        <v>223455</v>
      </c>
      <c r="BB18" s="20">
        <f>April_Report[[#This Row],[Salary]]/April_Report[[#This Row],[Days]]</f>
        <v>7448.5</v>
      </c>
      <c r="BC18" s="20">
        <f>April_Report[[#This Row],[PerDaySalary]]*April_Report[[#This Row],[Absent]]</f>
        <v>193661</v>
      </c>
      <c r="BD18" s="20">
        <f>April_Report[[#This Row],[Salary]]-April_Report[[#This Row],[PerDaySalary]]</f>
        <v>216006.5</v>
      </c>
      <c r="BE18" s="56"/>
    </row>
    <row r="19" spans="1:57" customFormat="1" x14ac:dyDescent="0.3">
      <c r="C19" s="32"/>
      <c r="D19" s="32"/>
      <c r="E19" s="46"/>
      <c r="F19" s="10">
        <v>10</v>
      </c>
      <c r="G19" s="11">
        <v>3436</v>
      </c>
      <c r="H19" s="11" t="s">
        <v>10</v>
      </c>
      <c r="I19" s="9">
        <f t="shared" si="8"/>
        <v>4</v>
      </c>
      <c r="J19" s="9" t="s">
        <v>42</v>
      </c>
      <c r="K19" s="9" t="s">
        <v>42</v>
      </c>
      <c r="L19" s="9" t="s">
        <v>42</v>
      </c>
      <c r="M19" s="9" t="s">
        <v>42</v>
      </c>
      <c r="N19" s="9" t="s">
        <v>42</v>
      </c>
      <c r="O19" s="9" t="s">
        <v>42</v>
      </c>
      <c r="P19" s="9" t="str">
        <f t="shared" ref="P19:AK31" si="11">IF(P$8="Sun","WO"," ")</f>
        <v xml:space="preserve"> </v>
      </c>
      <c r="Q19" s="9" t="s">
        <v>42</v>
      </c>
      <c r="R19" s="9" t="s">
        <v>42</v>
      </c>
      <c r="S19" s="9" t="s">
        <v>42</v>
      </c>
      <c r="T19" s="9" t="s">
        <v>42</v>
      </c>
      <c r="U19" s="9" t="s">
        <v>42</v>
      </c>
      <c r="V19" s="9" t="s">
        <v>42</v>
      </c>
      <c r="W19" s="9" t="str">
        <f t="shared" si="11"/>
        <v xml:space="preserve"> </v>
      </c>
      <c r="X19" s="9" t="s">
        <v>42</v>
      </c>
      <c r="Y19" s="9" t="s">
        <v>42</v>
      </c>
      <c r="Z19" s="9" t="s">
        <v>42</v>
      </c>
      <c r="AA19" s="9" t="s">
        <v>42</v>
      </c>
      <c r="AB19" s="9" t="s">
        <v>42</v>
      </c>
      <c r="AC19" s="9" t="s">
        <v>42</v>
      </c>
      <c r="AD19" s="9" t="str">
        <f t="shared" si="11"/>
        <v xml:space="preserve"> </v>
      </c>
      <c r="AE19" s="9" t="s">
        <v>42</v>
      </c>
      <c r="AF19" s="9" t="s">
        <v>42</v>
      </c>
      <c r="AG19" s="9" t="s">
        <v>42</v>
      </c>
      <c r="AH19" s="9" t="s">
        <v>42</v>
      </c>
      <c r="AI19" s="9" t="s">
        <v>42</v>
      </c>
      <c r="AJ19" s="9" t="s">
        <v>42</v>
      </c>
      <c r="AK19" s="9" t="str">
        <f t="shared" si="11"/>
        <v xml:space="preserve"> </v>
      </c>
      <c r="AL19" s="9" t="s">
        <v>42</v>
      </c>
      <c r="AM19" s="9" t="s">
        <v>42</v>
      </c>
      <c r="AN19" s="9" t="s">
        <v>42</v>
      </c>
      <c r="AO19" s="48"/>
      <c r="AP19" s="32"/>
      <c r="AQ19" s="10">
        <v>10</v>
      </c>
      <c r="AR19" s="17">
        <v>3436</v>
      </c>
      <c r="AS19" s="17" t="str">
        <f t="shared" si="3"/>
        <v>April</v>
      </c>
      <c r="AT19" s="17" t="s">
        <v>10</v>
      </c>
      <c r="AU19" s="18">
        <f t="shared" si="10"/>
        <v>0</v>
      </c>
      <c r="AV19" s="18">
        <f t="shared" si="4"/>
        <v>26</v>
      </c>
      <c r="AW19" s="18">
        <f t="shared" si="5"/>
        <v>0</v>
      </c>
      <c r="AX19" s="18">
        <f t="shared" si="6"/>
        <v>4</v>
      </c>
      <c r="AY19" s="18">
        <f t="shared" si="7"/>
        <v>30</v>
      </c>
      <c r="AZ19" s="18">
        <f>April_Report[[#This Row],[Days]]-April_Report[[#This Row],[Absent]]</f>
        <v>4</v>
      </c>
      <c r="BA19" s="19">
        <v>222222</v>
      </c>
      <c r="BB19" s="20">
        <f>April_Report[[#This Row],[Salary]]/April_Report[[#This Row],[Days]]</f>
        <v>7407.4</v>
      </c>
      <c r="BC19" s="20">
        <f>April_Report[[#This Row],[PerDaySalary]]*April_Report[[#This Row],[Absent]]</f>
        <v>192592.4</v>
      </c>
      <c r="BD19" s="20">
        <f>April_Report[[#This Row],[Salary]]-April_Report[[#This Row],[PerDaySalary]]</f>
        <v>214814.6</v>
      </c>
      <c r="BE19" s="56"/>
    </row>
    <row r="20" spans="1:57" customFormat="1" x14ac:dyDescent="0.3">
      <c r="C20" s="32"/>
      <c r="D20" s="32"/>
      <c r="E20" s="46"/>
      <c r="F20" s="10">
        <v>11</v>
      </c>
      <c r="G20" s="11">
        <v>3437</v>
      </c>
      <c r="H20" s="11" t="s">
        <v>11</v>
      </c>
      <c r="I20" s="9">
        <f t="shared" si="8"/>
        <v>4</v>
      </c>
      <c r="J20" s="9" t="s">
        <v>42</v>
      </c>
      <c r="K20" s="9" t="s">
        <v>42</v>
      </c>
      <c r="L20" s="9" t="s">
        <v>42</v>
      </c>
      <c r="M20" s="9" t="s">
        <v>42</v>
      </c>
      <c r="N20" s="9" t="s">
        <v>42</v>
      </c>
      <c r="O20" s="9" t="s">
        <v>42</v>
      </c>
      <c r="P20" s="9" t="str">
        <f t="shared" si="9"/>
        <v xml:space="preserve"> </v>
      </c>
      <c r="Q20" s="9" t="s">
        <v>42</v>
      </c>
      <c r="R20" s="9" t="s">
        <v>42</v>
      </c>
      <c r="S20" s="9" t="s">
        <v>42</v>
      </c>
      <c r="T20" s="9" t="s">
        <v>42</v>
      </c>
      <c r="U20" s="9" t="s">
        <v>42</v>
      </c>
      <c r="V20" s="9" t="s">
        <v>42</v>
      </c>
      <c r="W20" s="9" t="str">
        <f t="shared" si="9"/>
        <v xml:space="preserve"> </v>
      </c>
      <c r="X20" s="9" t="s">
        <v>42</v>
      </c>
      <c r="Y20" s="9" t="s">
        <v>42</v>
      </c>
      <c r="Z20" s="9" t="s">
        <v>42</v>
      </c>
      <c r="AA20" s="9" t="s">
        <v>42</v>
      </c>
      <c r="AB20" s="9" t="s">
        <v>42</v>
      </c>
      <c r="AC20" s="9" t="s">
        <v>42</v>
      </c>
      <c r="AD20" s="9" t="str">
        <f t="shared" si="11"/>
        <v xml:space="preserve"> </v>
      </c>
      <c r="AE20" s="9" t="s">
        <v>42</v>
      </c>
      <c r="AF20" s="9" t="s">
        <v>42</v>
      </c>
      <c r="AG20" s="9" t="s">
        <v>42</v>
      </c>
      <c r="AH20" s="9" t="s">
        <v>42</v>
      </c>
      <c r="AI20" s="9" t="s">
        <v>42</v>
      </c>
      <c r="AJ20" s="9" t="s">
        <v>42</v>
      </c>
      <c r="AK20" s="9" t="str">
        <f t="shared" si="11"/>
        <v xml:space="preserve"> </v>
      </c>
      <c r="AL20" s="9" t="s">
        <v>42</v>
      </c>
      <c r="AM20" s="9" t="s">
        <v>42</v>
      </c>
      <c r="AN20" s="9" t="s">
        <v>42</v>
      </c>
      <c r="AO20" s="48"/>
      <c r="AP20" s="32"/>
      <c r="AQ20" s="10">
        <v>11</v>
      </c>
      <c r="AR20" s="17">
        <v>3437</v>
      </c>
      <c r="AS20" s="17" t="str">
        <f t="shared" si="3"/>
        <v>April</v>
      </c>
      <c r="AT20" s="17" t="s">
        <v>11</v>
      </c>
      <c r="AU20" s="18">
        <f t="shared" si="10"/>
        <v>0</v>
      </c>
      <c r="AV20" s="18">
        <f t="shared" si="4"/>
        <v>26</v>
      </c>
      <c r="AW20" s="18">
        <f t="shared" si="5"/>
        <v>0</v>
      </c>
      <c r="AX20" s="18">
        <f t="shared" si="6"/>
        <v>4</v>
      </c>
      <c r="AY20" s="18">
        <f t="shared" si="7"/>
        <v>30</v>
      </c>
      <c r="AZ20" s="18">
        <f>April_Report[[#This Row],[Days]]-April_Report[[#This Row],[Absent]]</f>
        <v>4</v>
      </c>
      <c r="BA20" s="19">
        <v>666666</v>
      </c>
      <c r="BB20" s="20">
        <f>April_Report[[#This Row],[Salary]]/April_Report[[#This Row],[Days]]</f>
        <v>22222.2</v>
      </c>
      <c r="BC20" s="20">
        <f>April_Report[[#This Row],[PerDaySalary]]*April_Report[[#This Row],[Absent]]</f>
        <v>577777.20000000007</v>
      </c>
      <c r="BD20" s="20">
        <f>April_Report[[#This Row],[Salary]]-April_Report[[#This Row],[PerDaySalary]]</f>
        <v>644443.80000000005</v>
      </c>
      <c r="BE20" s="56"/>
    </row>
    <row r="21" spans="1:57" customFormat="1" x14ac:dyDescent="0.3">
      <c r="C21" s="32"/>
      <c r="D21" s="32"/>
      <c r="E21" s="46"/>
      <c r="F21" s="10">
        <v>12</v>
      </c>
      <c r="G21" s="11">
        <v>3438</v>
      </c>
      <c r="H21" s="11" t="s">
        <v>12</v>
      </c>
      <c r="I21" s="9">
        <f t="shared" si="8"/>
        <v>4</v>
      </c>
      <c r="J21" s="9" t="s">
        <v>42</v>
      </c>
      <c r="K21" s="9" t="s">
        <v>42</v>
      </c>
      <c r="L21" s="9" t="s">
        <v>42</v>
      </c>
      <c r="M21" s="9" t="s">
        <v>42</v>
      </c>
      <c r="N21" s="9" t="s">
        <v>42</v>
      </c>
      <c r="O21" s="9" t="s">
        <v>42</v>
      </c>
      <c r="P21" s="9" t="str">
        <f t="shared" si="9"/>
        <v xml:space="preserve"> </v>
      </c>
      <c r="Q21" s="9" t="s">
        <v>42</v>
      </c>
      <c r="R21" s="9" t="s">
        <v>42</v>
      </c>
      <c r="S21" s="9" t="s">
        <v>42</v>
      </c>
      <c r="T21" s="9" t="s">
        <v>42</v>
      </c>
      <c r="U21" s="9" t="s">
        <v>42</v>
      </c>
      <c r="V21" s="9" t="s">
        <v>42</v>
      </c>
      <c r="W21" s="9" t="str">
        <f t="shared" si="9"/>
        <v xml:space="preserve"> </v>
      </c>
      <c r="X21" s="9" t="s">
        <v>42</v>
      </c>
      <c r="Y21" s="9" t="s">
        <v>42</v>
      </c>
      <c r="Z21" s="9" t="s">
        <v>42</v>
      </c>
      <c r="AA21" s="9" t="s">
        <v>42</v>
      </c>
      <c r="AB21" s="9" t="s">
        <v>42</v>
      </c>
      <c r="AC21" s="9" t="s">
        <v>42</v>
      </c>
      <c r="AD21" s="9" t="str">
        <f t="shared" si="11"/>
        <v xml:space="preserve"> </v>
      </c>
      <c r="AE21" s="9" t="s">
        <v>42</v>
      </c>
      <c r="AF21" s="9" t="s">
        <v>42</v>
      </c>
      <c r="AG21" s="9" t="s">
        <v>42</v>
      </c>
      <c r="AH21" s="9" t="s">
        <v>42</v>
      </c>
      <c r="AI21" s="9" t="s">
        <v>42</v>
      </c>
      <c r="AJ21" s="9" t="s">
        <v>42</v>
      </c>
      <c r="AK21" s="9" t="str">
        <f t="shared" si="11"/>
        <v xml:space="preserve"> </v>
      </c>
      <c r="AL21" s="9" t="s">
        <v>42</v>
      </c>
      <c r="AM21" s="9" t="s">
        <v>42</v>
      </c>
      <c r="AN21" s="9" t="s">
        <v>42</v>
      </c>
      <c r="AO21" s="48"/>
      <c r="AP21" s="32"/>
      <c r="AQ21" s="10">
        <v>12</v>
      </c>
      <c r="AR21" s="17">
        <v>3438</v>
      </c>
      <c r="AS21" s="17" t="str">
        <f t="shared" si="3"/>
        <v>April</v>
      </c>
      <c r="AT21" s="17" t="s">
        <v>12</v>
      </c>
      <c r="AU21" s="18">
        <f t="shared" si="10"/>
        <v>0</v>
      </c>
      <c r="AV21" s="18">
        <f t="shared" si="4"/>
        <v>26</v>
      </c>
      <c r="AW21" s="18">
        <f t="shared" si="5"/>
        <v>0</v>
      </c>
      <c r="AX21" s="18">
        <f t="shared" si="6"/>
        <v>4</v>
      </c>
      <c r="AY21" s="18">
        <f t="shared" si="7"/>
        <v>30</v>
      </c>
      <c r="AZ21" s="18">
        <f>April_Report[[#This Row],[Days]]-April_Report[[#This Row],[Absent]]</f>
        <v>4</v>
      </c>
      <c r="BA21" s="19">
        <v>544663</v>
      </c>
      <c r="BB21" s="20">
        <f>April_Report[[#This Row],[Salary]]/April_Report[[#This Row],[Days]]</f>
        <v>18155.433333333334</v>
      </c>
      <c r="BC21" s="20">
        <f>April_Report[[#This Row],[PerDaySalary]]*April_Report[[#This Row],[Absent]]</f>
        <v>472041.26666666672</v>
      </c>
      <c r="BD21" s="20">
        <f>April_Report[[#This Row],[Salary]]-April_Report[[#This Row],[PerDaySalary]]</f>
        <v>526507.56666666665</v>
      </c>
      <c r="BE21" s="56"/>
    </row>
    <row r="22" spans="1:57" customFormat="1" x14ac:dyDescent="0.3">
      <c r="C22" s="32"/>
      <c r="D22" s="32"/>
      <c r="E22" s="46"/>
      <c r="F22" s="10">
        <v>13</v>
      </c>
      <c r="G22" s="11">
        <v>3439</v>
      </c>
      <c r="H22" s="11" t="s">
        <v>13</v>
      </c>
      <c r="I22" s="9">
        <f t="shared" si="8"/>
        <v>4</v>
      </c>
      <c r="J22" s="9" t="s">
        <v>42</v>
      </c>
      <c r="K22" s="9" t="s">
        <v>42</v>
      </c>
      <c r="L22" s="9" t="s">
        <v>42</v>
      </c>
      <c r="M22" s="9" t="s">
        <v>42</v>
      </c>
      <c r="N22" s="9" t="s">
        <v>42</v>
      </c>
      <c r="O22" s="9" t="s">
        <v>42</v>
      </c>
      <c r="P22" s="9" t="str">
        <f t="shared" si="9"/>
        <v xml:space="preserve"> </v>
      </c>
      <c r="Q22" s="9" t="s">
        <v>42</v>
      </c>
      <c r="R22" s="9" t="s">
        <v>42</v>
      </c>
      <c r="S22" s="9" t="s">
        <v>42</v>
      </c>
      <c r="T22" s="9" t="s">
        <v>42</v>
      </c>
      <c r="U22" s="9" t="s">
        <v>42</v>
      </c>
      <c r="V22" s="9" t="s">
        <v>42</v>
      </c>
      <c r="W22" s="9" t="str">
        <f t="shared" si="9"/>
        <v xml:space="preserve"> </v>
      </c>
      <c r="X22" s="9" t="s">
        <v>42</v>
      </c>
      <c r="Y22" s="9" t="s">
        <v>42</v>
      </c>
      <c r="Z22" s="9" t="s">
        <v>42</v>
      </c>
      <c r="AA22" s="9" t="s">
        <v>42</v>
      </c>
      <c r="AB22" s="9" t="s">
        <v>42</v>
      </c>
      <c r="AC22" s="9" t="s">
        <v>42</v>
      </c>
      <c r="AD22" s="9" t="str">
        <f t="shared" si="11"/>
        <v xml:space="preserve"> </v>
      </c>
      <c r="AE22" s="9" t="s">
        <v>42</v>
      </c>
      <c r="AF22" s="9" t="s">
        <v>42</v>
      </c>
      <c r="AG22" s="9" t="s">
        <v>42</v>
      </c>
      <c r="AH22" s="9" t="s">
        <v>42</v>
      </c>
      <c r="AI22" s="9" t="s">
        <v>42</v>
      </c>
      <c r="AJ22" s="9" t="s">
        <v>42</v>
      </c>
      <c r="AK22" s="9" t="str">
        <f t="shared" si="11"/>
        <v xml:space="preserve"> </v>
      </c>
      <c r="AL22" s="9" t="s">
        <v>42</v>
      </c>
      <c r="AM22" s="9" t="s">
        <v>42</v>
      </c>
      <c r="AN22" s="9" t="s">
        <v>42</v>
      </c>
      <c r="AO22" s="48"/>
      <c r="AP22" s="32"/>
      <c r="AQ22" s="10">
        <v>13</v>
      </c>
      <c r="AR22" s="17">
        <v>3439</v>
      </c>
      <c r="AS22" s="17" t="str">
        <f t="shared" si="3"/>
        <v>April</v>
      </c>
      <c r="AT22" s="17" t="s">
        <v>13</v>
      </c>
      <c r="AU22" s="18">
        <f t="shared" si="10"/>
        <v>0</v>
      </c>
      <c r="AV22" s="18">
        <f t="shared" si="4"/>
        <v>26</v>
      </c>
      <c r="AW22" s="18">
        <f t="shared" si="5"/>
        <v>0</v>
      </c>
      <c r="AX22" s="18">
        <f t="shared" si="6"/>
        <v>4</v>
      </c>
      <c r="AY22" s="18">
        <f t="shared" si="7"/>
        <v>30</v>
      </c>
      <c r="AZ22" s="18">
        <f>April_Report[[#This Row],[Days]]-April_Report[[#This Row],[Absent]]</f>
        <v>4</v>
      </c>
      <c r="BA22" s="19">
        <v>333445</v>
      </c>
      <c r="BB22" s="20">
        <f>April_Report[[#This Row],[Salary]]/April_Report[[#This Row],[Days]]</f>
        <v>11114.833333333334</v>
      </c>
      <c r="BC22" s="20">
        <f>April_Report[[#This Row],[PerDaySalary]]*April_Report[[#This Row],[Absent]]</f>
        <v>288985.66666666669</v>
      </c>
      <c r="BD22" s="20">
        <f>April_Report[[#This Row],[Salary]]-April_Report[[#This Row],[PerDaySalary]]</f>
        <v>322330.16666666669</v>
      </c>
      <c r="BE22" s="56"/>
    </row>
    <row r="23" spans="1:57" customFormat="1" x14ac:dyDescent="0.3">
      <c r="C23" s="32"/>
      <c r="D23" s="32"/>
      <c r="E23" s="46"/>
      <c r="F23" s="10">
        <v>14</v>
      </c>
      <c r="G23" s="11">
        <v>3440</v>
      </c>
      <c r="H23" s="11" t="s">
        <v>14</v>
      </c>
      <c r="I23" s="9">
        <f t="shared" si="8"/>
        <v>4</v>
      </c>
      <c r="J23" s="9" t="s">
        <v>42</v>
      </c>
      <c r="K23" s="9" t="s">
        <v>42</v>
      </c>
      <c r="L23" s="9" t="s">
        <v>42</v>
      </c>
      <c r="M23" s="9" t="s">
        <v>42</v>
      </c>
      <c r="N23" s="9" t="s">
        <v>42</v>
      </c>
      <c r="O23" s="9" t="s">
        <v>42</v>
      </c>
      <c r="P23" s="9" t="str">
        <f t="shared" si="9"/>
        <v xml:space="preserve"> </v>
      </c>
      <c r="Q23" s="9" t="s">
        <v>42</v>
      </c>
      <c r="R23" s="9" t="s">
        <v>42</v>
      </c>
      <c r="S23" s="9" t="s">
        <v>42</v>
      </c>
      <c r="T23" s="9" t="s">
        <v>42</v>
      </c>
      <c r="U23" s="9" t="s">
        <v>42</v>
      </c>
      <c r="V23" s="9" t="s">
        <v>42</v>
      </c>
      <c r="W23" s="9" t="str">
        <f t="shared" si="9"/>
        <v xml:space="preserve"> </v>
      </c>
      <c r="X23" s="9" t="s">
        <v>42</v>
      </c>
      <c r="Y23" s="9" t="s">
        <v>42</v>
      </c>
      <c r="Z23" s="9" t="s">
        <v>42</v>
      </c>
      <c r="AA23" s="9" t="s">
        <v>42</v>
      </c>
      <c r="AB23" s="9" t="s">
        <v>42</v>
      </c>
      <c r="AC23" s="9" t="s">
        <v>42</v>
      </c>
      <c r="AD23" s="9" t="str">
        <f t="shared" si="11"/>
        <v xml:space="preserve"> </v>
      </c>
      <c r="AE23" s="9" t="s">
        <v>42</v>
      </c>
      <c r="AF23" s="9" t="s">
        <v>42</v>
      </c>
      <c r="AG23" s="9" t="s">
        <v>42</v>
      </c>
      <c r="AH23" s="9" t="s">
        <v>42</v>
      </c>
      <c r="AI23" s="9" t="s">
        <v>42</v>
      </c>
      <c r="AJ23" s="9" t="s">
        <v>42</v>
      </c>
      <c r="AK23" s="9" t="str">
        <f t="shared" si="11"/>
        <v xml:space="preserve"> </v>
      </c>
      <c r="AL23" s="9" t="s">
        <v>42</v>
      </c>
      <c r="AM23" s="9" t="s">
        <v>42</v>
      </c>
      <c r="AN23" s="9" t="s">
        <v>42</v>
      </c>
      <c r="AO23" s="48"/>
      <c r="AP23" s="32"/>
      <c r="AQ23" s="10">
        <v>14</v>
      </c>
      <c r="AR23" s="17">
        <v>3440</v>
      </c>
      <c r="AS23" s="17" t="str">
        <f t="shared" si="3"/>
        <v>April</v>
      </c>
      <c r="AT23" s="17" t="s">
        <v>14</v>
      </c>
      <c r="AU23" s="18">
        <f t="shared" si="10"/>
        <v>0</v>
      </c>
      <c r="AV23" s="18">
        <f t="shared" si="4"/>
        <v>26</v>
      </c>
      <c r="AW23" s="18">
        <f t="shared" si="5"/>
        <v>0</v>
      </c>
      <c r="AX23" s="18">
        <f t="shared" si="6"/>
        <v>4</v>
      </c>
      <c r="AY23" s="18">
        <f t="shared" si="7"/>
        <v>30</v>
      </c>
      <c r="AZ23" s="18">
        <f>April_Report[[#This Row],[Days]]-April_Report[[#This Row],[Absent]]</f>
        <v>4</v>
      </c>
      <c r="BA23" s="19">
        <v>77777</v>
      </c>
      <c r="BB23" s="20">
        <f>April_Report[[#This Row],[Salary]]/April_Report[[#This Row],[Days]]</f>
        <v>2592.5666666666666</v>
      </c>
      <c r="BC23" s="20">
        <f>April_Report[[#This Row],[PerDaySalary]]*April_Report[[#This Row],[Absent]]</f>
        <v>67406.733333333337</v>
      </c>
      <c r="BD23" s="20">
        <f>April_Report[[#This Row],[Salary]]-April_Report[[#This Row],[PerDaySalary]]</f>
        <v>75184.433333333334</v>
      </c>
      <c r="BE23" s="56"/>
    </row>
    <row r="24" spans="1:57" customFormat="1" x14ac:dyDescent="0.3">
      <c r="C24" s="32"/>
      <c r="D24" s="32"/>
      <c r="E24" s="46"/>
      <c r="F24" s="10">
        <v>15</v>
      </c>
      <c r="G24" s="11">
        <v>3441</v>
      </c>
      <c r="H24" s="11" t="s">
        <v>15</v>
      </c>
      <c r="I24" s="9">
        <f t="shared" si="8"/>
        <v>4</v>
      </c>
      <c r="J24" s="9" t="s">
        <v>42</v>
      </c>
      <c r="K24" s="9" t="s">
        <v>42</v>
      </c>
      <c r="L24" s="9" t="s">
        <v>42</v>
      </c>
      <c r="M24" s="9" t="s">
        <v>42</v>
      </c>
      <c r="N24" s="9" t="s">
        <v>42</v>
      </c>
      <c r="O24" s="9" t="s">
        <v>42</v>
      </c>
      <c r="P24" s="9" t="str">
        <f t="shared" si="9"/>
        <v xml:space="preserve"> </v>
      </c>
      <c r="Q24" s="9" t="s">
        <v>42</v>
      </c>
      <c r="R24" s="9" t="s">
        <v>42</v>
      </c>
      <c r="S24" s="9" t="s">
        <v>42</v>
      </c>
      <c r="T24" s="9" t="s">
        <v>42</v>
      </c>
      <c r="U24" s="9" t="s">
        <v>42</v>
      </c>
      <c r="V24" s="9" t="s">
        <v>42</v>
      </c>
      <c r="W24" s="9" t="str">
        <f t="shared" si="9"/>
        <v xml:space="preserve"> </v>
      </c>
      <c r="X24" s="9" t="s">
        <v>42</v>
      </c>
      <c r="Y24" s="9" t="s">
        <v>42</v>
      </c>
      <c r="Z24" s="9" t="s">
        <v>42</v>
      </c>
      <c r="AA24" s="9" t="s">
        <v>42</v>
      </c>
      <c r="AB24" s="9" t="s">
        <v>42</v>
      </c>
      <c r="AC24" s="9" t="s">
        <v>42</v>
      </c>
      <c r="AD24" s="9" t="str">
        <f t="shared" si="11"/>
        <v xml:space="preserve"> </v>
      </c>
      <c r="AE24" s="9" t="s">
        <v>42</v>
      </c>
      <c r="AF24" s="9" t="s">
        <v>42</v>
      </c>
      <c r="AG24" s="9" t="s">
        <v>42</v>
      </c>
      <c r="AH24" s="9" t="s">
        <v>42</v>
      </c>
      <c r="AI24" s="9" t="s">
        <v>42</v>
      </c>
      <c r="AJ24" s="9" t="s">
        <v>42</v>
      </c>
      <c r="AK24" s="9" t="str">
        <f t="shared" si="11"/>
        <v xml:space="preserve"> </v>
      </c>
      <c r="AL24" s="9" t="s">
        <v>42</v>
      </c>
      <c r="AM24" s="9" t="s">
        <v>42</v>
      </c>
      <c r="AN24" s="9" t="s">
        <v>42</v>
      </c>
      <c r="AO24" s="48"/>
      <c r="AP24" s="32"/>
      <c r="AQ24" s="10">
        <v>15</v>
      </c>
      <c r="AR24" s="17">
        <v>3441</v>
      </c>
      <c r="AS24" s="17" t="str">
        <f t="shared" si="3"/>
        <v>April</v>
      </c>
      <c r="AT24" s="17" t="s">
        <v>15</v>
      </c>
      <c r="AU24" s="18">
        <f t="shared" si="10"/>
        <v>0</v>
      </c>
      <c r="AV24" s="18">
        <f t="shared" si="4"/>
        <v>26</v>
      </c>
      <c r="AW24" s="18">
        <f t="shared" si="5"/>
        <v>0</v>
      </c>
      <c r="AX24" s="18">
        <f t="shared" si="6"/>
        <v>4</v>
      </c>
      <c r="AY24" s="18">
        <f t="shared" si="7"/>
        <v>30</v>
      </c>
      <c r="AZ24" s="18">
        <f>April_Report[[#This Row],[Days]]-April_Report[[#This Row],[Absent]]</f>
        <v>4</v>
      </c>
      <c r="BA24" s="19">
        <v>6777890</v>
      </c>
      <c r="BB24" s="20">
        <f>April_Report[[#This Row],[Salary]]/April_Report[[#This Row],[Days]]</f>
        <v>225929.66666666666</v>
      </c>
      <c r="BC24" s="20">
        <f>April_Report[[#This Row],[PerDaySalary]]*April_Report[[#This Row],[Absent]]</f>
        <v>5874171.333333333</v>
      </c>
      <c r="BD24" s="20">
        <f>April_Report[[#This Row],[Salary]]-April_Report[[#This Row],[PerDaySalary]]</f>
        <v>6551960.333333333</v>
      </c>
      <c r="BE24" s="56"/>
    </row>
    <row r="25" spans="1:57" customFormat="1" x14ac:dyDescent="0.3">
      <c r="C25" s="32"/>
      <c r="D25" s="32"/>
      <c r="E25" s="46"/>
      <c r="F25" s="10">
        <v>16</v>
      </c>
      <c r="G25" s="11">
        <v>3442</v>
      </c>
      <c r="H25" s="11" t="s">
        <v>16</v>
      </c>
      <c r="I25" s="9">
        <f t="shared" si="8"/>
        <v>4</v>
      </c>
      <c r="J25" s="9" t="s">
        <v>42</v>
      </c>
      <c r="K25" s="9" t="s">
        <v>42</v>
      </c>
      <c r="L25" s="9" t="s">
        <v>42</v>
      </c>
      <c r="M25" s="9" t="s">
        <v>42</v>
      </c>
      <c r="N25" s="9" t="s">
        <v>42</v>
      </c>
      <c r="O25" s="9" t="s">
        <v>42</v>
      </c>
      <c r="P25" s="9" t="str">
        <f t="shared" si="9"/>
        <v xml:space="preserve"> </v>
      </c>
      <c r="Q25" s="9" t="s">
        <v>42</v>
      </c>
      <c r="R25" s="9" t="s">
        <v>42</v>
      </c>
      <c r="S25" s="9" t="s">
        <v>42</v>
      </c>
      <c r="T25" s="9" t="s">
        <v>42</v>
      </c>
      <c r="U25" s="9" t="s">
        <v>42</v>
      </c>
      <c r="V25" s="9" t="s">
        <v>42</v>
      </c>
      <c r="W25" s="9" t="str">
        <f t="shared" si="9"/>
        <v xml:space="preserve"> </v>
      </c>
      <c r="X25" s="9" t="s">
        <v>42</v>
      </c>
      <c r="Y25" s="9" t="s">
        <v>42</v>
      </c>
      <c r="Z25" s="9" t="s">
        <v>42</v>
      </c>
      <c r="AA25" s="9" t="s">
        <v>42</v>
      </c>
      <c r="AB25" s="9" t="s">
        <v>42</v>
      </c>
      <c r="AC25" s="9" t="s">
        <v>42</v>
      </c>
      <c r="AD25" s="9" t="str">
        <f t="shared" si="11"/>
        <v xml:space="preserve"> </v>
      </c>
      <c r="AE25" s="9" t="s">
        <v>42</v>
      </c>
      <c r="AF25" s="9" t="s">
        <v>42</v>
      </c>
      <c r="AG25" s="9" t="s">
        <v>42</v>
      </c>
      <c r="AH25" s="9" t="s">
        <v>42</v>
      </c>
      <c r="AI25" s="9" t="s">
        <v>42</v>
      </c>
      <c r="AJ25" s="9" t="s">
        <v>42</v>
      </c>
      <c r="AK25" s="9" t="str">
        <f t="shared" si="11"/>
        <v xml:space="preserve"> </v>
      </c>
      <c r="AL25" s="9" t="s">
        <v>42</v>
      </c>
      <c r="AM25" s="9" t="s">
        <v>42</v>
      </c>
      <c r="AN25" s="9" t="s">
        <v>42</v>
      </c>
      <c r="AO25" s="48"/>
      <c r="AP25" s="32"/>
      <c r="AQ25" s="10">
        <v>16</v>
      </c>
      <c r="AR25" s="17">
        <v>3442</v>
      </c>
      <c r="AS25" s="17" t="str">
        <f t="shared" si="3"/>
        <v>April</v>
      </c>
      <c r="AT25" s="17" t="s">
        <v>16</v>
      </c>
      <c r="AU25" s="18">
        <f t="shared" si="10"/>
        <v>0</v>
      </c>
      <c r="AV25" s="18">
        <f t="shared" si="4"/>
        <v>26</v>
      </c>
      <c r="AW25" s="18">
        <f t="shared" si="5"/>
        <v>0</v>
      </c>
      <c r="AX25" s="18">
        <f t="shared" si="6"/>
        <v>4</v>
      </c>
      <c r="AY25" s="18">
        <f t="shared" si="7"/>
        <v>30</v>
      </c>
      <c r="AZ25" s="18">
        <f>April_Report[[#This Row],[Days]]-April_Report[[#This Row],[Absent]]</f>
        <v>4</v>
      </c>
      <c r="BA25" s="19">
        <v>643539</v>
      </c>
      <c r="BB25" s="20">
        <f>April_Report[[#This Row],[Salary]]/April_Report[[#This Row],[Days]]</f>
        <v>21451.3</v>
      </c>
      <c r="BC25" s="20">
        <f>April_Report[[#This Row],[PerDaySalary]]*April_Report[[#This Row],[Absent]]</f>
        <v>557733.79999999993</v>
      </c>
      <c r="BD25" s="20">
        <f>April_Report[[#This Row],[Salary]]-April_Report[[#This Row],[PerDaySalary]]</f>
        <v>622087.69999999995</v>
      </c>
      <c r="BE25" s="56"/>
    </row>
    <row r="26" spans="1:57" customFormat="1" x14ac:dyDescent="0.3">
      <c r="C26" s="32"/>
      <c r="D26" s="32"/>
      <c r="E26" s="46"/>
      <c r="F26" s="10">
        <v>17</v>
      </c>
      <c r="G26" s="11">
        <v>3443</v>
      </c>
      <c r="H26" s="11" t="s">
        <v>17</v>
      </c>
      <c r="I26" s="9">
        <f t="shared" si="8"/>
        <v>4</v>
      </c>
      <c r="J26" s="9" t="s">
        <v>42</v>
      </c>
      <c r="K26" s="9" t="s">
        <v>42</v>
      </c>
      <c r="L26" s="9" t="s">
        <v>42</v>
      </c>
      <c r="M26" s="9" t="s">
        <v>42</v>
      </c>
      <c r="N26" s="9" t="s">
        <v>42</v>
      </c>
      <c r="O26" s="9" t="s">
        <v>42</v>
      </c>
      <c r="P26" s="9" t="str">
        <f t="shared" si="9"/>
        <v xml:space="preserve"> </v>
      </c>
      <c r="Q26" s="9" t="s">
        <v>42</v>
      </c>
      <c r="R26" s="9" t="s">
        <v>42</v>
      </c>
      <c r="S26" s="9" t="s">
        <v>42</v>
      </c>
      <c r="T26" s="9" t="s">
        <v>42</v>
      </c>
      <c r="U26" s="9" t="s">
        <v>42</v>
      </c>
      <c r="V26" s="9" t="s">
        <v>42</v>
      </c>
      <c r="W26" s="9" t="str">
        <f t="shared" si="9"/>
        <v xml:space="preserve"> </v>
      </c>
      <c r="X26" s="9" t="s">
        <v>42</v>
      </c>
      <c r="Y26" s="9" t="s">
        <v>42</v>
      </c>
      <c r="Z26" s="9" t="s">
        <v>42</v>
      </c>
      <c r="AA26" s="9" t="s">
        <v>42</v>
      </c>
      <c r="AB26" s="9" t="s">
        <v>42</v>
      </c>
      <c r="AC26" s="9" t="s">
        <v>42</v>
      </c>
      <c r="AD26" s="9" t="str">
        <f t="shared" si="11"/>
        <v xml:space="preserve"> </v>
      </c>
      <c r="AE26" s="9" t="s">
        <v>42</v>
      </c>
      <c r="AF26" s="9" t="s">
        <v>42</v>
      </c>
      <c r="AG26" s="9" t="s">
        <v>42</v>
      </c>
      <c r="AH26" s="9" t="s">
        <v>42</v>
      </c>
      <c r="AI26" s="9" t="s">
        <v>42</v>
      </c>
      <c r="AJ26" s="9" t="s">
        <v>42</v>
      </c>
      <c r="AK26" s="9" t="str">
        <f t="shared" si="11"/>
        <v xml:space="preserve"> </v>
      </c>
      <c r="AL26" s="9" t="s">
        <v>42</v>
      </c>
      <c r="AM26" s="9" t="s">
        <v>42</v>
      </c>
      <c r="AN26" s="9" t="s">
        <v>42</v>
      </c>
      <c r="AO26" s="48"/>
      <c r="AP26" s="32"/>
      <c r="AQ26" s="10">
        <v>17</v>
      </c>
      <c r="AR26" s="17">
        <v>3443</v>
      </c>
      <c r="AS26" s="17" t="str">
        <f t="shared" si="3"/>
        <v>April</v>
      </c>
      <c r="AT26" s="17" t="s">
        <v>17</v>
      </c>
      <c r="AU26" s="18">
        <f t="shared" si="10"/>
        <v>0</v>
      </c>
      <c r="AV26" s="18">
        <f t="shared" si="4"/>
        <v>26</v>
      </c>
      <c r="AW26" s="18">
        <f t="shared" si="5"/>
        <v>0</v>
      </c>
      <c r="AX26" s="18">
        <f t="shared" si="6"/>
        <v>4</v>
      </c>
      <c r="AY26" s="18">
        <f t="shared" si="7"/>
        <v>30</v>
      </c>
      <c r="AZ26" s="18">
        <f>April_Report[[#This Row],[Days]]-April_Report[[#This Row],[Absent]]</f>
        <v>4</v>
      </c>
      <c r="BA26" s="19">
        <v>14411111</v>
      </c>
      <c r="BB26" s="20">
        <f>April_Report[[#This Row],[Salary]]/April_Report[[#This Row],[Days]]</f>
        <v>480370.36666666664</v>
      </c>
      <c r="BC26" s="20">
        <f>April_Report[[#This Row],[PerDaySalary]]*April_Report[[#This Row],[Absent]]</f>
        <v>12489629.533333333</v>
      </c>
      <c r="BD26" s="20">
        <f>April_Report[[#This Row],[Salary]]-April_Report[[#This Row],[PerDaySalary]]</f>
        <v>13930740.633333333</v>
      </c>
      <c r="BE26" s="56"/>
    </row>
    <row r="27" spans="1:57" customFormat="1" x14ac:dyDescent="0.3">
      <c r="C27" s="32"/>
      <c r="D27" s="32"/>
      <c r="E27" s="46"/>
      <c r="F27" s="10">
        <v>18</v>
      </c>
      <c r="G27" s="11">
        <v>3444</v>
      </c>
      <c r="H27" s="11" t="s">
        <v>18</v>
      </c>
      <c r="I27" s="9">
        <f t="shared" si="8"/>
        <v>4</v>
      </c>
      <c r="J27" s="9" t="s">
        <v>42</v>
      </c>
      <c r="K27" s="9" t="s">
        <v>42</v>
      </c>
      <c r="L27" s="9" t="s">
        <v>42</v>
      </c>
      <c r="M27" s="9" t="s">
        <v>42</v>
      </c>
      <c r="N27" s="9" t="s">
        <v>42</v>
      </c>
      <c r="O27" s="9" t="s">
        <v>42</v>
      </c>
      <c r="P27" s="9" t="str">
        <f t="shared" si="9"/>
        <v xml:space="preserve"> </v>
      </c>
      <c r="Q27" s="9" t="s">
        <v>42</v>
      </c>
      <c r="R27" s="9" t="s">
        <v>42</v>
      </c>
      <c r="S27" s="9" t="s">
        <v>42</v>
      </c>
      <c r="T27" s="9" t="s">
        <v>42</v>
      </c>
      <c r="U27" s="9" t="s">
        <v>42</v>
      </c>
      <c r="V27" s="9" t="s">
        <v>42</v>
      </c>
      <c r="W27" s="9" t="str">
        <f t="shared" si="9"/>
        <v xml:space="preserve"> </v>
      </c>
      <c r="X27" s="9" t="s">
        <v>42</v>
      </c>
      <c r="Y27" s="9" t="s">
        <v>42</v>
      </c>
      <c r="Z27" s="9" t="s">
        <v>42</v>
      </c>
      <c r="AA27" s="9" t="s">
        <v>42</v>
      </c>
      <c r="AB27" s="9" t="s">
        <v>42</v>
      </c>
      <c r="AC27" s="9" t="s">
        <v>42</v>
      </c>
      <c r="AD27" s="9" t="str">
        <f t="shared" si="11"/>
        <v xml:space="preserve"> </v>
      </c>
      <c r="AE27" s="9" t="s">
        <v>42</v>
      </c>
      <c r="AF27" s="9" t="s">
        <v>42</v>
      </c>
      <c r="AG27" s="9" t="s">
        <v>42</v>
      </c>
      <c r="AH27" s="9" t="s">
        <v>42</v>
      </c>
      <c r="AI27" s="9" t="s">
        <v>42</v>
      </c>
      <c r="AJ27" s="9" t="s">
        <v>42</v>
      </c>
      <c r="AK27" s="9" t="str">
        <f t="shared" si="11"/>
        <v xml:space="preserve"> </v>
      </c>
      <c r="AL27" s="9" t="s">
        <v>42</v>
      </c>
      <c r="AM27" s="9" t="s">
        <v>42</v>
      </c>
      <c r="AN27" s="9" t="s">
        <v>42</v>
      </c>
      <c r="AO27" s="48"/>
      <c r="AP27" s="32"/>
      <c r="AQ27" s="10">
        <v>18</v>
      </c>
      <c r="AR27" s="17">
        <v>3444</v>
      </c>
      <c r="AS27" s="17" t="str">
        <f t="shared" si="3"/>
        <v>April</v>
      </c>
      <c r="AT27" s="17" t="s">
        <v>18</v>
      </c>
      <c r="AU27" s="18">
        <f t="shared" si="10"/>
        <v>0</v>
      </c>
      <c r="AV27" s="18">
        <f t="shared" si="4"/>
        <v>26</v>
      </c>
      <c r="AW27" s="18">
        <f t="shared" si="5"/>
        <v>0</v>
      </c>
      <c r="AX27" s="18">
        <f t="shared" si="6"/>
        <v>4</v>
      </c>
      <c r="AY27" s="18">
        <f t="shared" si="7"/>
        <v>30</v>
      </c>
      <c r="AZ27" s="18">
        <f>April_Report[[#This Row],[Days]]-April_Report[[#This Row],[Absent]]</f>
        <v>4</v>
      </c>
      <c r="BA27" s="19">
        <v>222222</v>
      </c>
      <c r="BB27" s="20">
        <f>April_Report[[#This Row],[Salary]]/April_Report[[#This Row],[Days]]</f>
        <v>7407.4</v>
      </c>
      <c r="BC27" s="20">
        <f>April_Report[[#This Row],[PerDaySalary]]*April_Report[[#This Row],[Absent]]</f>
        <v>192592.4</v>
      </c>
      <c r="BD27" s="20">
        <f>April_Report[[#This Row],[Salary]]-April_Report[[#This Row],[PerDaySalary]]</f>
        <v>214814.6</v>
      </c>
      <c r="BE27" s="56"/>
    </row>
    <row r="28" spans="1:57" customFormat="1" x14ac:dyDescent="0.3">
      <c r="C28" s="32"/>
      <c r="D28" s="32"/>
      <c r="E28" s="46"/>
      <c r="F28" s="10">
        <v>19</v>
      </c>
      <c r="G28" s="11">
        <v>3445</v>
      </c>
      <c r="H28" s="11" t="s">
        <v>19</v>
      </c>
      <c r="I28" s="9">
        <f t="shared" si="8"/>
        <v>4</v>
      </c>
      <c r="J28" s="9" t="s">
        <v>42</v>
      </c>
      <c r="K28" s="9" t="s">
        <v>42</v>
      </c>
      <c r="L28" s="9" t="s">
        <v>42</v>
      </c>
      <c r="M28" s="9" t="s">
        <v>42</v>
      </c>
      <c r="N28" s="9" t="s">
        <v>42</v>
      </c>
      <c r="O28" s="9" t="s">
        <v>42</v>
      </c>
      <c r="P28" s="9" t="str">
        <f t="shared" si="9"/>
        <v xml:space="preserve"> </v>
      </c>
      <c r="Q28" s="9" t="s">
        <v>42</v>
      </c>
      <c r="R28" s="9" t="s">
        <v>42</v>
      </c>
      <c r="S28" s="9" t="s">
        <v>42</v>
      </c>
      <c r="T28" s="9" t="s">
        <v>42</v>
      </c>
      <c r="U28" s="9" t="s">
        <v>42</v>
      </c>
      <c r="V28" s="9" t="s">
        <v>42</v>
      </c>
      <c r="W28" s="9" t="str">
        <f t="shared" si="9"/>
        <v xml:space="preserve"> </v>
      </c>
      <c r="X28" s="9" t="s">
        <v>42</v>
      </c>
      <c r="Y28" s="9" t="s">
        <v>42</v>
      </c>
      <c r="Z28" s="9" t="s">
        <v>42</v>
      </c>
      <c r="AA28" s="9" t="s">
        <v>42</v>
      </c>
      <c r="AB28" s="9" t="s">
        <v>42</v>
      </c>
      <c r="AC28" s="9" t="s">
        <v>42</v>
      </c>
      <c r="AD28" s="9" t="str">
        <f t="shared" si="11"/>
        <v xml:space="preserve"> </v>
      </c>
      <c r="AE28" s="9" t="s">
        <v>42</v>
      </c>
      <c r="AF28" s="9" t="s">
        <v>42</v>
      </c>
      <c r="AG28" s="9" t="s">
        <v>42</v>
      </c>
      <c r="AH28" s="9" t="s">
        <v>42</v>
      </c>
      <c r="AI28" s="9" t="s">
        <v>42</v>
      </c>
      <c r="AJ28" s="9" t="s">
        <v>42</v>
      </c>
      <c r="AK28" s="9" t="str">
        <f t="shared" si="11"/>
        <v xml:space="preserve"> </v>
      </c>
      <c r="AL28" s="9" t="s">
        <v>42</v>
      </c>
      <c r="AM28" s="9" t="s">
        <v>42</v>
      </c>
      <c r="AN28" s="9" t="s">
        <v>42</v>
      </c>
      <c r="AO28" s="48"/>
      <c r="AP28" s="32"/>
      <c r="AQ28" s="10">
        <v>19</v>
      </c>
      <c r="AR28" s="17">
        <v>3445</v>
      </c>
      <c r="AS28" s="17" t="str">
        <f t="shared" si="3"/>
        <v>April</v>
      </c>
      <c r="AT28" s="17" t="s">
        <v>19</v>
      </c>
      <c r="AU28" s="18">
        <f t="shared" si="10"/>
        <v>0</v>
      </c>
      <c r="AV28" s="18">
        <f t="shared" si="4"/>
        <v>26</v>
      </c>
      <c r="AW28" s="18">
        <f t="shared" si="5"/>
        <v>0</v>
      </c>
      <c r="AX28" s="18">
        <f t="shared" si="6"/>
        <v>4</v>
      </c>
      <c r="AY28" s="18">
        <f t="shared" si="7"/>
        <v>30</v>
      </c>
      <c r="AZ28" s="18">
        <f>April_Report[[#This Row],[Days]]-April_Report[[#This Row],[Absent]]</f>
        <v>4</v>
      </c>
      <c r="BA28" s="19">
        <v>666666</v>
      </c>
      <c r="BB28" s="20">
        <f>April_Report[[#This Row],[Salary]]/April_Report[[#This Row],[Days]]</f>
        <v>22222.2</v>
      </c>
      <c r="BC28" s="20">
        <f>April_Report[[#This Row],[PerDaySalary]]*April_Report[[#This Row],[Absent]]</f>
        <v>577777.20000000007</v>
      </c>
      <c r="BD28" s="20">
        <f>April_Report[[#This Row],[Salary]]-April_Report[[#This Row],[PerDaySalary]]</f>
        <v>644443.80000000005</v>
      </c>
      <c r="BE28" s="56"/>
    </row>
    <row r="29" spans="1:57" customFormat="1" x14ac:dyDescent="0.3">
      <c r="C29" s="32"/>
      <c r="D29" s="32"/>
      <c r="E29" s="46"/>
      <c r="F29" s="10">
        <v>20</v>
      </c>
      <c r="G29" s="11">
        <v>3446</v>
      </c>
      <c r="H29" s="11" t="s">
        <v>20</v>
      </c>
      <c r="I29" s="9">
        <f t="shared" si="8"/>
        <v>4</v>
      </c>
      <c r="J29" s="9" t="s">
        <v>42</v>
      </c>
      <c r="K29" s="9" t="s">
        <v>42</v>
      </c>
      <c r="L29" s="9" t="s">
        <v>42</v>
      </c>
      <c r="M29" s="9" t="s">
        <v>42</v>
      </c>
      <c r="N29" s="9" t="s">
        <v>42</v>
      </c>
      <c r="O29" s="9" t="s">
        <v>42</v>
      </c>
      <c r="P29" s="9" t="str">
        <f t="shared" si="9"/>
        <v xml:space="preserve"> </v>
      </c>
      <c r="Q29" s="9" t="s">
        <v>42</v>
      </c>
      <c r="R29" s="9" t="s">
        <v>42</v>
      </c>
      <c r="S29" s="9" t="s">
        <v>42</v>
      </c>
      <c r="T29" s="9" t="s">
        <v>42</v>
      </c>
      <c r="U29" s="9" t="s">
        <v>42</v>
      </c>
      <c r="V29" s="9" t="s">
        <v>42</v>
      </c>
      <c r="W29" s="9" t="str">
        <f t="shared" si="9"/>
        <v xml:space="preserve"> </v>
      </c>
      <c r="X29" s="9" t="s">
        <v>42</v>
      </c>
      <c r="Y29" s="9" t="s">
        <v>42</v>
      </c>
      <c r="Z29" s="9" t="s">
        <v>42</v>
      </c>
      <c r="AA29" s="9" t="s">
        <v>42</v>
      </c>
      <c r="AB29" s="9" t="s">
        <v>42</v>
      </c>
      <c r="AC29" s="9" t="s">
        <v>42</v>
      </c>
      <c r="AD29" s="9" t="str">
        <f t="shared" si="11"/>
        <v xml:space="preserve"> </v>
      </c>
      <c r="AE29" s="9" t="s">
        <v>42</v>
      </c>
      <c r="AF29" s="9" t="s">
        <v>42</v>
      </c>
      <c r="AG29" s="9" t="s">
        <v>42</v>
      </c>
      <c r="AH29" s="9" t="s">
        <v>42</v>
      </c>
      <c r="AI29" s="9" t="s">
        <v>42</v>
      </c>
      <c r="AJ29" s="9" t="s">
        <v>42</v>
      </c>
      <c r="AK29" s="9" t="str">
        <f t="shared" si="11"/>
        <v xml:space="preserve"> </v>
      </c>
      <c r="AL29" s="9" t="s">
        <v>42</v>
      </c>
      <c r="AM29" s="9" t="s">
        <v>42</v>
      </c>
      <c r="AN29" s="9" t="s">
        <v>42</v>
      </c>
      <c r="AO29" s="48"/>
      <c r="AP29" s="32"/>
      <c r="AQ29" s="10">
        <v>20</v>
      </c>
      <c r="AR29" s="17">
        <v>3446</v>
      </c>
      <c r="AS29" s="17" t="str">
        <f t="shared" si="3"/>
        <v>April</v>
      </c>
      <c r="AT29" s="17" t="s">
        <v>20</v>
      </c>
      <c r="AU29" s="18">
        <f t="shared" si="10"/>
        <v>0</v>
      </c>
      <c r="AV29" s="18">
        <f t="shared" si="4"/>
        <v>26</v>
      </c>
      <c r="AW29" s="18">
        <f t="shared" si="5"/>
        <v>0</v>
      </c>
      <c r="AX29" s="18">
        <f t="shared" si="6"/>
        <v>4</v>
      </c>
      <c r="AY29" s="18">
        <f t="shared" si="7"/>
        <v>30</v>
      </c>
      <c r="AZ29" s="18">
        <f>April_Report[[#This Row],[Days]]-April_Report[[#This Row],[Absent]]</f>
        <v>4</v>
      </c>
      <c r="BA29" s="19">
        <v>733333</v>
      </c>
      <c r="BB29" s="20">
        <f>April_Report[[#This Row],[Salary]]/April_Report[[#This Row],[Days]]</f>
        <v>24444.433333333334</v>
      </c>
      <c r="BC29" s="20">
        <f>April_Report[[#This Row],[PerDaySalary]]*April_Report[[#This Row],[Absent]]</f>
        <v>635555.26666666672</v>
      </c>
      <c r="BD29" s="20">
        <f>April_Report[[#This Row],[Salary]]-April_Report[[#This Row],[PerDaySalary]]</f>
        <v>708888.56666666665</v>
      </c>
      <c r="BE29" s="56"/>
    </row>
    <row r="30" spans="1:57" customFormat="1" x14ac:dyDescent="0.3">
      <c r="C30" s="32"/>
      <c r="D30" s="32"/>
      <c r="E30" s="46"/>
      <c r="F30" s="10">
        <v>21</v>
      </c>
      <c r="G30" s="11">
        <v>3447</v>
      </c>
      <c r="H30" s="11" t="s">
        <v>21</v>
      </c>
      <c r="I30" s="9">
        <f t="shared" si="8"/>
        <v>4</v>
      </c>
      <c r="J30" s="9" t="s">
        <v>42</v>
      </c>
      <c r="K30" s="9" t="s">
        <v>42</v>
      </c>
      <c r="L30" s="9" t="s">
        <v>42</v>
      </c>
      <c r="M30" s="9" t="s">
        <v>42</v>
      </c>
      <c r="N30" s="9" t="s">
        <v>42</v>
      </c>
      <c r="O30" s="9" t="s">
        <v>42</v>
      </c>
      <c r="P30" s="9" t="str">
        <f t="shared" si="9"/>
        <v xml:space="preserve"> </v>
      </c>
      <c r="Q30" s="9" t="s">
        <v>42</v>
      </c>
      <c r="R30" s="9" t="s">
        <v>42</v>
      </c>
      <c r="S30" s="9" t="s">
        <v>42</v>
      </c>
      <c r="T30" s="9" t="s">
        <v>42</v>
      </c>
      <c r="U30" s="9" t="s">
        <v>42</v>
      </c>
      <c r="V30" s="9" t="s">
        <v>42</v>
      </c>
      <c r="W30" s="9" t="str">
        <f t="shared" si="9"/>
        <v xml:space="preserve"> </v>
      </c>
      <c r="X30" s="9" t="s">
        <v>42</v>
      </c>
      <c r="Y30" s="9" t="s">
        <v>42</v>
      </c>
      <c r="Z30" s="9" t="s">
        <v>42</v>
      </c>
      <c r="AA30" s="9" t="s">
        <v>42</v>
      </c>
      <c r="AB30" s="9" t="s">
        <v>42</v>
      </c>
      <c r="AC30" s="9" t="s">
        <v>42</v>
      </c>
      <c r="AD30" s="9" t="str">
        <f t="shared" si="11"/>
        <v xml:space="preserve"> </v>
      </c>
      <c r="AE30" s="9" t="s">
        <v>42</v>
      </c>
      <c r="AF30" s="9" t="s">
        <v>42</v>
      </c>
      <c r="AG30" s="9" t="s">
        <v>42</v>
      </c>
      <c r="AH30" s="9" t="s">
        <v>42</v>
      </c>
      <c r="AI30" s="9" t="s">
        <v>42</v>
      </c>
      <c r="AJ30" s="9" t="s">
        <v>42</v>
      </c>
      <c r="AK30" s="9" t="str">
        <f t="shared" si="11"/>
        <v xml:space="preserve"> </v>
      </c>
      <c r="AL30" s="9" t="s">
        <v>42</v>
      </c>
      <c r="AM30" s="9" t="s">
        <v>42</v>
      </c>
      <c r="AN30" s="9" t="s">
        <v>42</v>
      </c>
      <c r="AO30" s="48"/>
      <c r="AP30" s="32"/>
      <c r="AQ30" s="10">
        <v>21</v>
      </c>
      <c r="AR30" s="17">
        <v>3447</v>
      </c>
      <c r="AS30" s="17" t="str">
        <f t="shared" si="3"/>
        <v>April</v>
      </c>
      <c r="AT30" s="17" t="s">
        <v>21</v>
      </c>
      <c r="AU30" s="18">
        <f t="shared" si="10"/>
        <v>0</v>
      </c>
      <c r="AV30" s="18">
        <f t="shared" si="4"/>
        <v>26</v>
      </c>
      <c r="AW30" s="18">
        <f t="shared" si="5"/>
        <v>0</v>
      </c>
      <c r="AX30" s="18">
        <f t="shared" si="6"/>
        <v>4</v>
      </c>
      <c r="AY30" s="18">
        <f t="shared" si="7"/>
        <v>30</v>
      </c>
      <c r="AZ30" s="18">
        <f>April_Report[[#This Row],[Days]]-April_Report[[#This Row],[Absent]]</f>
        <v>4</v>
      </c>
      <c r="BA30" s="19">
        <v>333445</v>
      </c>
      <c r="BB30" s="20">
        <f>April_Report[[#This Row],[Salary]]/April_Report[[#This Row],[Days]]</f>
        <v>11114.833333333334</v>
      </c>
      <c r="BC30" s="20">
        <f>April_Report[[#This Row],[PerDaySalary]]*April_Report[[#This Row],[Absent]]</f>
        <v>288985.66666666669</v>
      </c>
      <c r="BD30" s="20">
        <f>April_Report[[#This Row],[Salary]]-April_Report[[#This Row],[PerDaySalary]]</f>
        <v>322330.16666666669</v>
      </c>
      <c r="BE30" s="56"/>
    </row>
    <row r="31" spans="1:57" customFormat="1" ht="15" thickBot="1" x14ac:dyDescent="0.35">
      <c r="C31" s="32"/>
      <c r="D31" s="32"/>
      <c r="E31" s="46"/>
      <c r="F31" s="12">
        <v>22</v>
      </c>
      <c r="G31" s="42">
        <v>3448</v>
      </c>
      <c r="H31" s="42" t="s">
        <v>22</v>
      </c>
      <c r="I31" s="43">
        <f t="shared" si="8"/>
        <v>4</v>
      </c>
      <c r="J31" s="9" t="s">
        <v>42</v>
      </c>
      <c r="K31" s="9" t="s">
        <v>42</v>
      </c>
      <c r="L31" s="9" t="s">
        <v>42</v>
      </c>
      <c r="M31" s="9" t="s">
        <v>42</v>
      </c>
      <c r="N31" s="9" t="s">
        <v>42</v>
      </c>
      <c r="O31" s="9" t="s">
        <v>42</v>
      </c>
      <c r="P31" s="43" t="str">
        <f t="shared" si="9"/>
        <v xml:space="preserve"> </v>
      </c>
      <c r="Q31" s="9" t="s">
        <v>42</v>
      </c>
      <c r="R31" s="9" t="s">
        <v>42</v>
      </c>
      <c r="S31" s="9" t="s">
        <v>42</v>
      </c>
      <c r="T31" s="9" t="s">
        <v>42</v>
      </c>
      <c r="U31" s="9" t="s">
        <v>42</v>
      </c>
      <c r="V31" s="9" t="s">
        <v>42</v>
      </c>
      <c r="W31" s="43" t="str">
        <f t="shared" si="9"/>
        <v xml:space="preserve"> </v>
      </c>
      <c r="X31" s="9" t="s">
        <v>42</v>
      </c>
      <c r="Y31" s="9" t="s">
        <v>42</v>
      </c>
      <c r="Z31" s="9" t="s">
        <v>42</v>
      </c>
      <c r="AA31" s="9" t="s">
        <v>42</v>
      </c>
      <c r="AB31" s="9" t="s">
        <v>42</v>
      </c>
      <c r="AC31" s="9" t="s">
        <v>42</v>
      </c>
      <c r="AD31" s="43" t="str">
        <f t="shared" si="11"/>
        <v xml:space="preserve"> </v>
      </c>
      <c r="AE31" s="9" t="s">
        <v>42</v>
      </c>
      <c r="AF31" s="9" t="s">
        <v>42</v>
      </c>
      <c r="AG31" s="9" t="s">
        <v>42</v>
      </c>
      <c r="AH31" s="9" t="s">
        <v>42</v>
      </c>
      <c r="AI31" s="9" t="s">
        <v>42</v>
      </c>
      <c r="AJ31" s="9" t="s">
        <v>42</v>
      </c>
      <c r="AK31" s="43" t="str">
        <f t="shared" si="11"/>
        <v xml:space="preserve"> </v>
      </c>
      <c r="AL31" s="9" t="s">
        <v>42</v>
      </c>
      <c r="AM31" s="9" t="s">
        <v>42</v>
      </c>
      <c r="AN31" s="9" t="s">
        <v>42</v>
      </c>
      <c r="AO31" s="48"/>
      <c r="AP31" s="32"/>
      <c r="AQ31" s="12">
        <v>22</v>
      </c>
      <c r="AR31" s="21">
        <v>3448</v>
      </c>
      <c r="AS31" s="21" t="str">
        <f t="shared" si="3"/>
        <v>April</v>
      </c>
      <c r="AT31" s="21" t="s">
        <v>22</v>
      </c>
      <c r="AU31" s="22">
        <f t="shared" si="10"/>
        <v>0</v>
      </c>
      <c r="AV31" s="22">
        <f t="shared" si="4"/>
        <v>26</v>
      </c>
      <c r="AW31" s="22">
        <f t="shared" si="5"/>
        <v>0</v>
      </c>
      <c r="AX31" s="22">
        <f t="shared" si="6"/>
        <v>4</v>
      </c>
      <c r="AY31" s="22">
        <f t="shared" si="7"/>
        <v>30</v>
      </c>
      <c r="AZ31" s="22">
        <f>April_Report[[#This Row],[Days]]-April_Report[[#This Row],[Absent]]</f>
        <v>4</v>
      </c>
      <c r="BA31" s="23">
        <v>789054</v>
      </c>
      <c r="BB31" s="24">
        <f>April_Report[[#This Row],[Salary]]/April_Report[[#This Row],[Days]]</f>
        <v>26301.8</v>
      </c>
      <c r="BC31" s="24">
        <f>April_Report[[#This Row],[PerDaySalary]]*April_Report[[#This Row],[Absent]]</f>
        <v>683846.79999999993</v>
      </c>
      <c r="BD31" s="24">
        <f>April_Report[[#This Row],[Salary]]-April_Report[[#This Row],[PerDaySalary]]</f>
        <v>762752.2</v>
      </c>
      <c r="BE31" s="56"/>
    </row>
    <row r="32" spans="1:57" x14ac:dyDescent="0.3">
      <c r="A32"/>
      <c r="B32"/>
      <c r="E32" s="46"/>
      <c r="F32" s="47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</row>
    <row r="33" spans="1:51" x14ac:dyDescent="0.3">
      <c r="A33"/>
      <c r="B33"/>
      <c r="E33" s="46"/>
      <c r="AO33" s="44"/>
    </row>
    <row r="34" spans="1:51" x14ac:dyDescent="0.3">
      <c r="I34" s="37"/>
    </row>
    <row r="35" spans="1:51" x14ac:dyDescent="0.3">
      <c r="AY35" s="38"/>
    </row>
  </sheetData>
  <mergeCells count="1">
    <mergeCell ref="F8:H8"/>
  </mergeCells>
  <conditionalFormatting sqref="I10:AN31">
    <cfRule type="containsText" dxfId="179" priority="3" operator="containsText" text="A">
      <formula>NOT(ISERROR(SEARCH("A",I10)))</formula>
    </cfRule>
  </conditionalFormatting>
  <conditionalFormatting sqref="J10:AN31">
    <cfRule type="containsText" dxfId="178" priority="1" operator="containsText" text="L">
      <formula>NOT(ISERROR(SEARCH("L",J10)))</formula>
    </cfRule>
    <cfRule type="containsText" dxfId="177" priority="2" operator="containsText" text="P">
      <formula>NOT(ISERROR(SEARCH("P",J10)))</formula>
    </cfRule>
  </conditionalFormatting>
  <dataValidations count="1">
    <dataValidation type="list" allowBlank="1" showInputMessage="1" showErrorMessage="1" sqref="J10:O31 Q10:V31 X10:AC31 AE10:AJ31 AL10:AN31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Sheet3!$B$2:$B$13</xm:f>
          </x14:formula1>
          <xm:sqref>F6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Apr!AU10:AX10</xm:f>
              <xm:sqref>BE10</xm:sqref>
            </x14:sparkline>
            <x14:sparkline>
              <xm:f>Apr!AU11:AX11</xm:f>
              <xm:sqref>BE11</xm:sqref>
            </x14:sparkline>
            <x14:sparkline>
              <xm:f>Apr!AU12:AX12</xm:f>
              <xm:sqref>BE12</xm:sqref>
            </x14:sparkline>
            <x14:sparkline>
              <xm:f>Apr!AU13:AX13</xm:f>
              <xm:sqref>BE13</xm:sqref>
            </x14:sparkline>
            <x14:sparkline>
              <xm:f>Apr!AU14:AX14</xm:f>
              <xm:sqref>BE14</xm:sqref>
            </x14:sparkline>
            <x14:sparkline>
              <xm:f>Apr!AU15:AX15</xm:f>
              <xm:sqref>BE15</xm:sqref>
            </x14:sparkline>
            <x14:sparkline>
              <xm:f>Apr!AU16:AX16</xm:f>
              <xm:sqref>BE16</xm:sqref>
            </x14:sparkline>
            <x14:sparkline>
              <xm:f>Apr!AU17:AX17</xm:f>
              <xm:sqref>BE17</xm:sqref>
            </x14:sparkline>
            <x14:sparkline>
              <xm:f>Apr!AU18:AX18</xm:f>
              <xm:sqref>BE18</xm:sqref>
            </x14:sparkline>
            <x14:sparkline>
              <xm:f>Apr!AU19:AX19</xm:f>
              <xm:sqref>BE19</xm:sqref>
            </x14:sparkline>
            <x14:sparkline>
              <xm:f>Apr!AU20:AX20</xm:f>
              <xm:sqref>BE20</xm:sqref>
            </x14:sparkline>
            <x14:sparkline>
              <xm:f>Apr!AU21:AX21</xm:f>
              <xm:sqref>BE21</xm:sqref>
            </x14:sparkline>
            <x14:sparkline>
              <xm:f>Apr!AU22:AX22</xm:f>
              <xm:sqref>BE22</xm:sqref>
            </x14:sparkline>
            <x14:sparkline>
              <xm:f>Apr!AU23:AX23</xm:f>
              <xm:sqref>BE23</xm:sqref>
            </x14:sparkline>
            <x14:sparkline>
              <xm:f>Apr!AU24:AX24</xm:f>
              <xm:sqref>BE24</xm:sqref>
            </x14:sparkline>
            <x14:sparkline>
              <xm:f>Apr!AU25:AX25</xm:f>
              <xm:sqref>BE25</xm:sqref>
            </x14:sparkline>
            <x14:sparkline>
              <xm:f>Apr!AU26:AX26</xm:f>
              <xm:sqref>BE26</xm:sqref>
            </x14:sparkline>
            <x14:sparkline>
              <xm:f>Apr!AU27:AX27</xm:f>
              <xm:sqref>BE27</xm:sqref>
            </x14:sparkline>
            <x14:sparkline>
              <xm:f>Apr!AU28:AX28</xm:f>
              <xm:sqref>BE28</xm:sqref>
            </x14:sparkline>
            <x14:sparkline>
              <xm:f>Apr!AU29:AX29</xm:f>
              <xm:sqref>BE29</xm:sqref>
            </x14:sparkline>
            <x14:sparkline>
              <xm:f>Apr!AU30:AX30</xm:f>
              <xm:sqref>BE30</xm:sqref>
            </x14:sparkline>
            <x14:sparkline>
              <xm:f>Apr!AU31:AX31</xm:f>
              <xm:sqref>BE31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5"/>
  <sheetViews>
    <sheetView topLeftCell="BF1" workbookViewId="0">
      <selection activeCell="BD9" sqref="BD9"/>
    </sheetView>
  </sheetViews>
  <sheetFormatPr defaultRowHeight="14.4" x14ac:dyDescent="0.3"/>
  <cols>
    <col min="1" max="4" width="8.88671875" style="32"/>
    <col min="5" max="5" width="6.33203125" style="34" customWidth="1"/>
    <col min="6" max="6" width="20.88671875" style="36" customWidth="1"/>
    <col min="7" max="7" width="10.109375" style="32" customWidth="1"/>
    <col min="8" max="8" width="22.109375" style="32" customWidth="1"/>
    <col min="9" max="9" width="18.5546875" style="32" customWidth="1"/>
    <col min="10" max="10" width="4.5546875" style="32" customWidth="1"/>
    <col min="11" max="11" width="5.21875" style="32" customWidth="1"/>
    <col min="12" max="12" width="6.77734375" style="32" customWidth="1"/>
    <col min="13" max="13" width="4.77734375" style="32" customWidth="1"/>
    <col min="14" max="14" width="4" style="32" customWidth="1"/>
    <col min="15" max="15" width="4.77734375" style="32" customWidth="1"/>
    <col min="16" max="16" width="4" style="32" customWidth="1"/>
    <col min="17" max="17" width="4.33203125" style="32" customWidth="1"/>
    <col min="18" max="19" width="6.44140625" style="32" customWidth="1"/>
    <col min="20" max="20" width="4.77734375" style="32" customWidth="1"/>
    <col min="21" max="21" width="4" style="32" customWidth="1"/>
    <col min="22" max="22" width="4.77734375" style="32" customWidth="1"/>
    <col min="23" max="23" width="4" style="32" customWidth="1"/>
    <col min="24" max="24" width="4.44140625" style="32" customWidth="1"/>
    <col min="25" max="25" width="5.109375" style="32" customWidth="1"/>
    <col min="26" max="26" width="6" style="32" customWidth="1"/>
    <col min="27" max="27" width="4.77734375" style="32" customWidth="1"/>
    <col min="28" max="28" width="4" style="32" customWidth="1"/>
    <col min="29" max="29" width="4.77734375" style="32" customWidth="1"/>
    <col min="30" max="30" width="6.77734375" style="32" customWidth="1"/>
    <col min="31" max="31" width="6.44140625" style="32" customWidth="1"/>
    <col min="32" max="32" width="6.77734375" style="32" customWidth="1"/>
    <col min="33" max="33" width="7.33203125" style="32" customWidth="1"/>
    <col min="34" max="34" width="7.5546875" style="32" customWidth="1"/>
    <col min="35" max="35" width="6.77734375" style="32" customWidth="1"/>
    <col min="36" max="36" width="7.88671875" style="32" customWidth="1"/>
    <col min="37" max="37" width="6.109375" style="32" customWidth="1"/>
    <col min="38" max="38" width="5.5546875" style="32" customWidth="1"/>
    <col min="39" max="39" width="5.109375" style="32" customWidth="1"/>
    <col min="40" max="40" width="4.88671875" style="32" customWidth="1"/>
    <col min="41" max="42" width="8.88671875" style="32"/>
    <col min="43" max="43" width="9.21875" style="32" customWidth="1"/>
    <col min="44" max="45" width="9.6640625" style="32" customWidth="1"/>
    <col min="46" max="46" width="24.5546875" style="32" customWidth="1"/>
    <col min="47" max="47" width="10.6640625" style="32" customWidth="1"/>
    <col min="48" max="48" width="10" style="32" customWidth="1"/>
    <col min="49" max="49" width="8.88671875" style="32" customWidth="1"/>
    <col min="50" max="50" width="11.77734375" style="32" customWidth="1"/>
    <col min="51" max="51" width="15" style="32" customWidth="1"/>
    <col min="52" max="52" width="12.33203125" style="32" customWidth="1"/>
    <col min="53" max="53" width="15" style="32" customWidth="1"/>
    <col min="54" max="54" width="16.33203125" style="32" customWidth="1"/>
    <col min="55" max="55" width="19.33203125" style="32" customWidth="1"/>
    <col min="56" max="56" width="17.109375" style="32" customWidth="1"/>
    <col min="57" max="57" width="17.77734375" style="32" customWidth="1"/>
    <col min="58" max="16384" width="8.88671875" style="32"/>
  </cols>
  <sheetData>
    <row r="1" spans="3:60" customFormat="1" x14ac:dyDescent="0.3">
      <c r="F1" s="2"/>
      <c r="AO1" s="32"/>
      <c r="AP1" s="32"/>
    </row>
    <row r="2" spans="3:60" customFormat="1" x14ac:dyDescent="0.3">
      <c r="F2" s="2"/>
      <c r="AO2" s="32"/>
      <c r="AP2" s="32"/>
    </row>
    <row r="3" spans="3:60" customFormat="1" x14ac:dyDescent="0.3">
      <c r="F3" s="2"/>
      <c r="AO3" s="32"/>
      <c r="AP3" s="32"/>
    </row>
    <row r="4" spans="3:60" customFormat="1" x14ac:dyDescent="0.3">
      <c r="C4" s="32"/>
      <c r="D4" s="32"/>
      <c r="F4" s="2"/>
      <c r="AO4" s="32"/>
      <c r="AP4" s="32"/>
    </row>
    <row r="5" spans="3:60" customFormat="1" x14ac:dyDescent="0.3">
      <c r="C5" s="32"/>
      <c r="D5" s="32"/>
      <c r="E5" s="32"/>
      <c r="F5" s="33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3:60" customFormat="1" x14ac:dyDescent="0.3">
      <c r="C6" s="32"/>
      <c r="D6" s="32"/>
      <c r="E6" s="49" t="s">
        <v>24</v>
      </c>
      <c r="F6" s="50">
        <v>45778</v>
      </c>
      <c r="G6" s="49" t="str">
        <f>TEXT(F6,"MMMM")</f>
        <v>May</v>
      </c>
      <c r="H6" s="49" t="s">
        <v>25</v>
      </c>
      <c r="I6" s="50">
        <f>EOMONTH(F6,0)</f>
        <v>45808</v>
      </c>
      <c r="J6" s="51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</row>
    <row r="7" spans="3:60" customFormat="1" ht="15" thickBot="1" x14ac:dyDescent="0.35">
      <c r="C7" s="32"/>
      <c r="D7" s="32"/>
      <c r="E7" s="44"/>
      <c r="F7" s="45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</row>
    <row r="8" spans="3:60" customFormat="1" ht="15" thickBot="1" x14ac:dyDescent="0.35">
      <c r="C8" s="32"/>
      <c r="D8" s="32"/>
      <c r="E8" s="44"/>
      <c r="F8" s="58" t="s">
        <v>28</v>
      </c>
      <c r="G8" s="59"/>
      <c r="H8" s="59"/>
      <c r="I8" s="40" t="s">
        <v>29</v>
      </c>
      <c r="J8" s="5" t="str">
        <f>TEXT(J9,"DDD")</f>
        <v>Thu</v>
      </c>
      <c r="K8" s="5" t="str">
        <f t="shared" ref="K8:AN8" si="0">TEXT(K9,"DDD")</f>
        <v>Fri</v>
      </c>
      <c r="L8" s="5" t="str">
        <f t="shared" si="0"/>
        <v>Sat</v>
      </c>
      <c r="M8" s="5" t="str">
        <f t="shared" si="0"/>
        <v>Sun</v>
      </c>
      <c r="N8" s="5" t="str">
        <f t="shared" si="0"/>
        <v>Mon</v>
      </c>
      <c r="O8" s="5" t="str">
        <f t="shared" si="0"/>
        <v>Tue</v>
      </c>
      <c r="P8" s="5" t="str">
        <f t="shared" si="0"/>
        <v>Wed</v>
      </c>
      <c r="Q8" s="5" t="str">
        <f t="shared" si="0"/>
        <v>Thu</v>
      </c>
      <c r="R8" s="5" t="str">
        <f t="shared" si="0"/>
        <v>Fri</v>
      </c>
      <c r="S8" s="5" t="str">
        <f t="shared" si="0"/>
        <v>Sat</v>
      </c>
      <c r="T8" s="5" t="str">
        <f t="shared" si="0"/>
        <v>Sun</v>
      </c>
      <c r="U8" s="5" t="str">
        <f t="shared" si="0"/>
        <v>Mon</v>
      </c>
      <c r="V8" s="5" t="str">
        <f t="shared" si="0"/>
        <v>Tue</v>
      </c>
      <c r="W8" s="5" t="str">
        <f t="shared" si="0"/>
        <v>Wed</v>
      </c>
      <c r="X8" s="5" t="str">
        <f t="shared" si="0"/>
        <v>Thu</v>
      </c>
      <c r="Y8" s="5" t="str">
        <f t="shared" si="0"/>
        <v>Fri</v>
      </c>
      <c r="Z8" s="5" t="str">
        <f t="shared" si="0"/>
        <v>Sat</v>
      </c>
      <c r="AA8" s="5" t="str">
        <f t="shared" si="0"/>
        <v>Sun</v>
      </c>
      <c r="AB8" s="5" t="str">
        <f t="shared" si="0"/>
        <v>Mon</v>
      </c>
      <c r="AC8" s="5" t="str">
        <f t="shared" si="0"/>
        <v>Tue</v>
      </c>
      <c r="AD8" s="5" t="str">
        <f t="shared" si="0"/>
        <v>Wed</v>
      </c>
      <c r="AE8" s="5" t="str">
        <f t="shared" si="0"/>
        <v>Thu</v>
      </c>
      <c r="AF8" s="5" t="str">
        <f t="shared" si="0"/>
        <v>Fri</v>
      </c>
      <c r="AG8" s="5" t="str">
        <f t="shared" si="0"/>
        <v>Sat</v>
      </c>
      <c r="AH8" s="5" t="str">
        <f t="shared" si="0"/>
        <v>Sun</v>
      </c>
      <c r="AI8" s="5" t="str">
        <f t="shared" si="0"/>
        <v>Mon</v>
      </c>
      <c r="AJ8" s="5" t="str">
        <f t="shared" si="0"/>
        <v>Tue</v>
      </c>
      <c r="AK8" s="5" t="str">
        <f t="shared" si="0"/>
        <v>Wed</v>
      </c>
      <c r="AL8" s="5" t="str">
        <f t="shared" si="0"/>
        <v>Thu</v>
      </c>
      <c r="AM8" s="5" t="str">
        <f t="shared" si="0"/>
        <v>Fri</v>
      </c>
      <c r="AN8" s="6" t="str">
        <f t="shared" si="0"/>
        <v>Sat</v>
      </c>
      <c r="AO8" s="44"/>
      <c r="AP8" s="32"/>
    </row>
    <row r="9" spans="3:60" customFormat="1" ht="15" thickBot="1" x14ac:dyDescent="0.35">
      <c r="C9" s="32"/>
      <c r="D9" s="32"/>
      <c r="E9" s="46"/>
      <c r="F9" s="41" t="s">
        <v>23</v>
      </c>
      <c r="G9" s="3" t="s">
        <v>0</v>
      </c>
      <c r="H9" s="4" t="s">
        <v>27</v>
      </c>
      <c r="I9" s="39" t="s">
        <v>26</v>
      </c>
      <c r="J9" s="7">
        <f>F6</f>
        <v>45778</v>
      </c>
      <c r="K9" s="7">
        <f>IF(J9&lt;$I$6,J9+1,"")</f>
        <v>45779</v>
      </c>
      <c r="L9" s="7">
        <f t="shared" ref="L9:AN9" si="1">IF(K9&lt;$I$6,K9+1,"")</f>
        <v>45780</v>
      </c>
      <c r="M9" s="7">
        <f t="shared" si="1"/>
        <v>45781</v>
      </c>
      <c r="N9" s="7">
        <f t="shared" si="1"/>
        <v>45782</v>
      </c>
      <c r="O9" s="7">
        <f t="shared" si="1"/>
        <v>45783</v>
      </c>
      <c r="P9" s="7">
        <f t="shared" si="1"/>
        <v>45784</v>
      </c>
      <c r="Q9" s="7">
        <f t="shared" si="1"/>
        <v>45785</v>
      </c>
      <c r="R9" s="7">
        <f t="shared" si="1"/>
        <v>45786</v>
      </c>
      <c r="S9" s="7">
        <f t="shared" si="1"/>
        <v>45787</v>
      </c>
      <c r="T9" s="7">
        <f t="shared" si="1"/>
        <v>45788</v>
      </c>
      <c r="U9" s="7">
        <f t="shared" si="1"/>
        <v>45789</v>
      </c>
      <c r="V9" s="7">
        <f t="shared" si="1"/>
        <v>45790</v>
      </c>
      <c r="W9" s="7">
        <f t="shared" si="1"/>
        <v>45791</v>
      </c>
      <c r="X9" s="7">
        <f t="shared" si="1"/>
        <v>45792</v>
      </c>
      <c r="Y9" s="7">
        <f t="shared" si="1"/>
        <v>45793</v>
      </c>
      <c r="Z9" s="7">
        <f t="shared" si="1"/>
        <v>45794</v>
      </c>
      <c r="AA9" s="7">
        <f t="shared" si="1"/>
        <v>45795</v>
      </c>
      <c r="AB9" s="7">
        <f t="shared" si="1"/>
        <v>45796</v>
      </c>
      <c r="AC9" s="7">
        <f t="shared" si="1"/>
        <v>45797</v>
      </c>
      <c r="AD9" s="7">
        <f t="shared" si="1"/>
        <v>45798</v>
      </c>
      <c r="AE9" s="7">
        <f t="shared" si="1"/>
        <v>45799</v>
      </c>
      <c r="AF9" s="7">
        <f t="shared" si="1"/>
        <v>45800</v>
      </c>
      <c r="AG9" s="7">
        <f t="shared" si="1"/>
        <v>45801</v>
      </c>
      <c r="AH9" s="7">
        <f t="shared" si="1"/>
        <v>45802</v>
      </c>
      <c r="AI9" s="7">
        <f t="shared" si="1"/>
        <v>45803</v>
      </c>
      <c r="AJ9" s="7">
        <f t="shared" si="1"/>
        <v>45804</v>
      </c>
      <c r="AK9" s="7">
        <f t="shared" si="1"/>
        <v>45805</v>
      </c>
      <c r="AL9" s="7">
        <f t="shared" si="1"/>
        <v>45806</v>
      </c>
      <c r="AM9" s="7">
        <f t="shared" si="1"/>
        <v>45807</v>
      </c>
      <c r="AN9" s="8">
        <f t="shared" si="1"/>
        <v>45808</v>
      </c>
      <c r="AO9" s="48"/>
      <c r="AP9" s="35"/>
      <c r="AQ9" s="13" t="s">
        <v>23</v>
      </c>
      <c r="AR9" s="14" t="s">
        <v>0</v>
      </c>
      <c r="AS9" s="14" t="s">
        <v>39</v>
      </c>
      <c r="AT9" s="14" t="s">
        <v>27</v>
      </c>
      <c r="AU9" s="15" t="s">
        <v>30</v>
      </c>
      <c r="AV9" s="15" t="s">
        <v>31</v>
      </c>
      <c r="AW9" s="15" t="s">
        <v>32</v>
      </c>
      <c r="AX9" s="15" t="s">
        <v>33</v>
      </c>
      <c r="AY9" s="15" t="s">
        <v>29</v>
      </c>
      <c r="AZ9" s="15" t="s">
        <v>34</v>
      </c>
      <c r="BA9" s="15" t="s">
        <v>35</v>
      </c>
      <c r="BB9" s="15" t="s">
        <v>36</v>
      </c>
      <c r="BC9" s="15" t="s">
        <v>37</v>
      </c>
      <c r="BD9" s="16" t="s">
        <v>43</v>
      </c>
      <c r="BE9" s="57" t="s">
        <v>38</v>
      </c>
    </row>
    <row r="10" spans="3:60" customFormat="1" x14ac:dyDescent="0.3">
      <c r="C10" s="32"/>
      <c r="D10" s="32"/>
      <c r="E10" s="46"/>
      <c r="F10" s="10">
        <v>1</v>
      </c>
      <c r="G10" s="11">
        <v>3427</v>
      </c>
      <c r="H10" s="11" t="s">
        <v>1</v>
      </c>
      <c r="I10" s="9">
        <f>COUNTIF($J$8:$AN$8,"Sun")</f>
        <v>4</v>
      </c>
      <c r="J10" s="9" t="s">
        <v>40</v>
      </c>
      <c r="K10" s="9" t="s">
        <v>40</v>
      </c>
      <c r="L10" s="9" t="s">
        <v>40</v>
      </c>
      <c r="M10" s="9" t="s">
        <v>40</v>
      </c>
      <c r="N10" s="9" t="s">
        <v>40</v>
      </c>
      <c r="O10" s="9" t="s">
        <v>40</v>
      </c>
      <c r="P10" s="9" t="str">
        <f t="shared" ref="P10:AK18" si="2">IF(P$8="Sun","WO"," ")</f>
        <v xml:space="preserve"> </v>
      </c>
      <c r="Q10" s="9" t="s">
        <v>40</v>
      </c>
      <c r="R10" s="9" t="s">
        <v>40</v>
      </c>
      <c r="S10" s="9" t="s">
        <v>40</v>
      </c>
      <c r="T10" s="9" t="s">
        <v>40</v>
      </c>
      <c r="U10" s="9" t="s">
        <v>40</v>
      </c>
      <c r="V10" s="9" t="s">
        <v>40</v>
      </c>
      <c r="W10" s="9" t="str">
        <f t="shared" si="2"/>
        <v xml:space="preserve"> </v>
      </c>
      <c r="X10" s="9" t="s">
        <v>42</v>
      </c>
      <c r="Y10" s="9" t="s">
        <v>42</v>
      </c>
      <c r="Z10" s="9" t="s">
        <v>40</v>
      </c>
      <c r="AA10" s="9" t="s">
        <v>41</v>
      </c>
      <c r="AB10" s="9" t="s">
        <v>40</v>
      </c>
      <c r="AC10" s="9" t="s">
        <v>40</v>
      </c>
      <c r="AD10" s="9" t="str">
        <f t="shared" si="2"/>
        <v xml:space="preserve"> </v>
      </c>
      <c r="AE10" s="9" t="s">
        <v>40</v>
      </c>
      <c r="AF10" s="9" t="s">
        <v>40</v>
      </c>
      <c r="AG10" s="9" t="s">
        <v>42</v>
      </c>
      <c r="AH10" s="9" t="s">
        <v>40</v>
      </c>
      <c r="AI10" s="9" t="s">
        <v>41</v>
      </c>
      <c r="AJ10" s="9" t="s">
        <v>40</v>
      </c>
      <c r="AK10" s="9" t="str">
        <f t="shared" si="2"/>
        <v xml:space="preserve"> </v>
      </c>
      <c r="AL10" s="9" t="s">
        <v>40</v>
      </c>
      <c r="AM10" s="9" t="s">
        <v>40</v>
      </c>
      <c r="AN10" s="9" t="s">
        <v>40</v>
      </c>
      <c r="AO10" s="48"/>
      <c r="AP10" s="32"/>
      <c r="AQ10" s="26">
        <v>1</v>
      </c>
      <c r="AR10" s="27">
        <v>3427</v>
      </c>
      <c r="AS10" s="27" t="str">
        <f t="shared" ref="AS10:AS31" si="3">$G$6</f>
        <v>May</v>
      </c>
      <c r="AT10" s="27" t="s">
        <v>1</v>
      </c>
      <c r="AU10" s="28">
        <f>COUNTIF($K10:$AN10,"P")</f>
        <v>21</v>
      </c>
      <c r="AV10" s="28">
        <f t="shared" ref="AV10:AV31" si="4">COUNTIF($K10:$AN10,"A")</f>
        <v>3</v>
      </c>
      <c r="AW10" s="28">
        <f t="shared" ref="AW10:AW31" si="5">COUNTIF($K10:$AN10,"L")</f>
        <v>2</v>
      </c>
      <c r="AX10" s="28">
        <f t="shared" ref="AX10:AX31" si="6">I10</f>
        <v>4</v>
      </c>
      <c r="AY10" s="28">
        <f t="shared" ref="AY10:AY31" si="7">(DATEDIF($F$6,$I$6,"D")+1)</f>
        <v>31</v>
      </c>
      <c r="AZ10" s="28">
        <f>May_Report[[#This Row],[Days]]-May_Report[[#This Row],[Absent]]</f>
        <v>28</v>
      </c>
      <c r="BA10" s="29">
        <v>11111112</v>
      </c>
      <c r="BB10" s="30">
        <f>May_Report[[#This Row],[Salary]]/May_Report[[#This Row],[Days]]</f>
        <v>358422.96774193546</v>
      </c>
      <c r="BC10" s="30">
        <f>May_Report[[#This Row],[PerDaySalary]]*May_Report[[#This Row],[Absent]]</f>
        <v>1075268.9032258063</v>
      </c>
      <c r="BD10" s="30">
        <f>May_Report[[#This Row],[Salary]]-May_Report[[#This Row],[PerDaySalary]]</f>
        <v>10752689.032258065</v>
      </c>
      <c r="BE10" s="56"/>
    </row>
    <row r="11" spans="3:60" customFormat="1" x14ac:dyDescent="0.3">
      <c r="C11" s="32"/>
      <c r="D11" s="32"/>
      <c r="E11" s="46"/>
      <c r="F11" s="10">
        <v>2</v>
      </c>
      <c r="G11" s="11">
        <v>3428</v>
      </c>
      <c r="H11" s="11" t="s">
        <v>2</v>
      </c>
      <c r="I11" s="9">
        <f t="shared" ref="I11:I31" si="8">COUNTIF($J$8:$AN$8,"Sun")</f>
        <v>4</v>
      </c>
      <c r="J11" s="9" t="s">
        <v>40</v>
      </c>
      <c r="K11" s="9" t="s">
        <v>40</v>
      </c>
      <c r="L11" s="9" t="s">
        <v>40</v>
      </c>
      <c r="M11" s="9" t="s">
        <v>40</v>
      </c>
      <c r="N11" s="9" t="s">
        <v>40</v>
      </c>
      <c r="O11" s="9" t="s">
        <v>40</v>
      </c>
      <c r="P11" s="9" t="str">
        <f t="shared" ref="P11:W31" si="9">IF(P$8="Sun","WO"," ")</f>
        <v xml:space="preserve"> </v>
      </c>
      <c r="Q11" s="9" t="s">
        <v>40</v>
      </c>
      <c r="R11" s="9" t="s">
        <v>40</v>
      </c>
      <c r="S11" s="9" t="s">
        <v>40</v>
      </c>
      <c r="T11" s="9" t="s">
        <v>40</v>
      </c>
      <c r="U11" s="9" t="s">
        <v>40</v>
      </c>
      <c r="V11" s="9" t="s">
        <v>40</v>
      </c>
      <c r="W11" s="9" t="str">
        <f t="shared" si="9"/>
        <v xml:space="preserve"> </v>
      </c>
      <c r="X11" s="9" t="s">
        <v>42</v>
      </c>
      <c r="Y11" s="9" t="s">
        <v>42</v>
      </c>
      <c r="Z11" s="9" t="s">
        <v>40</v>
      </c>
      <c r="AA11" s="9" t="s">
        <v>41</v>
      </c>
      <c r="AB11" s="9" t="s">
        <v>40</v>
      </c>
      <c r="AC11" s="9" t="s">
        <v>40</v>
      </c>
      <c r="AD11" s="9" t="str">
        <f t="shared" si="2"/>
        <v xml:space="preserve"> </v>
      </c>
      <c r="AE11" s="9" t="s">
        <v>40</v>
      </c>
      <c r="AF11" s="9" t="s">
        <v>40</v>
      </c>
      <c r="AG11" s="9" t="s">
        <v>42</v>
      </c>
      <c r="AH11" s="9" t="s">
        <v>40</v>
      </c>
      <c r="AI11" s="9" t="s">
        <v>41</v>
      </c>
      <c r="AJ11" s="9" t="s">
        <v>40</v>
      </c>
      <c r="AK11" s="9" t="str">
        <f t="shared" si="2"/>
        <v xml:space="preserve"> </v>
      </c>
      <c r="AL11" s="9" t="s">
        <v>40</v>
      </c>
      <c r="AM11" s="9" t="s">
        <v>40</v>
      </c>
      <c r="AN11" s="9" t="s">
        <v>40</v>
      </c>
      <c r="AO11" s="48"/>
      <c r="AP11" s="32"/>
      <c r="AQ11" s="10">
        <v>2</v>
      </c>
      <c r="AR11" s="17">
        <v>3428</v>
      </c>
      <c r="AS11" s="17" t="str">
        <f t="shared" si="3"/>
        <v>May</v>
      </c>
      <c r="AT11" s="17" t="s">
        <v>2</v>
      </c>
      <c r="AU11" s="18">
        <f t="shared" ref="AU11:AU31" si="10">COUNTIF($K11:$AN11,"P")</f>
        <v>21</v>
      </c>
      <c r="AV11" s="18">
        <f t="shared" si="4"/>
        <v>3</v>
      </c>
      <c r="AW11" s="18">
        <f t="shared" si="5"/>
        <v>2</v>
      </c>
      <c r="AX11" s="18">
        <f t="shared" si="6"/>
        <v>4</v>
      </c>
      <c r="AY11" s="18">
        <f t="shared" si="7"/>
        <v>31</v>
      </c>
      <c r="AZ11" s="18">
        <f>May_Report[[#This Row],[Days]]-May_Report[[#This Row],[Absent]]</f>
        <v>28</v>
      </c>
      <c r="BA11" s="19">
        <v>222222</v>
      </c>
      <c r="BB11" s="20">
        <f>May_Report[[#This Row],[Salary]]/May_Report[[#This Row],[Days]]</f>
        <v>7168.4516129032254</v>
      </c>
      <c r="BC11" s="20">
        <f>May_Report[[#This Row],[PerDaySalary]]*May_Report[[#This Row],[Absent]]</f>
        <v>21505.354838709674</v>
      </c>
      <c r="BD11" s="20">
        <f>May_Report[[#This Row],[Salary]]-May_Report[[#This Row],[PerDaySalary]]</f>
        <v>215053.54838709679</v>
      </c>
      <c r="BE11" s="56"/>
    </row>
    <row r="12" spans="3:60" customFormat="1" x14ac:dyDescent="0.3">
      <c r="C12" s="32"/>
      <c r="D12" s="32"/>
      <c r="E12" s="46"/>
      <c r="F12" s="10">
        <v>3</v>
      </c>
      <c r="G12" s="11">
        <v>3429</v>
      </c>
      <c r="H12" s="11" t="s">
        <v>3</v>
      </c>
      <c r="I12" s="9">
        <f t="shared" si="8"/>
        <v>4</v>
      </c>
      <c r="J12" s="9" t="s">
        <v>40</v>
      </c>
      <c r="K12" s="9" t="s">
        <v>40</v>
      </c>
      <c r="L12" s="9" t="s">
        <v>40</v>
      </c>
      <c r="M12" s="9" t="s">
        <v>40</v>
      </c>
      <c r="N12" s="9" t="s">
        <v>40</v>
      </c>
      <c r="O12" s="9" t="s">
        <v>40</v>
      </c>
      <c r="P12" s="9" t="str">
        <f t="shared" si="2"/>
        <v xml:space="preserve"> </v>
      </c>
      <c r="Q12" s="9" t="s">
        <v>40</v>
      </c>
      <c r="R12" s="9" t="s">
        <v>40</v>
      </c>
      <c r="S12" s="9" t="s">
        <v>40</v>
      </c>
      <c r="T12" s="9" t="s">
        <v>40</v>
      </c>
      <c r="U12" s="9" t="s">
        <v>40</v>
      </c>
      <c r="V12" s="9" t="s">
        <v>40</v>
      </c>
      <c r="W12" s="9" t="str">
        <f t="shared" si="2"/>
        <v xml:space="preserve"> </v>
      </c>
      <c r="X12" s="9" t="s">
        <v>42</v>
      </c>
      <c r="Y12" s="9" t="s">
        <v>42</v>
      </c>
      <c r="Z12" s="9" t="s">
        <v>40</v>
      </c>
      <c r="AA12" s="9" t="s">
        <v>41</v>
      </c>
      <c r="AB12" s="9" t="s">
        <v>40</v>
      </c>
      <c r="AC12" s="9" t="s">
        <v>40</v>
      </c>
      <c r="AD12" s="9" t="str">
        <f t="shared" si="2"/>
        <v xml:space="preserve"> </v>
      </c>
      <c r="AE12" s="9" t="s">
        <v>40</v>
      </c>
      <c r="AF12" s="9" t="s">
        <v>40</v>
      </c>
      <c r="AG12" s="9" t="s">
        <v>42</v>
      </c>
      <c r="AH12" s="9" t="s">
        <v>40</v>
      </c>
      <c r="AI12" s="9" t="s">
        <v>41</v>
      </c>
      <c r="AJ12" s="9" t="s">
        <v>40</v>
      </c>
      <c r="AK12" s="9" t="str">
        <f t="shared" si="2"/>
        <v xml:space="preserve"> </v>
      </c>
      <c r="AL12" s="9" t="s">
        <v>40</v>
      </c>
      <c r="AM12" s="9" t="s">
        <v>40</v>
      </c>
      <c r="AN12" s="9" t="s">
        <v>40</v>
      </c>
      <c r="AO12" s="48"/>
      <c r="AP12" s="32"/>
      <c r="AQ12" s="10">
        <v>3</v>
      </c>
      <c r="AR12" s="17">
        <v>3429</v>
      </c>
      <c r="AS12" s="17" t="str">
        <f t="shared" si="3"/>
        <v>May</v>
      </c>
      <c r="AT12" s="17" t="s">
        <v>3</v>
      </c>
      <c r="AU12" s="18">
        <f t="shared" si="10"/>
        <v>21</v>
      </c>
      <c r="AV12" s="18">
        <f t="shared" si="4"/>
        <v>3</v>
      </c>
      <c r="AW12" s="18">
        <f t="shared" si="5"/>
        <v>2</v>
      </c>
      <c r="AX12" s="18">
        <f t="shared" si="6"/>
        <v>4</v>
      </c>
      <c r="AY12" s="18">
        <f t="shared" si="7"/>
        <v>31</v>
      </c>
      <c r="AZ12" s="18">
        <f>May_Report[[#This Row],[Days]]-May_Report[[#This Row],[Absent]]</f>
        <v>28</v>
      </c>
      <c r="BA12" s="19">
        <v>666666</v>
      </c>
      <c r="BB12" s="20">
        <f>May_Report[[#This Row],[Salary]]/May_Report[[#This Row],[Days]]</f>
        <v>21505.354838709678</v>
      </c>
      <c r="BC12" s="20">
        <f>May_Report[[#This Row],[PerDaySalary]]*May_Report[[#This Row],[Absent]]</f>
        <v>64516.06451612903</v>
      </c>
      <c r="BD12" s="20">
        <f>May_Report[[#This Row],[Salary]]-May_Report[[#This Row],[PerDaySalary]]</f>
        <v>645160.6451612903</v>
      </c>
      <c r="BE12" s="56"/>
    </row>
    <row r="13" spans="3:60" customFormat="1" x14ac:dyDescent="0.3">
      <c r="C13" s="32"/>
      <c r="D13" s="32"/>
      <c r="E13" s="46"/>
      <c r="F13" s="10">
        <v>4</v>
      </c>
      <c r="G13" s="11">
        <v>3430</v>
      </c>
      <c r="H13" s="11" t="s">
        <v>4</v>
      </c>
      <c r="I13" s="9">
        <f t="shared" si="8"/>
        <v>4</v>
      </c>
      <c r="J13" s="9" t="s">
        <v>40</v>
      </c>
      <c r="K13" s="9" t="s">
        <v>40</v>
      </c>
      <c r="L13" s="9" t="s">
        <v>40</v>
      </c>
      <c r="M13" s="9" t="s">
        <v>40</v>
      </c>
      <c r="N13" s="9" t="s">
        <v>40</v>
      </c>
      <c r="O13" s="9" t="s">
        <v>40</v>
      </c>
      <c r="P13" s="9" t="str">
        <f t="shared" si="2"/>
        <v xml:space="preserve"> </v>
      </c>
      <c r="Q13" s="9" t="s">
        <v>40</v>
      </c>
      <c r="R13" s="9" t="s">
        <v>40</v>
      </c>
      <c r="S13" s="9" t="s">
        <v>40</v>
      </c>
      <c r="T13" s="9" t="s">
        <v>40</v>
      </c>
      <c r="U13" s="9" t="s">
        <v>40</v>
      </c>
      <c r="V13" s="9" t="s">
        <v>40</v>
      </c>
      <c r="W13" s="9" t="str">
        <f t="shared" si="2"/>
        <v xml:space="preserve"> </v>
      </c>
      <c r="X13" s="9" t="s">
        <v>42</v>
      </c>
      <c r="Y13" s="9" t="s">
        <v>42</v>
      </c>
      <c r="Z13" s="9" t="s">
        <v>40</v>
      </c>
      <c r="AA13" s="9" t="s">
        <v>41</v>
      </c>
      <c r="AB13" s="9" t="s">
        <v>40</v>
      </c>
      <c r="AC13" s="9" t="s">
        <v>40</v>
      </c>
      <c r="AD13" s="9" t="str">
        <f t="shared" si="2"/>
        <v xml:space="preserve"> </v>
      </c>
      <c r="AE13" s="9" t="s">
        <v>40</v>
      </c>
      <c r="AF13" s="9" t="s">
        <v>40</v>
      </c>
      <c r="AG13" s="9" t="s">
        <v>42</v>
      </c>
      <c r="AH13" s="9" t="s">
        <v>40</v>
      </c>
      <c r="AI13" s="9" t="s">
        <v>41</v>
      </c>
      <c r="AJ13" s="9" t="s">
        <v>40</v>
      </c>
      <c r="AK13" s="9" t="str">
        <f t="shared" si="2"/>
        <v xml:space="preserve"> </v>
      </c>
      <c r="AL13" s="9" t="s">
        <v>40</v>
      </c>
      <c r="AM13" s="9" t="s">
        <v>40</v>
      </c>
      <c r="AN13" s="9" t="s">
        <v>40</v>
      </c>
      <c r="AO13" s="48"/>
      <c r="AP13" s="32"/>
      <c r="AQ13" s="10">
        <v>4</v>
      </c>
      <c r="AR13" s="17">
        <v>3430</v>
      </c>
      <c r="AS13" s="17" t="str">
        <f t="shared" si="3"/>
        <v>May</v>
      </c>
      <c r="AT13" s="17" t="s">
        <v>4</v>
      </c>
      <c r="AU13" s="18">
        <f t="shared" si="10"/>
        <v>21</v>
      </c>
      <c r="AV13" s="18">
        <f t="shared" si="4"/>
        <v>3</v>
      </c>
      <c r="AW13" s="18">
        <f t="shared" si="5"/>
        <v>2</v>
      </c>
      <c r="AX13" s="18">
        <f t="shared" si="6"/>
        <v>4</v>
      </c>
      <c r="AY13" s="18">
        <f t="shared" si="7"/>
        <v>31</v>
      </c>
      <c r="AZ13" s="18">
        <f>May_Report[[#This Row],[Days]]-May_Report[[#This Row],[Absent]]</f>
        <v>28</v>
      </c>
      <c r="BA13" s="19">
        <v>33333</v>
      </c>
      <c r="BB13" s="20">
        <f>May_Report[[#This Row],[Salary]]/May_Report[[#This Row],[Days]]</f>
        <v>1075.258064516129</v>
      </c>
      <c r="BC13" s="20">
        <f>May_Report[[#This Row],[PerDaySalary]]*May_Report[[#This Row],[Absent]]</f>
        <v>3225.7741935483873</v>
      </c>
      <c r="BD13" s="20">
        <f>May_Report[[#This Row],[Salary]]-May_Report[[#This Row],[PerDaySalary]]</f>
        <v>32257.741935483871</v>
      </c>
      <c r="BE13" s="56"/>
    </row>
    <row r="14" spans="3:60" customFormat="1" x14ac:dyDescent="0.3">
      <c r="C14" s="32"/>
      <c r="D14" s="32"/>
      <c r="E14" s="46"/>
      <c r="F14" s="10">
        <v>5</v>
      </c>
      <c r="G14" s="11">
        <v>3431</v>
      </c>
      <c r="H14" s="11" t="s">
        <v>5</v>
      </c>
      <c r="I14" s="9">
        <f t="shared" si="8"/>
        <v>4</v>
      </c>
      <c r="J14" s="9" t="s">
        <v>40</v>
      </c>
      <c r="K14" s="9" t="s">
        <v>40</v>
      </c>
      <c r="L14" s="9" t="s">
        <v>40</v>
      </c>
      <c r="M14" s="9" t="s">
        <v>40</v>
      </c>
      <c r="N14" s="9" t="s">
        <v>40</v>
      </c>
      <c r="O14" s="9" t="s">
        <v>40</v>
      </c>
      <c r="P14" s="9" t="str">
        <f t="shared" si="2"/>
        <v xml:space="preserve"> </v>
      </c>
      <c r="Q14" s="9" t="s">
        <v>40</v>
      </c>
      <c r="R14" s="9" t="s">
        <v>40</v>
      </c>
      <c r="S14" s="9" t="s">
        <v>40</v>
      </c>
      <c r="T14" s="9" t="s">
        <v>40</v>
      </c>
      <c r="U14" s="9" t="s">
        <v>40</v>
      </c>
      <c r="V14" s="9" t="s">
        <v>40</v>
      </c>
      <c r="W14" s="9" t="str">
        <f t="shared" si="2"/>
        <v xml:space="preserve"> </v>
      </c>
      <c r="X14" s="9" t="s">
        <v>42</v>
      </c>
      <c r="Y14" s="9" t="s">
        <v>42</v>
      </c>
      <c r="Z14" s="9" t="s">
        <v>40</v>
      </c>
      <c r="AA14" s="9" t="s">
        <v>41</v>
      </c>
      <c r="AB14" s="9" t="s">
        <v>40</v>
      </c>
      <c r="AC14" s="9" t="s">
        <v>40</v>
      </c>
      <c r="AD14" s="9" t="str">
        <f t="shared" si="2"/>
        <v xml:space="preserve"> </v>
      </c>
      <c r="AE14" s="9" t="s">
        <v>40</v>
      </c>
      <c r="AF14" s="9" t="s">
        <v>40</v>
      </c>
      <c r="AG14" s="9" t="s">
        <v>42</v>
      </c>
      <c r="AH14" s="9" t="s">
        <v>40</v>
      </c>
      <c r="AI14" s="9" t="s">
        <v>41</v>
      </c>
      <c r="AJ14" s="9" t="s">
        <v>40</v>
      </c>
      <c r="AK14" s="9" t="str">
        <f t="shared" si="2"/>
        <v xml:space="preserve"> </v>
      </c>
      <c r="AL14" s="9" t="s">
        <v>40</v>
      </c>
      <c r="AM14" s="9" t="s">
        <v>40</v>
      </c>
      <c r="AN14" s="9" t="s">
        <v>40</v>
      </c>
      <c r="AO14" s="48"/>
      <c r="AP14" s="32"/>
      <c r="AQ14" s="10">
        <v>5</v>
      </c>
      <c r="AR14" s="17">
        <v>3431</v>
      </c>
      <c r="AS14" s="17" t="str">
        <f t="shared" si="3"/>
        <v>May</v>
      </c>
      <c r="AT14" s="17" t="s">
        <v>5</v>
      </c>
      <c r="AU14" s="18">
        <f t="shared" si="10"/>
        <v>21</v>
      </c>
      <c r="AV14" s="18">
        <f t="shared" si="4"/>
        <v>3</v>
      </c>
      <c r="AW14" s="18">
        <f t="shared" si="5"/>
        <v>2</v>
      </c>
      <c r="AX14" s="18">
        <f t="shared" si="6"/>
        <v>4</v>
      </c>
      <c r="AY14" s="18">
        <f t="shared" si="7"/>
        <v>31</v>
      </c>
      <c r="AZ14" s="18">
        <f>May_Report[[#This Row],[Days]]-May_Report[[#This Row],[Absent]]</f>
        <v>28</v>
      </c>
      <c r="BA14" s="19">
        <v>333445</v>
      </c>
      <c r="BB14" s="20">
        <f>May_Report[[#This Row],[Salary]]/May_Report[[#This Row],[Days]]</f>
        <v>10756.290322580646</v>
      </c>
      <c r="BC14" s="20">
        <f>May_Report[[#This Row],[PerDaySalary]]*May_Report[[#This Row],[Absent]]</f>
        <v>32268.870967741939</v>
      </c>
      <c r="BD14" s="20">
        <f>May_Report[[#This Row],[Salary]]-May_Report[[#This Row],[PerDaySalary]]</f>
        <v>322688.70967741933</v>
      </c>
      <c r="BE14" s="56"/>
    </row>
    <row r="15" spans="3:60" customFormat="1" x14ac:dyDescent="0.3">
      <c r="C15" s="32"/>
      <c r="D15" s="32"/>
      <c r="E15" s="46"/>
      <c r="F15" s="10">
        <v>6</v>
      </c>
      <c r="G15" s="11">
        <v>3432</v>
      </c>
      <c r="H15" s="11" t="s">
        <v>6</v>
      </c>
      <c r="I15" s="9">
        <f t="shared" si="8"/>
        <v>4</v>
      </c>
      <c r="J15" s="9" t="s">
        <v>40</v>
      </c>
      <c r="K15" s="9" t="s">
        <v>40</v>
      </c>
      <c r="L15" s="9" t="s">
        <v>40</v>
      </c>
      <c r="M15" s="9" t="s">
        <v>40</v>
      </c>
      <c r="N15" s="9" t="s">
        <v>40</v>
      </c>
      <c r="O15" s="9" t="s">
        <v>40</v>
      </c>
      <c r="P15" s="9" t="str">
        <f t="shared" si="2"/>
        <v xml:space="preserve"> </v>
      </c>
      <c r="Q15" s="9" t="s">
        <v>40</v>
      </c>
      <c r="R15" s="9" t="s">
        <v>40</v>
      </c>
      <c r="S15" s="9" t="s">
        <v>40</v>
      </c>
      <c r="T15" s="9" t="s">
        <v>40</v>
      </c>
      <c r="U15" s="9" t="s">
        <v>40</v>
      </c>
      <c r="V15" s="9" t="s">
        <v>40</v>
      </c>
      <c r="W15" s="9" t="str">
        <f t="shared" si="2"/>
        <v xml:space="preserve"> </v>
      </c>
      <c r="X15" s="9" t="s">
        <v>42</v>
      </c>
      <c r="Y15" s="9" t="s">
        <v>42</v>
      </c>
      <c r="Z15" s="9" t="s">
        <v>40</v>
      </c>
      <c r="AA15" s="9" t="s">
        <v>41</v>
      </c>
      <c r="AB15" s="9" t="s">
        <v>40</v>
      </c>
      <c r="AC15" s="9" t="s">
        <v>40</v>
      </c>
      <c r="AD15" s="9" t="str">
        <f t="shared" si="2"/>
        <v xml:space="preserve"> </v>
      </c>
      <c r="AE15" s="9" t="s">
        <v>40</v>
      </c>
      <c r="AF15" s="9" t="s">
        <v>40</v>
      </c>
      <c r="AG15" s="9" t="s">
        <v>42</v>
      </c>
      <c r="AH15" s="9" t="s">
        <v>40</v>
      </c>
      <c r="AI15" s="9" t="s">
        <v>41</v>
      </c>
      <c r="AJ15" s="9" t="s">
        <v>40</v>
      </c>
      <c r="AK15" s="9" t="str">
        <f t="shared" si="2"/>
        <v xml:space="preserve"> </v>
      </c>
      <c r="AL15" s="9" t="s">
        <v>40</v>
      </c>
      <c r="AM15" s="9" t="s">
        <v>40</v>
      </c>
      <c r="AN15" s="9" t="s">
        <v>40</v>
      </c>
      <c r="AO15" s="48"/>
      <c r="AP15" s="32"/>
      <c r="AQ15" s="10">
        <v>6</v>
      </c>
      <c r="AR15" s="17">
        <v>3432</v>
      </c>
      <c r="AS15" s="17" t="str">
        <f t="shared" si="3"/>
        <v>May</v>
      </c>
      <c r="AT15" s="17" t="s">
        <v>6</v>
      </c>
      <c r="AU15" s="18">
        <f t="shared" si="10"/>
        <v>21</v>
      </c>
      <c r="AV15" s="18">
        <f t="shared" si="4"/>
        <v>3</v>
      </c>
      <c r="AW15" s="18">
        <f t="shared" si="5"/>
        <v>2</v>
      </c>
      <c r="AX15" s="18">
        <f t="shared" si="6"/>
        <v>4</v>
      </c>
      <c r="AY15" s="18">
        <f t="shared" si="7"/>
        <v>31</v>
      </c>
      <c r="AZ15" s="18">
        <f>May_Report[[#This Row],[Days]]-May_Report[[#This Row],[Absent]]</f>
        <v>28</v>
      </c>
      <c r="BA15" s="19">
        <v>577777</v>
      </c>
      <c r="BB15" s="20">
        <f>May_Report[[#This Row],[Salary]]/May_Report[[#This Row],[Days]]</f>
        <v>18637.967741935485</v>
      </c>
      <c r="BC15" s="20">
        <f>May_Report[[#This Row],[PerDaySalary]]*May_Report[[#This Row],[Absent]]</f>
        <v>55913.903225806454</v>
      </c>
      <c r="BD15" s="20">
        <f>May_Report[[#This Row],[Salary]]-May_Report[[#This Row],[PerDaySalary]]</f>
        <v>559139.03225806449</v>
      </c>
      <c r="BE15" s="56"/>
    </row>
    <row r="16" spans="3:60" customFormat="1" x14ac:dyDescent="0.3">
      <c r="C16" s="32"/>
      <c r="D16" s="32"/>
      <c r="E16" s="46"/>
      <c r="F16" s="10">
        <v>7</v>
      </c>
      <c r="G16" s="11">
        <v>3433</v>
      </c>
      <c r="H16" s="11" t="s">
        <v>7</v>
      </c>
      <c r="I16" s="9">
        <f t="shared" si="8"/>
        <v>4</v>
      </c>
      <c r="J16" s="9" t="s">
        <v>40</v>
      </c>
      <c r="K16" s="9" t="s">
        <v>40</v>
      </c>
      <c r="L16" s="9" t="s">
        <v>40</v>
      </c>
      <c r="M16" s="9" t="s">
        <v>40</v>
      </c>
      <c r="N16" s="9" t="s">
        <v>40</v>
      </c>
      <c r="O16" s="9" t="s">
        <v>40</v>
      </c>
      <c r="P16" s="9" t="str">
        <f t="shared" si="2"/>
        <v xml:space="preserve"> </v>
      </c>
      <c r="Q16" s="9" t="s">
        <v>40</v>
      </c>
      <c r="R16" s="9" t="s">
        <v>40</v>
      </c>
      <c r="S16" s="9" t="s">
        <v>40</v>
      </c>
      <c r="T16" s="9" t="s">
        <v>40</v>
      </c>
      <c r="U16" s="9" t="s">
        <v>40</v>
      </c>
      <c r="V16" s="9" t="s">
        <v>40</v>
      </c>
      <c r="W16" s="9" t="str">
        <f t="shared" si="2"/>
        <v xml:space="preserve"> </v>
      </c>
      <c r="X16" s="9" t="s">
        <v>42</v>
      </c>
      <c r="Y16" s="9" t="s">
        <v>42</v>
      </c>
      <c r="Z16" s="9" t="s">
        <v>40</v>
      </c>
      <c r="AA16" s="9" t="s">
        <v>41</v>
      </c>
      <c r="AB16" s="9" t="s">
        <v>40</v>
      </c>
      <c r="AC16" s="9" t="s">
        <v>40</v>
      </c>
      <c r="AD16" s="9" t="str">
        <f t="shared" si="2"/>
        <v xml:space="preserve"> </v>
      </c>
      <c r="AE16" s="9" t="s">
        <v>40</v>
      </c>
      <c r="AF16" s="9" t="s">
        <v>40</v>
      </c>
      <c r="AG16" s="9" t="s">
        <v>42</v>
      </c>
      <c r="AH16" s="9" t="s">
        <v>40</v>
      </c>
      <c r="AI16" s="9" t="s">
        <v>41</v>
      </c>
      <c r="AJ16" s="9" t="s">
        <v>40</v>
      </c>
      <c r="AK16" s="9" t="str">
        <f t="shared" si="2"/>
        <v xml:space="preserve"> </v>
      </c>
      <c r="AL16" s="9" t="s">
        <v>40</v>
      </c>
      <c r="AM16" s="9" t="s">
        <v>40</v>
      </c>
      <c r="AN16" s="9" t="s">
        <v>40</v>
      </c>
      <c r="AO16" s="48"/>
      <c r="AP16" s="32"/>
      <c r="AQ16" s="10">
        <v>7</v>
      </c>
      <c r="AR16" s="17">
        <v>3433</v>
      </c>
      <c r="AS16" s="17" t="str">
        <f t="shared" si="3"/>
        <v>May</v>
      </c>
      <c r="AT16" s="17" t="s">
        <v>7</v>
      </c>
      <c r="AU16" s="18">
        <f t="shared" si="10"/>
        <v>21</v>
      </c>
      <c r="AV16" s="18">
        <f t="shared" si="4"/>
        <v>3</v>
      </c>
      <c r="AW16" s="18">
        <f t="shared" si="5"/>
        <v>2</v>
      </c>
      <c r="AX16" s="18">
        <f t="shared" si="6"/>
        <v>4</v>
      </c>
      <c r="AY16" s="18">
        <f t="shared" si="7"/>
        <v>31</v>
      </c>
      <c r="AZ16" s="18">
        <f>May_Report[[#This Row],[Days]]-May_Report[[#This Row],[Absent]]</f>
        <v>28</v>
      </c>
      <c r="BA16" s="19">
        <v>776890</v>
      </c>
      <c r="BB16" s="20">
        <f>May_Report[[#This Row],[Salary]]/May_Report[[#This Row],[Days]]</f>
        <v>25060.967741935485</v>
      </c>
      <c r="BC16" s="20">
        <f>May_Report[[#This Row],[PerDaySalary]]*May_Report[[#This Row],[Absent]]</f>
        <v>75182.903225806454</v>
      </c>
      <c r="BD16" s="20">
        <f>May_Report[[#This Row],[Salary]]-May_Report[[#This Row],[PerDaySalary]]</f>
        <v>751829.03225806449</v>
      </c>
      <c r="BE16" s="56"/>
    </row>
    <row r="17" spans="1:57" customFormat="1" x14ac:dyDescent="0.3">
      <c r="C17" s="32"/>
      <c r="D17" s="32"/>
      <c r="E17" s="46"/>
      <c r="F17" s="10">
        <v>8</v>
      </c>
      <c r="G17" s="11">
        <v>3434</v>
      </c>
      <c r="H17" s="11" t="s">
        <v>8</v>
      </c>
      <c r="I17" s="9">
        <f t="shared" si="8"/>
        <v>4</v>
      </c>
      <c r="J17" s="9" t="s">
        <v>40</v>
      </c>
      <c r="K17" s="9" t="s">
        <v>40</v>
      </c>
      <c r="L17" s="9" t="s">
        <v>40</v>
      </c>
      <c r="M17" s="9" t="s">
        <v>40</v>
      </c>
      <c r="N17" s="9" t="s">
        <v>40</v>
      </c>
      <c r="O17" s="9" t="s">
        <v>40</v>
      </c>
      <c r="P17" s="9" t="str">
        <f t="shared" si="2"/>
        <v xml:space="preserve"> </v>
      </c>
      <c r="Q17" s="9" t="s">
        <v>40</v>
      </c>
      <c r="R17" s="9" t="s">
        <v>40</v>
      </c>
      <c r="S17" s="9" t="s">
        <v>40</v>
      </c>
      <c r="T17" s="9" t="s">
        <v>40</v>
      </c>
      <c r="U17" s="9" t="s">
        <v>40</v>
      </c>
      <c r="V17" s="9" t="s">
        <v>40</v>
      </c>
      <c r="W17" s="9" t="str">
        <f t="shared" si="2"/>
        <v xml:space="preserve"> </v>
      </c>
      <c r="X17" s="9" t="s">
        <v>42</v>
      </c>
      <c r="Y17" s="9" t="s">
        <v>42</v>
      </c>
      <c r="Z17" s="9" t="s">
        <v>40</v>
      </c>
      <c r="AA17" s="9" t="s">
        <v>41</v>
      </c>
      <c r="AB17" s="9" t="s">
        <v>40</v>
      </c>
      <c r="AC17" s="9" t="s">
        <v>40</v>
      </c>
      <c r="AD17" s="9" t="str">
        <f t="shared" si="2"/>
        <v xml:space="preserve"> </v>
      </c>
      <c r="AE17" s="9" t="s">
        <v>40</v>
      </c>
      <c r="AF17" s="9" t="s">
        <v>40</v>
      </c>
      <c r="AG17" s="9" t="s">
        <v>42</v>
      </c>
      <c r="AH17" s="9" t="s">
        <v>40</v>
      </c>
      <c r="AI17" s="9" t="s">
        <v>41</v>
      </c>
      <c r="AJ17" s="9" t="s">
        <v>40</v>
      </c>
      <c r="AK17" s="9" t="str">
        <f t="shared" si="2"/>
        <v xml:space="preserve"> </v>
      </c>
      <c r="AL17" s="9" t="s">
        <v>40</v>
      </c>
      <c r="AM17" s="9" t="s">
        <v>40</v>
      </c>
      <c r="AN17" s="9" t="s">
        <v>40</v>
      </c>
      <c r="AO17" s="48"/>
      <c r="AP17" s="32"/>
      <c r="AQ17" s="10">
        <v>8</v>
      </c>
      <c r="AR17" s="17">
        <v>3434</v>
      </c>
      <c r="AS17" s="17" t="str">
        <f t="shared" si="3"/>
        <v>May</v>
      </c>
      <c r="AT17" s="17" t="s">
        <v>8</v>
      </c>
      <c r="AU17" s="18">
        <f t="shared" si="10"/>
        <v>21</v>
      </c>
      <c r="AV17" s="18">
        <f t="shared" si="4"/>
        <v>3</v>
      </c>
      <c r="AW17" s="18">
        <f t="shared" si="5"/>
        <v>2</v>
      </c>
      <c r="AX17" s="18">
        <f t="shared" si="6"/>
        <v>4</v>
      </c>
      <c r="AY17" s="18">
        <f t="shared" si="7"/>
        <v>31</v>
      </c>
      <c r="AZ17" s="18">
        <f>May_Report[[#This Row],[Days]]-May_Report[[#This Row],[Absent]]</f>
        <v>28</v>
      </c>
      <c r="BA17" s="19">
        <v>232445</v>
      </c>
      <c r="BB17" s="20">
        <f>May_Report[[#This Row],[Salary]]/May_Report[[#This Row],[Days]]</f>
        <v>7498.2258064516127</v>
      </c>
      <c r="BC17" s="20">
        <f>May_Report[[#This Row],[PerDaySalary]]*May_Report[[#This Row],[Absent]]</f>
        <v>22494.677419354837</v>
      </c>
      <c r="BD17" s="20">
        <f>May_Report[[#This Row],[Salary]]-May_Report[[#This Row],[PerDaySalary]]</f>
        <v>224946.77419354839</v>
      </c>
      <c r="BE17" s="56"/>
    </row>
    <row r="18" spans="1:57" customFormat="1" x14ac:dyDescent="0.3">
      <c r="C18" s="32"/>
      <c r="D18" s="32"/>
      <c r="E18" s="46"/>
      <c r="F18" s="10">
        <v>9</v>
      </c>
      <c r="G18" s="11">
        <v>3435</v>
      </c>
      <c r="H18" s="11" t="s">
        <v>9</v>
      </c>
      <c r="I18" s="9">
        <f t="shared" si="8"/>
        <v>4</v>
      </c>
      <c r="J18" s="9" t="s">
        <v>40</v>
      </c>
      <c r="K18" s="9" t="s">
        <v>40</v>
      </c>
      <c r="L18" s="9" t="s">
        <v>40</v>
      </c>
      <c r="M18" s="9" t="s">
        <v>40</v>
      </c>
      <c r="N18" s="9" t="s">
        <v>40</v>
      </c>
      <c r="O18" s="9" t="s">
        <v>40</v>
      </c>
      <c r="P18" s="9" t="str">
        <f t="shared" si="2"/>
        <v xml:space="preserve"> </v>
      </c>
      <c r="Q18" s="9" t="s">
        <v>40</v>
      </c>
      <c r="R18" s="9" t="s">
        <v>40</v>
      </c>
      <c r="S18" s="9" t="s">
        <v>40</v>
      </c>
      <c r="T18" s="9" t="s">
        <v>40</v>
      </c>
      <c r="U18" s="9" t="s">
        <v>40</v>
      </c>
      <c r="V18" s="9" t="s">
        <v>40</v>
      </c>
      <c r="W18" s="9" t="str">
        <f t="shared" si="2"/>
        <v xml:space="preserve"> </v>
      </c>
      <c r="X18" s="9" t="s">
        <v>42</v>
      </c>
      <c r="Y18" s="9" t="s">
        <v>42</v>
      </c>
      <c r="Z18" s="9" t="s">
        <v>40</v>
      </c>
      <c r="AA18" s="9" t="s">
        <v>41</v>
      </c>
      <c r="AB18" s="9" t="s">
        <v>40</v>
      </c>
      <c r="AC18" s="9" t="s">
        <v>40</v>
      </c>
      <c r="AD18" s="9" t="str">
        <f t="shared" si="2"/>
        <v xml:space="preserve"> </v>
      </c>
      <c r="AE18" s="9" t="s">
        <v>40</v>
      </c>
      <c r="AF18" s="9" t="s">
        <v>40</v>
      </c>
      <c r="AG18" s="9" t="s">
        <v>42</v>
      </c>
      <c r="AH18" s="9" t="s">
        <v>40</v>
      </c>
      <c r="AI18" s="9" t="s">
        <v>41</v>
      </c>
      <c r="AJ18" s="9" t="s">
        <v>40</v>
      </c>
      <c r="AK18" s="9" t="str">
        <f t="shared" si="2"/>
        <v xml:space="preserve"> </v>
      </c>
      <c r="AL18" s="9" t="s">
        <v>40</v>
      </c>
      <c r="AM18" s="9" t="s">
        <v>40</v>
      </c>
      <c r="AN18" s="9" t="s">
        <v>40</v>
      </c>
      <c r="AO18" s="48"/>
      <c r="AP18" s="32"/>
      <c r="AQ18" s="10">
        <v>9</v>
      </c>
      <c r="AR18" s="17">
        <v>3435</v>
      </c>
      <c r="AS18" s="17" t="str">
        <f t="shared" si="3"/>
        <v>May</v>
      </c>
      <c r="AT18" s="17" t="s">
        <v>9</v>
      </c>
      <c r="AU18" s="18">
        <f t="shared" si="10"/>
        <v>21</v>
      </c>
      <c r="AV18" s="18">
        <f t="shared" si="4"/>
        <v>3</v>
      </c>
      <c r="AW18" s="18">
        <f t="shared" si="5"/>
        <v>2</v>
      </c>
      <c r="AX18" s="18">
        <f t="shared" si="6"/>
        <v>4</v>
      </c>
      <c r="AY18" s="18">
        <f t="shared" si="7"/>
        <v>31</v>
      </c>
      <c r="AZ18" s="18">
        <f>May_Report[[#This Row],[Days]]-May_Report[[#This Row],[Absent]]</f>
        <v>28</v>
      </c>
      <c r="BA18" s="19">
        <v>223455</v>
      </c>
      <c r="BB18" s="20">
        <f>May_Report[[#This Row],[Salary]]/May_Report[[#This Row],[Days]]</f>
        <v>7208.2258064516127</v>
      </c>
      <c r="BC18" s="20">
        <f>May_Report[[#This Row],[PerDaySalary]]*May_Report[[#This Row],[Absent]]</f>
        <v>21624.677419354837</v>
      </c>
      <c r="BD18" s="20">
        <f>May_Report[[#This Row],[Salary]]-May_Report[[#This Row],[PerDaySalary]]</f>
        <v>216246.77419354839</v>
      </c>
      <c r="BE18" s="56"/>
    </row>
    <row r="19" spans="1:57" customFormat="1" x14ac:dyDescent="0.3">
      <c r="C19" s="32"/>
      <c r="D19" s="32"/>
      <c r="E19" s="46"/>
      <c r="F19" s="10">
        <v>10</v>
      </c>
      <c r="G19" s="11">
        <v>3436</v>
      </c>
      <c r="H19" s="11" t="s">
        <v>10</v>
      </c>
      <c r="I19" s="9">
        <f t="shared" si="8"/>
        <v>4</v>
      </c>
      <c r="J19" s="9" t="s">
        <v>40</v>
      </c>
      <c r="K19" s="9" t="s">
        <v>40</v>
      </c>
      <c r="L19" s="9" t="s">
        <v>40</v>
      </c>
      <c r="M19" s="9" t="s">
        <v>40</v>
      </c>
      <c r="N19" s="9" t="s">
        <v>40</v>
      </c>
      <c r="O19" s="9" t="s">
        <v>40</v>
      </c>
      <c r="P19" s="9" t="str">
        <f t="shared" ref="P19:AK31" si="11">IF(P$8="Sun","WO"," ")</f>
        <v xml:space="preserve"> </v>
      </c>
      <c r="Q19" s="9" t="s">
        <v>40</v>
      </c>
      <c r="R19" s="9" t="s">
        <v>40</v>
      </c>
      <c r="S19" s="9" t="s">
        <v>40</v>
      </c>
      <c r="T19" s="9" t="s">
        <v>40</v>
      </c>
      <c r="U19" s="9" t="s">
        <v>40</v>
      </c>
      <c r="V19" s="9" t="s">
        <v>40</v>
      </c>
      <c r="W19" s="9" t="str">
        <f t="shared" si="11"/>
        <v xml:space="preserve"> </v>
      </c>
      <c r="X19" s="9" t="s">
        <v>42</v>
      </c>
      <c r="Y19" s="9" t="s">
        <v>42</v>
      </c>
      <c r="Z19" s="9" t="s">
        <v>40</v>
      </c>
      <c r="AA19" s="9" t="s">
        <v>41</v>
      </c>
      <c r="AB19" s="9" t="s">
        <v>40</v>
      </c>
      <c r="AC19" s="9" t="s">
        <v>40</v>
      </c>
      <c r="AD19" s="9" t="str">
        <f t="shared" si="11"/>
        <v xml:space="preserve"> </v>
      </c>
      <c r="AE19" s="9" t="s">
        <v>40</v>
      </c>
      <c r="AF19" s="9" t="s">
        <v>40</v>
      </c>
      <c r="AG19" s="9" t="s">
        <v>42</v>
      </c>
      <c r="AH19" s="9" t="s">
        <v>40</v>
      </c>
      <c r="AI19" s="9" t="s">
        <v>41</v>
      </c>
      <c r="AJ19" s="9" t="s">
        <v>40</v>
      </c>
      <c r="AK19" s="9" t="str">
        <f t="shared" si="11"/>
        <v xml:space="preserve"> </v>
      </c>
      <c r="AL19" s="9" t="s">
        <v>40</v>
      </c>
      <c r="AM19" s="9" t="s">
        <v>40</v>
      </c>
      <c r="AN19" s="9" t="s">
        <v>40</v>
      </c>
      <c r="AO19" s="48"/>
      <c r="AP19" s="32"/>
      <c r="AQ19" s="10">
        <v>10</v>
      </c>
      <c r="AR19" s="17">
        <v>3436</v>
      </c>
      <c r="AS19" s="17" t="str">
        <f t="shared" si="3"/>
        <v>May</v>
      </c>
      <c r="AT19" s="17" t="s">
        <v>10</v>
      </c>
      <c r="AU19" s="18">
        <f t="shared" si="10"/>
        <v>21</v>
      </c>
      <c r="AV19" s="18">
        <f t="shared" si="4"/>
        <v>3</v>
      </c>
      <c r="AW19" s="18">
        <f t="shared" si="5"/>
        <v>2</v>
      </c>
      <c r="AX19" s="18">
        <f t="shared" si="6"/>
        <v>4</v>
      </c>
      <c r="AY19" s="18">
        <f t="shared" si="7"/>
        <v>31</v>
      </c>
      <c r="AZ19" s="18">
        <f>May_Report[[#This Row],[Days]]-May_Report[[#This Row],[Absent]]</f>
        <v>28</v>
      </c>
      <c r="BA19" s="19">
        <v>222222</v>
      </c>
      <c r="BB19" s="20">
        <f>May_Report[[#This Row],[Salary]]/May_Report[[#This Row],[Days]]</f>
        <v>7168.4516129032254</v>
      </c>
      <c r="BC19" s="20">
        <f>May_Report[[#This Row],[PerDaySalary]]*May_Report[[#This Row],[Absent]]</f>
        <v>21505.354838709674</v>
      </c>
      <c r="BD19" s="20">
        <f>May_Report[[#This Row],[Salary]]-May_Report[[#This Row],[PerDaySalary]]</f>
        <v>215053.54838709679</v>
      </c>
      <c r="BE19" s="56"/>
    </row>
    <row r="20" spans="1:57" customFormat="1" x14ac:dyDescent="0.3">
      <c r="C20" s="32"/>
      <c r="D20" s="32"/>
      <c r="E20" s="46"/>
      <c r="F20" s="10">
        <v>11</v>
      </c>
      <c r="G20" s="11">
        <v>3437</v>
      </c>
      <c r="H20" s="11" t="s">
        <v>11</v>
      </c>
      <c r="I20" s="9">
        <f t="shared" si="8"/>
        <v>4</v>
      </c>
      <c r="J20" s="9" t="s">
        <v>40</v>
      </c>
      <c r="K20" s="9" t="s">
        <v>40</v>
      </c>
      <c r="L20" s="9" t="s">
        <v>40</v>
      </c>
      <c r="M20" s="9" t="s">
        <v>40</v>
      </c>
      <c r="N20" s="9" t="s">
        <v>40</v>
      </c>
      <c r="O20" s="9" t="s">
        <v>40</v>
      </c>
      <c r="P20" s="9" t="str">
        <f t="shared" si="9"/>
        <v xml:space="preserve"> </v>
      </c>
      <c r="Q20" s="9" t="s">
        <v>40</v>
      </c>
      <c r="R20" s="9" t="s">
        <v>40</v>
      </c>
      <c r="S20" s="9" t="s">
        <v>40</v>
      </c>
      <c r="T20" s="9" t="s">
        <v>40</v>
      </c>
      <c r="U20" s="9" t="s">
        <v>40</v>
      </c>
      <c r="V20" s="9" t="s">
        <v>40</v>
      </c>
      <c r="W20" s="9" t="str">
        <f t="shared" si="9"/>
        <v xml:space="preserve"> </v>
      </c>
      <c r="X20" s="9" t="s">
        <v>42</v>
      </c>
      <c r="Y20" s="9" t="s">
        <v>42</v>
      </c>
      <c r="Z20" s="9" t="s">
        <v>40</v>
      </c>
      <c r="AA20" s="9" t="s">
        <v>41</v>
      </c>
      <c r="AB20" s="9" t="s">
        <v>40</v>
      </c>
      <c r="AC20" s="9" t="s">
        <v>40</v>
      </c>
      <c r="AD20" s="9" t="str">
        <f t="shared" si="11"/>
        <v xml:space="preserve"> </v>
      </c>
      <c r="AE20" s="9" t="s">
        <v>40</v>
      </c>
      <c r="AF20" s="9" t="s">
        <v>40</v>
      </c>
      <c r="AG20" s="9" t="s">
        <v>42</v>
      </c>
      <c r="AH20" s="9" t="s">
        <v>40</v>
      </c>
      <c r="AI20" s="9" t="s">
        <v>41</v>
      </c>
      <c r="AJ20" s="9" t="s">
        <v>40</v>
      </c>
      <c r="AK20" s="9" t="str">
        <f t="shared" si="11"/>
        <v xml:space="preserve"> </v>
      </c>
      <c r="AL20" s="9" t="s">
        <v>40</v>
      </c>
      <c r="AM20" s="9" t="s">
        <v>40</v>
      </c>
      <c r="AN20" s="9" t="s">
        <v>40</v>
      </c>
      <c r="AO20" s="48"/>
      <c r="AP20" s="32"/>
      <c r="AQ20" s="10">
        <v>11</v>
      </c>
      <c r="AR20" s="17">
        <v>3437</v>
      </c>
      <c r="AS20" s="17" t="str">
        <f t="shared" si="3"/>
        <v>May</v>
      </c>
      <c r="AT20" s="17" t="s">
        <v>11</v>
      </c>
      <c r="AU20" s="18">
        <f t="shared" si="10"/>
        <v>21</v>
      </c>
      <c r="AV20" s="18">
        <f t="shared" si="4"/>
        <v>3</v>
      </c>
      <c r="AW20" s="18">
        <f t="shared" si="5"/>
        <v>2</v>
      </c>
      <c r="AX20" s="18">
        <f t="shared" si="6"/>
        <v>4</v>
      </c>
      <c r="AY20" s="18">
        <f t="shared" si="7"/>
        <v>31</v>
      </c>
      <c r="AZ20" s="18">
        <f>May_Report[[#This Row],[Days]]-May_Report[[#This Row],[Absent]]</f>
        <v>28</v>
      </c>
      <c r="BA20" s="19">
        <v>666666</v>
      </c>
      <c r="BB20" s="20">
        <f>May_Report[[#This Row],[Salary]]/May_Report[[#This Row],[Days]]</f>
        <v>21505.354838709678</v>
      </c>
      <c r="BC20" s="20">
        <f>May_Report[[#This Row],[PerDaySalary]]*May_Report[[#This Row],[Absent]]</f>
        <v>64516.06451612903</v>
      </c>
      <c r="BD20" s="20">
        <f>May_Report[[#This Row],[Salary]]-May_Report[[#This Row],[PerDaySalary]]</f>
        <v>645160.6451612903</v>
      </c>
      <c r="BE20" s="56"/>
    </row>
    <row r="21" spans="1:57" customFormat="1" x14ac:dyDescent="0.3">
      <c r="C21" s="32"/>
      <c r="D21" s="32"/>
      <c r="E21" s="46"/>
      <c r="F21" s="10">
        <v>12</v>
      </c>
      <c r="G21" s="11">
        <v>3438</v>
      </c>
      <c r="H21" s="11" t="s">
        <v>12</v>
      </c>
      <c r="I21" s="9">
        <f t="shared" si="8"/>
        <v>4</v>
      </c>
      <c r="J21" s="9" t="s">
        <v>40</v>
      </c>
      <c r="K21" s="9" t="s">
        <v>40</v>
      </c>
      <c r="L21" s="9" t="s">
        <v>40</v>
      </c>
      <c r="M21" s="9" t="s">
        <v>40</v>
      </c>
      <c r="N21" s="9" t="s">
        <v>40</v>
      </c>
      <c r="O21" s="9" t="s">
        <v>40</v>
      </c>
      <c r="P21" s="9" t="str">
        <f t="shared" si="9"/>
        <v xml:space="preserve"> </v>
      </c>
      <c r="Q21" s="9" t="s">
        <v>40</v>
      </c>
      <c r="R21" s="9" t="s">
        <v>40</v>
      </c>
      <c r="S21" s="9" t="s">
        <v>40</v>
      </c>
      <c r="T21" s="9" t="s">
        <v>40</v>
      </c>
      <c r="U21" s="9" t="s">
        <v>40</v>
      </c>
      <c r="V21" s="9" t="s">
        <v>40</v>
      </c>
      <c r="W21" s="9" t="str">
        <f t="shared" si="9"/>
        <v xml:space="preserve"> </v>
      </c>
      <c r="X21" s="9" t="s">
        <v>42</v>
      </c>
      <c r="Y21" s="9" t="s">
        <v>42</v>
      </c>
      <c r="Z21" s="9" t="s">
        <v>40</v>
      </c>
      <c r="AA21" s="9" t="s">
        <v>41</v>
      </c>
      <c r="AB21" s="9" t="s">
        <v>40</v>
      </c>
      <c r="AC21" s="9" t="s">
        <v>40</v>
      </c>
      <c r="AD21" s="9" t="str">
        <f t="shared" si="11"/>
        <v xml:space="preserve"> </v>
      </c>
      <c r="AE21" s="9" t="s">
        <v>40</v>
      </c>
      <c r="AF21" s="9" t="s">
        <v>40</v>
      </c>
      <c r="AG21" s="9" t="s">
        <v>42</v>
      </c>
      <c r="AH21" s="9" t="s">
        <v>40</v>
      </c>
      <c r="AI21" s="9" t="s">
        <v>41</v>
      </c>
      <c r="AJ21" s="9" t="s">
        <v>40</v>
      </c>
      <c r="AK21" s="9" t="str">
        <f t="shared" si="11"/>
        <v xml:space="preserve"> </v>
      </c>
      <c r="AL21" s="9" t="s">
        <v>40</v>
      </c>
      <c r="AM21" s="9" t="s">
        <v>40</v>
      </c>
      <c r="AN21" s="9" t="s">
        <v>40</v>
      </c>
      <c r="AO21" s="48"/>
      <c r="AP21" s="32"/>
      <c r="AQ21" s="10">
        <v>12</v>
      </c>
      <c r="AR21" s="17">
        <v>3438</v>
      </c>
      <c r="AS21" s="17" t="str">
        <f t="shared" si="3"/>
        <v>May</v>
      </c>
      <c r="AT21" s="17" t="s">
        <v>12</v>
      </c>
      <c r="AU21" s="18">
        <f t="shared" si="10"/>
        <v>21</v>
      </c>
      <c r="AV21" s="18">
        <f t="shared" si="4"/>
        <v>3</v>
      </c>
      <c r="AW21" s="18">
        <f t="shared" si="5"/>
        <v>2</v>
      </c>
      <c r="AX21" s="18">
        <f t="shared" si="6"/>
        <v>4</v>
      </c>
      <c r="AY21" s="18">
        <f t="shared" si="7"/>
        <v>31</v>
      </c>
      <c r="AZ21" s="18">
        <f>May_Report[[#This Row],[Days]]-May_Report[[#This Row],[Absent]]</f>
        <v>28</v>
      </c>
      <c r="BA21" s="19">
        <v>544663</v>
      </c>
      <c r="BB21" s="20">
        <f>May_Report[[#This Row],[Salary]]/May_Report[[#This Row],[Days]]</f>
        <v>17569.774193548386</v>
      </c>
      <c r="BC21" s="20">
        <f>May_Report[[#This Row],[PerDaySalary]]*May_Report[[#This Row],[Absent]]</f>
        <v>52709.322580645159</v>
      </c>
      <c r="BD21" s="20">
        <f>May_Report[[#This Row],[Salary]]-May_Report[[#This Row],[PerDaySalary]]</f>
        <v>527093.22580645164</v>
      </c>
      <c r="BE21" s="56"/>
    </row>
    <row r="22" spans="1:57" customFormat="1" x14ac:dyDescent="0.3">
      <c r="C22" s="32"/>
      <c r="D22" s="32"/>
      <c r="E22" s="46"/>
      <c r="F22" s="10">
        <v>13</v>
      </c>
      <c r="G22" s="11">
        <v>3439</v>
      </c>
      <c r="H22" s="11" t="s">
        <v>13</v>
      </c>
      <c r="I22" s="9">
        <f t="shared" si="8"/>
        <v>4</v>
      </c>
      <c r="J22" s="9" t="s">
        <v>40</v>
      </c>
      <c r="K22" s="9" t="s">
        <v>40</v>
      </c>
      <c r="L22" s="9" t="s">
        <v>40</v>
      </c>
      <c r="M22" s="9" t="s">
        <v>40</v>
      </c>
      <c r="N22" s="9" t="s">
        <v>40</v>
      </c>
      <c r="O22" s="9" t="s">
        <v>40</v>
      </c>
      <c r="P22" s="9" t="str">
        <f t="shared" si="9"/>
        <v xml:space="preserve"> </v>
      </c>
      <c r="Q22" s="9" t="s">
        <v>40</v>
      </c>
      <c r="R22" s="9" t="s">
        <v>40</v>
      </c>
      <c r="S22" s="9" t="s">
        <v>40</v>
      </c>
      <c r="T22" s="9" t="s">
        <v>40</v>
      </c>
      <c r="U22" s="9" t="s">
        <v>40</v>
      </c>
      <c r="V22" s="9" t="s">
        <v>40</v>
      </c>
      <c r="W22" s="9" t="str">
        <f t="shared" si="9"/>
        <v xml:space="preserve"> </v>
      </c>
      <c r="X22" s="9" t="s">
        <v>42</v>
      </c>
      <c r="Y22" s="9" t="s">
        <v>42</v>
      </c>
      <c r="Z22" s="9" t="s">
        <v>40</v>
      </c>
      <c r="AA22" s="9" t="s">
        <v>41</v>
      </c>
      <c r="AB22" s="9" t="s">
        <v>40</v>
      </c>
      <c r="AC22" s="9" t="s">
        <v>40</v>
      </c>
      <c r="AD22" s="9" t="str">
        <f t="shared" si="11"/>
        <v xml:space="preserve"> </v>
      </c>
      <c r="AE22" s="9" t="s">
        <v>40</v>
      </c>
      <c r="AF22" s="9" t="s">
        <v>40</v>
      </c>
      <c r="AG22" s="9" t="s">
        <v>42</v>
      </c>
      <c r="AH22" s="9" t="s">
        <v>40</v>
      </c>
      <c r="AI22" s="9" t="s">
        <v>41</v>
      </c>
      <c r="AJ22" s="9" t="s">
        <v>40</v>
      </c>
      <c r="AK22" s="9" t="str">
        <f t="shared" si="11"/>
        <v xml:space="preserve"> </v>
      </c>
      <c r="AL22" s="9" t="s">
        <v>40</v>
      </c>
      <c r="AM22" s="9" t="s">
        <v>40</v>
      </c>
      <c r="AN22" s="9" t="s">
        <v>40</v>
      </c>
      <c r="AO22" s="48"/>
      <c r="AP22" s="32"/>
      <c r="AQ22" s="10">
        <v>13</v>
      </c>
      <c r="AR22" s="17">
        <v>3439</v>
      </c>
      <c r="AS22" s="17" t="str">
        <f t="shared" si="3"/>
        <v>May</v>
      </c>
      <c r="AT22" s="17" t="s">
        <v>13</v>
      </c>
      <c r="AU22" s="18">
        <f t="shared" si="10"/>
        <v>21</v>
      </c>
      <c r="AV22" s="18">
        <f t="shared" si="4"/>
        <v>3</v>
      </c>
      <c r="AW22" s="18">
        <f t="shared" si="5"/>
        <v>2</v>
      </c>
      <c r="AX22" s="18">
        <f t="shared" si="6"/>
        <v>4</v>
      </c>
      <c r="AY22" s="18">
        <f t="shared" si="7"/>
        <v>31</v>
      </c>
      <c r="AZ22" s="18">
        <f>May_Report[[#This Row],[Days]]-May_Report[[#This Row],[Absent]]</f>
        <v>28</v>
      </c>
      <c r="BA22" s="19">
        <v>333445</v>
      </c>
      <c r="BB22" s="20">
        <f>May_Report[[#This Row],[Salary]]/May_Report[[#This Row],[Days]]</f>
        <v>10756.290322580646</v>
      </c>
      <c r="BC22" s="20">
        <f>May_Report[[#This Row],[PerDaySalary]]*May_Report[[#This Row],[Absent]]</f>
        <v>32268.870967741939</v>
      </c>
      <c r="BD22" s="20">
        <f>May_Report[[#This Row],[Salary]]-May_Report[[#This Row],[PerDaySalary]]</f>
        <v>322688.70967741933</v>
      </c>
      <c r="BE22" s="56"/>
    </row>
    <row r="23" spans="1:57" customFormat="1" x14ac:dyDescent="0.3">
      <c r="C23" s="32"/>
      <c r="D23" s="32"/>
      <c r="E23" s="46"/>
      <c r="F23" s="10">
        <v>14</v>
      </c>
      <c r="G23" s="11">
        <v>3440</v>
      </c>
      <c r="H23" s="11" t="s">
        <v>14</v>
      </c>
      <c r="I23" s="9">
        <f t="shared" si="8"/>
        <v>4</v>
      </c>
      <c r="J23" s="9" t="s">
        <v>40</v>
      </c>
      <c r="K23" s="9" t="s">
        <v>40</v>
      </c>
      <c r="L23" s="9" t="s">
        <v>40</v>
      </c>
      <c r="M23" s="9" t="s">
        <v>40</v>
      </c>
      <c r="N23" s="9" t="s">
        <v>40</v>
      </c>
      <c r="O23" s="9" t="s">
        <v>40</v>
      </c>
      <c r="P23" s="9" t="str">
        <f t="shared" si="9"/>
        <v xml:space="preserve"> </v>
      </c>
      <c r="Q23" s="9" t="s">
        <v>40</v>
      </c>
      <c r="R23" s="9" t="s">
        <v>40</v>
      </c>
      <c r="S23" s="9" t="s">
        <v>40</v>
      </c>
      <c r="T23" s="9" t="s">
        <v>40</v>
      </c>
      <c r="U23" s="9" t="s">
        <v>40</v>
      </c>
      <c r="V23" s="9" t="s">
        <v>40</v>
      </c>
      <c r="W23" s="9" t="str">
        <f t="shared" si="9"/>
        <v xml:space="preserve"> </v>
      </c>
      <c r="X23" s="9" t="s">
        <v>42</v>
      </c>
      <c r="Y23" s="9" t="s">
        <v>42</v>
      </c>
      <c r="Z23" s="9" t="s">
        <v>40</v>
      </c>
      <c r="AA23" s="9" t="s">
        <v>41</v>
      </c>
      <c r="AB23" s="9" t="s">
        <v>40</v>
      </c>
      <c r="AC23" s="9" t="s">
        <v>40</v>
      </c>
      <c r="AD23" s="9" t="str">
        <f t="shared" si="11"/>
        <v xml:space="preserve"> </v>
      </c>
      <c r="AE23" s="9" t="s">
        <v>40</v>
      </c>
      <c r="AF23" s="9" t="s">
        <v>40</v>
      </c>
      <c r="AG23" s="9" t="s">
        <v>42</v>
      </c>
      <c r="AH23" s="9" t="s">
        <v>40</v>
      </c>
      <c r="AI23" s="9" t="s">
        <v>41</v>
      </c>
      <c r="AJ23" s="9" t="s">
        <v>40</v>
      </c>
      <c r="AK23" s="9" t="str">
        <f t="shared" si="11"/>
        <v xml:space="preserve"> </v>
      </c>
      <c r="AL23" s="9" t="s">
        <v>40</v>
      </c>
      <c r="AM23" s="9" t="s">
        <v>40</v>
      </c>
      <c r="AN23" s="9" t="s">
        <v>40</v>
      </c>
      <c r="AO23" s="48"/>
      <c r="AP23" s="32"/>
      <c r="AQ23" s="10">
        <v>14</v>
      </c>
      <c r="AR23" s="17">
        <v>3440</v>
      </c>
      <c r="AS23" s="17" t="str">
        <f t="shared" si="3"/>
        <v>May</v>
      </c>
      <c r="AT23" s="17" t="s">
        <v>14</v>
      </c>
      <c r="AU23" s="18">
        <f t="shared" si="10"/>
        <v>21</v>
      </c>
      <c r="AV23" s="18">
        <f t="shared" si="4"/>
        <v>3</v>
      </c>
      <c r="AW23" s="18">
        <f t="shared" si="5"/>
        <v>2</v>
      </c>
      <c r="AX23" s="18">
        <f t="shared" si="6"/>
        <v>4</v>
      </c>
      <c r="AY23" s="18">
        <f t="shared" si="7"/>
        <v>31</v>
      </c>
      <c r="AZ23" s="18">
        <f>May_Report[[#This Row],[Days]]-May_Report[[#This Row],[Absent]]</f>
        <v>28</v>
      </c>
      <c r="BA23" s="19">
        <v>77777</v>
      </c>
      <c r="BB23" s="20">
        <f>May_Report[[#This Row],[Salary]]/May_Report[[#This Row],[Days]]</f>
        <v>2508.9354838709678</v>
      </c>
      <c r="BC23" s="20">
        <f>May_Report[[#This Row],[PerDaySalary]]*May_Report[[#This Row],[Absent]]</f>
        <v>7526.8064516129034</v>
      </c>
      <c r="BD23" s="20">
        <f>May_Report[[#This Row],[Salary]]-May_Report[[#This Row],[PerDaySalary]]</f>
        <v>75268.06451612903</v>
      </c>
      <c r="BE23" s="56"/>
    </row>
    <row r="24" spans="1:57" customFormat="1" x14ac:dyDescent="0.3">
      <c r="C24" s="32"/>
      <c r="D24" s="32"/>
      <c r="E24" s="46"/>
      <c r="F24" s="10">
        <v>15</v>
      </c>
      <c r="G24" s="11">
        <v>3441</v>
      </c>
      <c r="H24" s="11" t="s">
        <v>15</v>
      </c>
      <c r="I24" s="9">
        <f t="shared" si="8"/>
        <v>4</v>
      </c>
      <c r="J24" s="9" t="s">
        <v>40</v>
      </c>
      <c r="K24" s="9" t="s">
        <v>40</v>
      </c>
      <c r="L24" s="9" t="s">
        <v>40</v>
      </c>
      <c r="M24" s="9" t="s">
        <v>40</v>
      </c>
      <c r="N24" s="9" t="s">
        <v>40</v>
      </c>
      <c r="O24" s="9" t="s">
        <v>40</v>
      </c>
      <c r="P24" s="9" t="str">
        <f t="shared" si="9"/>
        <v xml:space="preserve"> </v>
      </c>
      <c r="Q24" s="9" t="s">
        <v>40</v>
      </c>
      <c r="R24" s="9" t="s">
        <v>40</v>
      </c>
      <c r="S24" s="9" t="s">
        <v>40</v>
      </c>
      <c r="T24" s="9" t="s">
        <v>40</v>
      </c>
      <c r="U24" s="9" t="s">
        <v>40</v>
      </c>
      <c r="V24" s="9" t="s">
        <v>40</v>
      </c>
      <c r="W24" s="9" t="str">
        <f t="shared" si="9"/>
        <v xml:space="preserve"> </v>
      </c>
      <c r="X24" s="9" t="s">
        <v>42</v>
      </c>
      <c r="Y24" s="9" t="s">
        <v>42</v>
      </c>
      <c r="Z24" s="9" t="s">
        <v>40</v>
      </c>
      <c r="AA24" s="9" t="s">
        <v>41</v>
      </c>
      <c r="AB24" s="9" t="s">
        <v>40</v>
      </c>
      <c r="AC24" s="9" t="s">
        <v>40</v>
      </c>
      <c r="AD24" s="9" t="str">
        <f t="shared" si="11"/>
        <v xml:space="preserve"> </v>
      </c>
      <c r="AE24" s="9" t="s">
        <v>40</v>
      </c>
      <c r="AF24" s="9" t="s">
        <v>40</v>
      </c>
      <c r="AG24" s="9" t="s">
        <v>42</v>
      </c>
      <c r="AH24" s="9" t="s">
        <v>40</v>
      </c>
      <c r="AI24" s="9" t="s">
        <v>41</v>
      </c>
      <c r="AJ24" s="9" t="s">
        <v>40</v>
      </c>
      <c r="AK24" s="9" t="str">
        <f t="shared" si="11"/>
        <v xml:space="preserve"> </v>
      </c>
      <c r="AL24" s="9" t="s">
        <v>40</v>
      </c>
      <c r="AM24" s="9" t="s">
        <v>40</v>
      </c>
      <c r="AN24" s="9" t="s">
        <v>40</v>
      </c>
      <c r="AO24" s="48"/>
      <c r="AP24" s="32"/>
      <c r="AQ24" s="10">
        <v>15</v>
      </c>
      <c r="AR24" s="17">
        <v>3441</v>
      </c>
      <c r="AS24" s="17" t="str">
        <f t="shared" si="3"/>
        <v>May</v>
      </c>
      <c r="AT24" s="17" t="s">
        <v>15</v>
      </c>
      <c r="AU24" s="18">
        <f t="shared" si="10"/>
        <v>21</v>
      </c>
      <c r="AV24" s="18">
        <f t="shared" si="4"/>
        <v>3</v>
      </c>
      <c r="AW24" s="18">
        <f t="shared" si="5"/>
        <v>2</v>
      </c>
      <c r="AX24" s="18">
        <f t="shared" si="6"/>
        <v>4</v>
      </c>
      <c r="AY24" s="18">
        <f t="shared" si="7"/>
        <v>31</v>
      </c>
      <c r="AZ24" s="18">
        <f>May_Report[[#This Row],[Days]]-May_Report[[#This Row],[Absent]]</f>
        <v>28</v>
      </c>
      <c r="BA24" s="19">
        <v>6777890</v>
      </c>
      <c r="BB24" s="20">
        <f>May_Report[[#This Row],[Salary]]/May_Report[[#This Row],[Days]]</f>
        <v>218641.61290322582</v>
      </c>
      <c r="BC24" s="20">
        <f>May_Report[[#This Row],[PerDaySalary]]*May_Report[[#This Row],[Absent]]</f>
        <v>655924.83870967745</v>
      </c>
      <c r="BD24" s="20">
        <f>May_Report[[#This Row],[Salary]]-May_Report[[#This Row],[PerDaySalary]]</f>
        <v>6559248.3870967738</v>
      </c>
      <c r="BE24" s="56"/>
    </row>
    <row r="25" spans="1:57" customFormat="1" x14ac:dyDescent="0.3">
      <c r="C25" s="32"/>
      <c r="D25" s="32"/>
      <c r="E25" s="46"/>
      <c r="F25" s="10">
        <v>16</v>
      </c>
      <c r="G25" s="11">
        <v>3442</v>
      </c>
      <c r="H25" s="11" t="s">
        <v>16</v>
      </c>
      <c r="I25" s="9">
        <f t="shared" si="8"/>
        <v>4</v>
      </c>
      <c r="J25" s="9" t="s">
        <v>40</v>
      </c>
      <c r="K25" s="9" t="s">
        <v>40</v>
      </c>
      <c r="L25" s="9" t="s">
        <v>40</v>
      </c>
      <c r="M25" s="9" t="s">
        <v>40</v>
      </c>
      <c r="N25" s="9" t="s">
        <v>40</v>
      </c>
      <c r="O25" s="9" t="s">
        <v>40</v>
      </c>
      <c r="P25" s="9" t="str">
        <f t="shared" si="9"/>
        <v xml:space="preserve"> </v>
      </c>
      <c r="Q25" s="9" t="s">
        <v>40</v>
      </c>
      <c r="R25" s="9" t="s">
        <v>40</v>
      </c>
      <c r="S25" s="9" t="s">
        <v>40</v>
      </c>
      <c r="T25" s="9" t="s">
        <v>40</v>
      </c>
      <c r="U25" s="9" t="s">
        <v>40</v>
      </c>
      <c r="V25" s="9" t="s">
        <v>40</v>
      </c>
      <c r="W25" s="9" t="str">
        <f t="shared" si="9"/>
        <v xml:space="preserve"> </v>
      </c>
      <c r="X25" s="9" t="s">
        <v>42</v>
      </c>
      <c r="Y25" s="9" t="s">
        <v>42</v>
      </c>
      <c r="Z25" s="9" t="s">
        <v>40</v>
      </c>
      <c r="AA25" s="9" t="s">
        <v>41</v>
      </c>
      <c r="AB25" s="9" t="s">
        <v>40</v>
      </c>
      <c r="AC25" s="9" t="s">
        <v>40</v>
      </c>
      <c r="AD25" s="9" t="str">
        <f t="shared" si="11"/>
        <v xml:space="preserve"> </v>
      </c>
      <c r="AE25" s="9" t="s">
        <v>40</v>
      </c>
      <c r="AF25" s="9" t="s">
        <v>40</v>
      </c>
      <c r="AG25" s="9" t="s">
        <v>42</v>
      </c>
      <c r="AH25" s="9" t="s">
        <v>40</v>
      </c>
      <c r="AI25" s="9" t="s">
        <v>41</v>
      </c>
      <c r="AJ25" s="9" t="s">
        <v>40</v>
      </c>
      <c r="AK25" s="9" t="str">
        <f t="shared" si="11"/>
        <v xml:space="preserve"> </v>
      </c>
      <c r="AL25" s="9" t="s">
        <v>40</v>
      </c>
      <c r="AM25" s="9" t="s">
        <v>40</v>
      </c>
      <c r="AN25" s="9" t="s">
        <v>40</v>
      </c>
      <c r="AO25" s="48"/>
      <c r="AP25" s="32"/>
      <c r="AQ25" s="10">
        <v>16</v>
      </c>
      <c r="AR25" s="17">
        <v>3442</v>
      </c>
      <c r="AS25" s="17" t="str">
        <f t="shared" si="3"/>
        <v>May</v>
      </c>
      <c r="AT25" s="17" t="s">
        <v>16</v>
      </c>
      <c r="AU25" s="18">
        <f t="shared" si="10"/>
        <v>21</v>
      </c>
      <c r="AV25" s="18">
        <f t="shared" si="4"/>
        <v>3</v>
      </c>
      <c r="AW25" s="18">
        <f t="shared" si="5"/>
        <v>2</v>
      </c>
      <c r="AX25" s="18">
        <f t="shared" si="6"/>
        <v>4</v>
      </c>
      <c r="AY25" s="18">
        <f t="shared" si="7"/>
        <v>31</v>
      </c>
      <c r="AZ25" s="18">
        <f>May_Report[[#This Row],[Days]]-May_Report[[#This Row],[Absent]]</f>
        <v>28</v>
      </c>
      <c r="BA25" s="19">
        <v>643539</v>
      </c>
      <c r="BB25" s="20">
        <f>May_Report[[#This Row],[Salary]]/May_Report[[#This Row],[Days]]</f>
        <v>20759.322580645163</v>
      </c>
      <c r="BC25" s="20">
        <f>May_Report[[#This Row],[PerDaySalary]]*May_Report[[#This Row],[Absent]]</f>
        <v>62277.967741935485</v>
      </c>
      <c r="BD25" s="20">
        <f>May_Report[[#This Row],[Salary]]-May_Report[[#This Row],[PerDaySalary]]</f>
        <v>622779.67741935479</v>
      </c>
      <c r="BE25" s="56"/>
    </row>
    <row r="26" spans="1:57" customFormat="1" x14ac:dyDescent="0.3">
      <c r="C26" s="32"/>
      <c r="D26" s="32"/>
      <c r="E26" s="46"/>
      <c r="F26" s="10">
        <v>17</v>
      </c>
      <c r="G26" s="11">
        <v>3443</v>
      </c>
      <c r="H26" s="11" t="s">
        <v>17</v>
      </c>
      <c r="I26" s="9">
        <f t="shared" si="8"/>
        <v>4</v>
      </c>
      <c r="J26" s="9" t="s">
        <v>40</v>
      </c>
      <c r="K26" s="9" t="s">
        <v>40</v>
      </c>
      <c r="L26" s="9" t="s">
        <v>40</v>
      </c>
      <c r="M26" s="9" t="s">
        <v>40</v>
      </c>
      <c r="N26" s="9" t="s">
        <v>40</v>
      </c>
      <c r="O26" s="9" t="s">
        <v>40</v>
      </c>
      <c r="P26" s="9" t="str">
        <f t="shared" si="9"/>
        <v xml:space="preserve"> </v>
      </c>
      <c r="Q26" s="9" t="s">
        <v>40</v>
      </c>
      <c r="R26" s="9" t="s">
        <v>40</v>
      </c>
      <c r="S26" s="9" t="s">
        <v>40</v>
      </c>
      <c r="T26" s="9" t="s">
        <v>40</v>
      </c>
      <c r="U26" s="9" t="s">
        <v>40</v>
      </c>
      <c r="V26" s="9" t="s">
        <v>40</v>
      </c>
      <c r="W26" s="9" t="str">
        <f t="shared" si="9"/>
        <v xml:space="preserve"> </v>
      </c>
      <c r="X26" s="9" t="s">
        <v>42</v>
      </c>
      <c r="Y26" s="9" t="s">
        <v>42</v>
      </c>
      <c r="Z26" s="9" t="s">
        <v>40</v>
      </c>
      <c r="AA26" s="9" t="s">
        <v>41</v>
      </c>
      <c r="AB26" s="9" t="s">
        <v>40</v>
      </c>
      <c r="AC26" s="9" t="s">
        <v>40</v>
      </c>
      <c r="AD26" s="9" t="str">
        <f t="shared" si="11"/>
        <v xml:space="preserve"> </v>
      </c>
      <c r="AE26" s="9" t="s">
        <v>40</v>
      </c>
      <c r="AF26" s="9" t="s">
        <v>40</v>
      </c>
      <c r="AG26" s="9" t="s">
        <v>42</v>
      </c>
      <c r="AH26" s="9" t="s">
        <v>40</v>
      </c>
      <c r="AI26" s="9" t="s">
        <v>41</v>
      </c>
      <c r="AJ26" s="9" t="s">
        <v>40</v>
      </c>
      <c r="AK26" s="9" t="str">
        <f t="shared" si="11"/>
        <v xml:space="preserve"> </v>
      </c>
      <c r="AL26" s="9" t="s">
        <v>40</v>
      </c>
      <c r="AM26" s="9" t="s">
        <v>40</v>
      </c>
      <c r="AN26" s="9" t="s">
        <v>40</v>
      </c>
      <c r="AO26" s="48"/>
      <c r="AP26" s="32"/>
      <c r="AQ26" s="10">
        <v>17</v>
      </c>
      <c r="AR26" s="17">
        <v>3443</v>
      </c>
      <c r="AS26" s="17" t="str">
        <f t="shared" si="3"/>
        <v>May</v>
      </c>
      <c r="AT26" s="17" t="s">
        <v>17</v>
      </c>
      <c r="AU26" s="18">
        <f t="shared" si="10"/>
        <v>21</v>
      </c>
      <c r="AV26" s="18">
        <f t="shared" si="4"/>
        <v>3</v>
      </c>
      <c r="AW26" s="18">
        <f t="shared" si="5"/>
        <v>2</v>
      </c>
      <c r="AX26" s="18">
        <f t="shared" si="6"/>
        <v>4</v>
      </c>
      <c r="AY26" s="18">
        <f t="shared" si="7"/>
        <v>31</v>
      </c>
      <c r="AZ26" s="18">
        <f>May_Report[[#This Row],[Days]]-May_Report[[#This Row],[Absent]]</f>
        <v>28</v>
      </c>
      <c r="BA26" s="19">
        <v>14411111</v>
      </c>
      <c r="BB26" s="20">
        <f>May_Report[[#This Row],[Salary]]/May_Report[[#This Row],[Days]]</f>
        <v>464874.54838709679</v>
      </c>
      <c r="BC26" s="20">
        <f>May_Report[[#This Row],[PerDaySalary]]*May_Report[[#This Row],[Absent]]</f>
        <v>1394623.6451612904</v>
      </c>
      <c r="BD26" s="20">
        <f>May_Report[[#This Row],[Salary]]-May_Report[[#This Row],[PerDaySalary]]</f>
        <v>13946236.451612903</v>
      </c>
      <c r="BE26" s="56"/>
    </row>
    <row r="27" spans="1:57" customFormat="1" x14ac:dyDescent="0.3">
      <c r="C27" s="32"/>
      <c r="D27" s="32"/>
      <c r="E27" s="46"/>
      <c r="F27" s="10">
        <v>18</v>
      </c>
      <c r="G27" s="11">
        <v>3444</v>
      </c>
      <c r="H27" s="11" t="s">
        <v>18</v>
      </c>
      <c r="I27" s="9">
        <f t="shared" si="8"/>
        <v>4</v>
      </c>
      <c r="J27" s="9" t="s">
        <v>40</v>
      </c>
      <c r="K27" s="9" t="s">
        <v>40</v>
      </c>
      <c r="L27" s="9" t="s">
        <v>40</v>
      </c>
      <c r="M27" s="9" t="s">
        <v>40</v>
      </c>
      <c r="N27" s="9" t="s">
        <v>40</v>
      </c>
      <c r="O27" s="9" t="s">
        <v>40</v>
      </c>
      <c r="P27" s="9" t="str">
        <f t="shared" si="9"/>
        <v xml:space="preserve"> </v>
      </c>
      <c r="Q27" s="9" t="s">
        <v>40</v>
      </c>
      <c r="R27" s="9" t="s">
        <v>40</v>
      </c>
      <c r="S27" s="9" t="s">
        <v>40</v>
      </c>
      <c r="T27" s="9" t="s">
        <v>40</v>
      </c>
      <c r="U27" s="9" t="s">
        <v>40</v>
      </c>
      <c r="V27" s="9" t="s">
        <v>40</v>
      </c>
      <c r="W27" s="9" t="str">
        <f t="shared" si="9"/>
        <v xml:space="preserve"> </v>
      </c>
      <c r="X27" s="9" t="s">
        <v>42</v>
      </c>
      <c r="Y27" s="9" t="s">
        <v>42</v>
      </c>
      <c r="Z27" s="9" t="s">
        <v>40</v>
      </c>
      <c r="AA27" s="9" t="s">
        <v>41</v>
      </c>
      <c r="AB27" s="9" t="s">
        <v>40</v>
      </c>
      <c r="AC27" s="9" t="s">
        <v>40</v>
      </c>
      <c r="AD27" s="9" t="str">
        <f t="shared" si="11"/>
        <v xml:space="preserve"> </v>
      </c>
      <c r="AE27" s="9" t="s">
        <v>40</v>
      </c>
      <c r="AF27" s="9" t="s">
        <v>40</v>
      </c>
      <c r="AG27" s="9" t="s">
        <v>42</v>
      </c>
      <c r="AH27" s="9" t="s">
        <v>40</v>
      </c>
      <c r="AI27" s="9" t="s">
        <v>41</v>
      </c>
      <c r="AJ27" s="9" t="s">
        <v>40</v>
      </c>
      <c r="AK27" s="9" t="str">
        <f t="shared" si="11"/>
        <v xml:space="preserve"> </v>
      </c>
      <c r="AL27" s="9" t="s">
        <v>40</v>
      </c>
      <c r="AM27" s="9" t="s">
        <v>40</v>
      </c>
      <c r="AN27" s="9" t="s">
        <v>40</v>
      </c>
      <c r="AO27" s="48"/>
      <c r="AP27" s="32"/>
      <c r="AQ27" s="10">
        <v>18</v>
      </c>
      <c r="AR27" s="17">
        <v>3444</v>
      </c>
      <c r="AS27" s="17" t="str">
        <f t="shared" si="3"/>
        <v>May</v>
      </c>
      <c r="AT27" s="17" t="s">
        <v>18</v>
      </c>
      <c r="AU27" s="18">
        <f t="shared" si="10"/>
        <v>21</v>
      </c>
      <c r="AV27" s="18">
        <f t="shared" si="4"/>
        <v>3</v>
      </c>
      <c r="AW27" s="18">
        <f t="shared" si="5"/>
        <v>2</v>
      </c>
      <c r="AX27" s="18">
        <f t="shared" si="6"/>
        <v>4</v>
      </c>
      <c r="AY27" s="18">
        <f t="shared" si="7"/>
        <v>31</v>
      </c>
      <c r="AZ27" s="18">
        <f>May_Report[[#This Row],[Days]]-May_Report[[#This Row],[Absent]]</f>
        <v>28</v>
      </c>
      <c r="BA27" s="19">
        <v>222222</v>
      </c>
      <c r="BB27" s="20">
        <f>May_Report[[#This Row],[Salary]]/May_Report[[#This Row],[Days]]</f>
        <v>7168.4516129032254</v>
      </c>
      <c r="BC27" s="20">
        <f>May_Report[[#This Row],[PerDaySalary]]*May_Report[[#This Row],[Absent]]</f>
        <v>21505.354838709674</v>
      </c>
      <c r="BD27" s="20">
        <f>May_Report[[#This Row],[Salary]]-May_Report[[#This Row],[PerDaySalary]]</f>
        <v>215053.54838709679</v>
      </c>
      <c r="BE27" s="56"/>
    </row>
    <row r="28" spans="1:57" customFormat="1" x14ac:dyDescent="0.3">
      <c r="C28" s="32"/>
      <c r="D28" s="32"/>
      <c r="E28" s="46"/>
      <c r="F28" s="10">
        <v>19</v>
      </c>
      <c r="G28" s="11">
        <v>3445</v>
      </c>
      <c r="H28" s="11" t="s">
        <v>19</v>
      </c>
      <c r="I28" s="9">
        <f t="shared" si="8"/>
        <v>4</v>
      </c>
      <c r="J28" s="9" t="s">
        <v>40</v>
      </c>
      <c r="K28" s="9" t="s">
        <v>40</v>
      </c>
      <c r="L28" s="9" t="s">
        <v>40</v>
      </c>
      <c r="M28" s="9" t="s">
        <v>40</v>
      </c>
      <c r="N28" s="9" t="s">
        <v>40</v>
      </c>
      <c r="O28" s="9" t="s">
        <v>40</v>
      </c>
      <c r="P28" s="9" t="str">
        <f t="shared" si="9"/>
        <v xml:space="preserve"> </v>
      </c>
      <c r="Q28" s="9" t="s">
        <v>40</v>
      </c>
      <c r="R28" s="9" t="s">
        <v>40</v>
      </c>
      <c r="S28" s="9" t="s">
        <v>40</v>
      </c>
      <c r="T28" s="9" t="s">
        <v>40</v>
      </c>
      <c r="U28" s="9" t="s">
        <v>40</v>
      </c>
      <c r="V28" s="9" t="s">
        <v>40</v>
      </c>
      <c r="W28" s="9" t="str">
        <f t="shared" si="9"/>
        <v xml:space="preserve"> </v>
      </c>
      <c r="X28" s="9" t="s">
        <v>42</v>
      </c>
      <c r="Y28" s="9" t="s">
        <v>42</v>
      </c>
      <c r="Z28" s="9" t="s">
        <v>40</v>
      </c>
      <c r="AA28" s="9" t="s">
        <v>41</v>
      </c>
      <c r="AB28" s="9" t="s">
        <v>40</v>
      </c>
      <c r="AC28" s="9" t="s">
        <v>40</v>
      </c>
      <c r="AD28" s="9" t="str">
        <f t="shared" si="11"/>
        <v xml:space="preserve"> </v>
      </c>
      <c r="AE28" s="9" t="s">
        <v>40</v>
      </c>
      <c r="AF28" s="9" t="s">
        <v>40</v>
      </c>
      <c r="AG28" s="9" t="s">
        <v>42</v>
      </c>
      <c r="AH28" s="9" t="s">
        <v>40</v>
      </c>
      <c r="AI28" s="9" t="s">
        <v>41</v>
      </c>
      <c r="AJ28" s="9" t="s">
        <v>40</v>
      </c>
      <c r="AK28" s="9" t="str">
        <f t="shared" si="11"/>
        <v xml:space="preserve"> </v>
      </c>
      <c r="AL28" s="9" t="s">
        <v>40</v>
      </c>
      <c r="AM28" s="9" t="s">
        <v>40</v>
      </c>
      <c r="AN28" s="9" t="s">
        <v>40</v>
      </c>
      <c r="AO28" s="48"/>
      <c r="AP28" s="32"/>
      <c r="AQ28" s="10">
        <v>19</v>
      </c>
      <c r="AR28" s="17">
        <v>3445</v>
      </c>
      <c r="AS28" s="17" t="str">
        <f t="shared" si="3"/>
        <v>May</v>
      </c>
      <c r="AT28" s="17" t="s">
        <v>19</v>
      </c>
      <c r="AU28" s="18">
        <f t="shared" si="10"/>
        <v>21</v>
      </c>
      <c r="AV28" s="18">
        <f t="shared" si="4"/>
        <v>3</v>
      </c>
      <c r="AW28" s="18">
        <f t="shared" si="5"/>
        <v>2</v>
      </c>
      <c r="AX28" s="18">
        <f t="shared" si="6"/>
        <v>4</v>
      </c>
      <c r="AY28" s="18">
        <f t="shared" si="7"/>
        <v>31</v>
      </c>
      <c r="AZ28" s="18">
        <f>May_Report[[#This Row],[Days]]-May_Report[[#This Row],[Absent]]</f>
        <v>28</v>
      </c>
      <c r="BA28" s="19">
        <v>666666</v>
      </c>
      <c r="BB28" s="20">
        <f>May_Report[[#This Row],[Salary]]/May_Report[[#This Row],[Days]]</f>
        <v>21505.354838709678</v>
      </c>
      <c r="BC28" s="20">
        <f>May_Report[[#This Row],[PerDaySalary]]*May_Report[[#This Row],[Absent]]</f>
        <v>64516.06451612903</v>
      </c>
      <c r="BD28" s="20">
        <f>May_Report[[#This Row],[Salary]]-May_Report[[#This Row],[PerDaySalary]]</f>
        <v>645160.6451612903</v>
      </c>
      <c r="BE28" s="56"/>
    </row>
    <row r="29" spans="1:57" customFormat="1" x14ac:dyDescent="0.3">
      <c r="C29" s="32"/>
      <c r="D29" s="32"/>
      <c r="E29" s="46"/>
      <c r="F29" s="10">
        <v>20</v>
      </c>
      <c r="G29" s="11">
        <v>3446</v>
      </c>
      <c r="H29" s="11" t="s">
        <v>20</v>
      </c>
      <c r="I29" s="9">
        <f t="shared" si="8"/>
        <v>4</v>
      </c>
      <c r="J29" s="9" t="s">
        <v>40</v>
      </c>
      <c r="K29" s="9" t="s">
        <v>40</v>
      </c>
      <c r="L29" s="9" t="s">
        <v>40</v>
      </c>
      <c r="M29" s="9" t="s">
        <v>40</v>
      </c>
      <c r="N29" s="9" t="s">
        <v>40</v>
      </c>
      <c r="O29" s="9" t="s">
        <v>40</v>
      </c>
      <c r="P29" s="9" t="str">
        <f t="shared" si="9"/>
        <v xml:space="preserve"> </v>
      </c>
      <c r="Q29" s="9" t="s">
        <v>40</v>
      </c>
      <c r="R29" s="9" t="s">
        <v>40</v>
      </c>
      <c r="S29" s="9" t="s">
        <v>40</v>
      </c>
      <c r="T29" s="9" t="s">
        <v>40</v>
      </c>
      <c r="U29" s="9" t="s">
        <v>40</v>
      </c>
      <c r="V29" s="9" t="s">
        <v>40</v>
      </c>
      <c r="W29" s="9" t="str">
        <f t="shared" si="9"/>
        <v xml:space="preserve"> </v>
      </c>
      <c r="X29" s="9" t="s">
        <v>42</v>
      </c>
      <c r="Y29" s="9" t="s">
        <v>42</v>
      </c>
      <c r="Z29" s="9" t="s">
        <v>40</v>
      </c>
      <c r="AA29" s="9" t="s">
        <v>41</v>
      </c>
      <c r="AB29" s="9" t="s">
        <v>40</v>
      </c>
      <c r="AC29" s="9" t="s">
        <v>40</v>
      </c>
      <c r="AD29" s="9" t="str">
        <f t="shared" si="11"/>
        <v xml:space="preserve"> </v>
      </c>
      <c r="AE29" s="9" t="s">
        <v>40</v>
      </c>
      <c r="AF29" s="9" t="s">
        <v>40</v>
      </c>
      <c r="AG29" s="9" t="s">
        <v>42</v>
      </c>
      <c r="AH29" s="9" t="s">
        <v>40</v>
      </c>
      <c r="AI29" s="9" t="s">
        <v>41</v>
      </c>
      <c r="AJ29" s="9" t="s">
        <v>40</v>
      </c>
      <c r="AK29" s="9" t="str">
        <f t="shared" si="11"/>
        <v xml:space="preserve"> </v>
      </c>
      <c r="AL29" s="9" t="s">
        <v>40</v>
      </c>
      <c r="AM29" s="9" t="s">
        <v>40</v>
      </c>
      <c r="AN29" s="9" t="s">
        <v>40</v>
      </c>
      <c r="AO29" s="48"/>
      <c r="AP29" s="32"/>
      <c r="AQ29" s="10">
        <v>20</v>
      </c>
      <c r="AR29" s="17">
        <v>3446</v>
      </c>
      <c r="AS29" s="17" t="str">
        <f t="shared" si="3"/>
        <v>May</v>
      </c>
      <c r="AT29" s="17" t="s">
        <v>20</v>
      </c>
      <c r="AU29" s="18">
        <f t="shared" si="10"/>
        <v>21</v>
      </c>
      <c r="AV29" s="18">
        <f t="shared" si="4"/>
        <v>3</v>
      </c>
      <c r="AW29" s="18">
        <f t="shared" si="5"/>
        <v>2</v>
      </c>
      <c r="AX29" s="18">
        <f t="shared" si="6"/>
        <v>4</v>
      </c>
      <c r="AY29" s="18">
        <f t="shared" si="7"/>
        <v>31</v>
      </c>
      <c r="AZ29" s="18">
        <f>May_Report[[#This Row],[Days]]-May_Report[[#This Row],[Absent]]</f>
        <v>28</v>
      </c>
      <c r="BA29" s="19">
        <v>733333</v>
      </c>
      <c r="BB29" s="20">
        <f>May_Report[[#This Row],[Salary]]/May_Report[[#This Row],[Days]]</f>
        <v>23655.903225806451</v>
      </c>
      <c r="BC29" s="20">
        <f>May_Report[[#This Row],[PerDaySalary]]*May_Report[[#This Row],[Absent]]</f>
        <v>70967.709677419349</v>
      </c>
      <c r="BD29" s="20">
        <f>May_Report[[#This Row],[Salary]]-May_Report[[#This Row],[PerDaySalary]]</f>
        <v>709677.09677419357</v>
      </c>
      <c r="BE29" s="56"/>
    </row>
    <row r="30" spans="1:57" customFormat="1" x14ac:dyDescent="0.3">
      <c r="C30" s="32"/>
      <c r="D30" s="32"/>
      <c r="E30" s="46"/>
      <c r="F30" s="10">
        <v>21</v>
      </c>
      <c r="G30" s="11">
        <v>3447</v>
      </c>
      <c r="H30" s="11" t="s">
        <v>21</v>
      </c>
      <c r="I30" s="9">
        <f t="shared" si="8"/>
        <v>4</v>
      </c>
      <c r="J30" s="9" t="s">
        <v>40</v>
      </c>
      <c r="K30" s="9" t="s">
        <v>40</v>
      </c>
      <c r="L30" s="9" t="s">
        <v>40</v>
      </c>
      <c r="M30" s="9" t="s">
        <v>40</v>
      </c>
      <c r="N30" s="9" t="s">
        <v>40</v>
      </c>
      <c r="O30" s="9" t="s">
        <v>40</v>
      </c>
      <c r="P30" s="9" t="str">
        <f t="shared" si="9"/>
        <v xml:space="preserve"> </v>
      </c>
      <c r="Q30" s="9" t="s">
        <v>40</v>
      </c>
      <c r="R30" s="9" t="s">
        <v>40</v>
      </c>
      <c r="S30" s="9" t="s">
        <v>40</v>
      </c>
      <c r="T30" s="9" t="s">
        <v>40</v>
      </c>
      <c r="U30" s="9" t="s">
        <v>40</v>
      </c>
      <c r="V30" s="9" t="s">
        <v>40</v>
      </c>
      <c r="W30" s="9" t="str">
        <f t="shared" si="9"/>
        <v xml:space="preserve"> </v>
      </c>
      <c r="X30" s="9" t="s">
        <v>42</v>
      </c>
      <c r="Y30" s="9" t="s">
        <v>42</v>
      </c>
      <c r="Z30" s="9" t="s">
        <v>40</v>
      </c>
      <c r="AA30" s="9" t="s">
        <v>41</v>
      </c>
      <c r="AB30" s="9" t="s">
        <v>40</v>
      </c>
      <c r="AC30" s="9" t="s">
        <v>40</v>
      </c>
      <c r="AD30" s="9" t="str">
        <f t="shared" si="11"/>
        <v xml:space="preserve"> </v>
      </c>
      <c r="AE30" s="9" t="s">
        <v>40</v>
      </c>
      <c r="AF30" s="9" t="s">
        <v>40</v>
      </c>
      <c r="AG30" s="9" t="s">
        <v>42</v>
      </c>
      <c r="AH30" s="9" t="s">
        <v>40</v>
      </c>
      <c r="AI30" s="9" t="s">
        <v>41</v>
      </c>
      <c r="AJ30" s="9" t="s">
        <v>40</v>
      </c>
      <c r="AK30" s="9" t="str">
        <f t="shared" si="11"/>
        <v xml:space="preserve"> </v>
      </c>
      <c r="AL30" s="9" t="s">
        <v>40</v>
      </c>
      <c r="AM30" s="9" t="s">
        <v>40</v>
      </c>
      <c r="AN30" s="9" t="s">
        <v>40</v>
      </c>
      <c r="AO30" s="48"/>
      <c r="AP30" s="32"/>
      <c r="AQ30" s="10">
        <v>21</v>
      </c>
      <c r="AR30" s="17">
        <v>3447</v>
      </c>
      <c r="AS30" s="17" t="str">
        <f t="shared" si="3"/>
        <v>May</v>
      </c>
      <c r="AT30" s="17" t="s">
        <v>21</v>
      </c>
      <c r="AU30" s="18">
        <f t="shared" si="10"/>
        <v>21</v>
      </c>
      <c r="AV30" s="18">
        <f t="shared" si="4"/>
        <v>3</v>
      </c>
      <c r="AW30" s="18">
        <f t="shared" si="5"/>
        <v>2</v>
      </c>
      <c r="AX30" s="18">
        <f t="shared" si="6"/>
        <v>4</v>
      </c>
      <c r="AY30" s="18">
        <f t="shared" si="7"/>
        <v>31</v>
      </c>
      <c r="AZ30" s="18">
        <f>May_Report[[#This Row],[Days]]-May_Report[[#This Row],[Absent]]</f>
        <v>28</v>
      </c>
      <c r="BA30" s="19">
        <v>333445</v>
      </c>
      <c r="BB30" s="20">
        <f>May_Report[[#This Row],[Salary]]/May_Report[[#This Row],[Days]]</f>
        <v>10756.290322580646</v>
      </c>
      <c r="BC30" s="20">
        <f>May_Report[[#This Row],[PerDaySalary]]*May_Report[[#This Row],[Absent]]</f>
        <v>32268.870967741939</v>
      </c>
      <c r="BD30" s="20">
        <f>May_Report[[#This Row],[Salary]]-May_Report[[#This Row],[PerDaySalary]]</f>
        <v>322688.70967741933</v>
      </c>
      <c r="BE30" s="56"/>
    </row>
    <row r="31" spans="1:57" customFormat="1" ht="15" thickBot="1" x14ac:dyDescent="0.35">
      <c r="C31" s="32"/>
      <c r="D31" s="32"/>
      <c r="E31" s="46"/>
      <c r="F31" s="12">
        <v>22</v>
      </c>
      <c r="G31" s="42">
        <v>3448</v>
      </c>
      <c r="H31" s="42" t="s">
        <v>22</v>
      </c>
      <c r="I31" s="43">
        <f t="shared" si="8"/>
        <v>4</v>
      </c>
      <c r="J31" s="9" t="s">
        <v>40</v>
      </c>
      <c r="K31" s="9" t="s">
        <v>40</v>
      </c>
      <c r="L31" s="9" t="s">
        <v>40</v>
      </c>
      <c r="M31" s="9" t="s">
        <v>40</v>
      </c>
      <c r="N31" s="9" t="s">
        <v>40</v>
      </c>
      <c r="O31" s="9" t="s">
        <v>40</v>
      </c>
      <c r="P31" s="43" t="str">
        <f t="shared" si="9"/>
        <v xml:space="preserve"> </v>
      </c>
      <c r="Q31" s="9" t="s">
        <v>40</v>
      </c>
      <c r="R31" s="9" t="s">
        <v>40</v>
      </c>
      <c r="S31" s="9" t="s">
        <v>40</v>
      </c>
      <c r="T31" s="9" t="s">
        <v>40</v>
      </c>
      <c r="U31" s="9" t="s">
        <v>40</v>
      </c>
      <c r="V31" s="9" t="s">
        <v>40</v>
      </c>
      <c r="W31" s="43" t="str">
        <f t="shared" si="9"/>
        <v xml:space="preserve"> </v>
      </c>
      <c r="X31" s="9" t="s">
        <v>42</v>
      </c>
      <c r="Y31" s="9" t="s">
        <v>42</v>
      </c>
      <c r="Z31" s="9" t="s">
        <v>40</v>
      </c>
      <c r="AA31" s="9" t="s">
        <v>41</v>
      </c>
      <c r="AB31" s="9" t="s">
        <v>40</v>
      </c>
      <c r="AC31" s="9" t="s">
        <v>40</v>
      </c>
      <c r="AD31" s="43" t="str">
        <f t="shared" si="11"/>
        <v xml:space="preserve"> </v>
      </c>
      <c r="AE31" s="9" t="s">
        <v>40</v>
      </c>
      <c r="AF31" s="9" t="s">
        <v>40</v>
      </c>
      <c r="AG31" s="9" t="s">
        <v>42</v>
      </c>
      <c r="AH31" s="9" t="s">
        <v>40</v>
      </c>
      <c r="AI31" s="9" t="s">
        <v>41</v>
      </c>
      <c r="AJ31" s="9" t="s">
        <v>40</v>
      </c>
      <c r="AK31" s="43" t="str">
        <f t="shared" si="11"/>
        <v xml:space="preserve"> </v>
      </c>
      <c r="AL31" s="9" t="s">
        <v>40</v>
      </c>
      <c r="AM31" s="9" t="s">
        <v>40</v>
      </c>
      <c r="AN31" s="9" t="s">
        <v>40</v>
      </c>
      <c r="AO31" s="48"/>
      <c r="AP31" s="32"/>
      <c r="AQ31" s="12">
        <v>22</v>
      </c>
      <c r="AR31" s="21">
        <v>3448</v>
      </c>
      <c r="AS31" s="21" t="str">
        <f t="shared" si="3"/>
        <v>May</v>
      </c>
      <c r="AT31" s="21" t="s">
        <v>22</v>
      </c>
      <c r="AU31" s="22">
        <f t="shared" si="10"/>
        <v>21</v>
      </c>
      <c r="AV31" s="22">
        <f t="shared" si="4"/>
        <v>3</v>
      </c>
      <c r="AW31" s="22">
        <f t="shared" si="5"/>
        <v>2</v>
      </c>
      <c r="AX31" s="22">
        <f t="shared" si="6"/>
        <v>4</v>
      </c>
      <c r="AY31" s="22">
        <f t="shared" si="7"/>
        <v>31</v>
      </c>
      <c r="AZ31" s="22">
        <f>May_Report[[#This Row],[Days]]-May_Report[[#This Row],[Absent]]</f>
        <v>28</v>
      </c>
      <c r="BA31" s="23">
        <v>789054</v>
      </c>
      <c r="BB31" s="24">
        <f>May_Report[[#This Row],[Salary]]/May_Report[[#This Row],[Days]]</f>
        <v>25453.354838709678</v>
      </c>
      <c r="BC31" s="24">
        <f>May_Report[[#This Row],[PerDaySalary]]*May_Report[[#This Row],[Absent]]</f>
        <v>76360.06451612903</v>
      </c>
      <c r="BD31" s="24">
        <f>May_Report[[#This Row],[Salary]]-May_Report[[#This Row],[PerDaySalary]]</f>
        <v>763600.6451612903</v>
      </c>
      <c r="BE31" s="56"/>
    </row>
    <row r="32" spans="1:57" x14ac:dyDescent="0.3">
      <c r="A32"/>
      <c r="B32"/>
      <c r="E32" s="46"/>
      <c r="F32" s="47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</row>
    <row r="33" spans="1:51" x14ac:dyDescent="0.3">
      <c r="A33"/>
      <c r="B33"/>
      <c r="E33" s="46"/>
      <c r="AO33" s="44"/>
    </row>
    <row r="34" spans="1:51" x14ac:dyDescent="0.3">
      <c r="I34" s="37"/>
    </row>
    <row r="35" spans="1:51" x14ac:dyDescent="0.3">
      <c r="AY35" s="38"/>
    </row>
  </sheetData>
  <mergeCells count="1">
    <mergeCell ref="F8:H8"/>
  </mergeCells>
  <conditionalFormatting sqref="I10:AN31">
    <cfRule type="containsText" dxfId="159" priority="3" operator="containsText" text="A">
      <formula>NOT(ISERROR(SEARCH("A",I10)))</formula>
    </cfRule>
  </conditionalFormatting>
  <conditionalFormatting sqref="J10:AN31">
    <cfRule type="containsText" dxfId="158" priority="1" operator="containsText" text="L">
      <formula>NOT(ISERROR(SEARCH("L",J10)))</formula>
    </cfRule>
    <cfRule type="containsText" dxfId="157" priority="2" operator="containsText" text="P">
      <formula>NOT(ISERROR(SEARCH("P",J10)))</formula>
    </cfRule>
  </conditionalFormatting>
  <dataValidations count="1">
    <dataValidation type="list" allowBlank="1" showInputMessage="1" showErrorMessage="1" sqref="J10:O31 Q10:V31 AE10:AJ31 AL10:AN31 X10:AC31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Sheet3!$B$2:$B$13</xm:f>
          </x14:formula1>
          <xm:sqref>F6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May!AU10:AX10</xm:f>
              <xm:sqref>BE10</xm:sqref>
            </x14:sparkline>
            <x14:sparkline>
              <xm:f>May!AU11:AX11</xm:f>
              <xm:sqref>BE11</xm:sqref>
            </x14:sparkline>
            <x14:sparkline>
              <xm:f>May!AU12:AX12</xm:f>
              <xm:sqref>BE12</xm:sqref>
            </x14:sparkline>
            <x14:sparkline>
              <xm:f>May!AU13:AX13</xm:f>
              <xm:sqref>BE13</xm:sqref>
            </x14:sparkline>
            <x14:sparkline>
              <xm:f>May!AU14:AX14</xm:f>
              <xm:sqref>BE14</xm:sqref>
            </x14:sparkline>
            <x14:sparkline>
              <xm:f>May!AU15:AX15</xm:f>
              <xm:sqref>BE15</xm:sqref>
            </x14:sparkline>
            <x14:sparkline>
              <xm:f>May!AU16:AX16</xm:f>
              <xm:sqref>BE16</xm:sqref>
            </x14:sparkline>
            <x14:sparkline>
              <xm:f>May!AU17:AX17</xm:f>
              <xm:sqref>BE17</xm:sqref>
            </x14:sparkline>
            <x14:sparkline>
              <xm:f>May!AU18:AX18</xm:f>
              <xm:sqref>BE18</xm:sqref>
            </x14:sparkline>
            <x14:sparkline>
              <xm:f>May!AU19:AX19</xm:f>
              <xm:sqref>BE19</xm:sqref>
            </x14:sparkline>
            <x14:sparkline>
              <xm:f>May!AU20:AX20</xm:f>
              <xm:sqref>BE20</xm:sqref>
            </x14:sparkline>
            <x14:sparkline>
              <xm:f>May!AU21:AX21</xm:f>
              <xm:sqref>BE21</xm:sqref>
            </x14:sparkline>
            <x14:sparkline>
              <xm:f>May!AU22:AX22</xm:f>
              <xm:sqref>BE22</xm:sqref>
            </x14:sparkline>
            <x14:sparkline>
              <xm:f>May!AU23:AX23</xm:f>
              <xm:sqref>BE23</xm:sqref>
            </x14:sparkline>
            <x14:sparkline>
              <xm:f>May!AU24:AX24</xm:f>
              <xm:sqref>BE24</xm:sqref>
            </x14:sparkline>
            <x14:sparkline>
              <xm:f>May!AU25:AX25</xm:f>
              <xm:sqref>BE25</xm:sqref>
            </x14:sparkline>
            <x14:sparkline>
              <xm:f>May!AU26:AX26</xm:f>
              <xm:sqref>BE26</xm:sqref>
            </x14:sparkline>
            <x14:sparkline>
              <xm:f>May!AU27:AX27</xm:f>
              <xm:sqref>BE27</xm:sqref>
            </x14:sparkline>
            <x14:sparkline>
              <xm:f>May!AU28:AX28</xm:f>
              <xm:sqref>BE28</xm:sqref>
            </x14:sparkline>
            <x14:sparkline>
              <xm:f>May!AU29:AX29</xm:f>
              <xm:sqref>BE29</xm:sqref>
            </x14:sparkline>
            <x14:sparkline>
              <xm:f>May!AU30:AX30</xm:f>
              <xm:sqref>BE30</xm:sqref>
            </x14:sparkline>
            <x14:sparkline>
              <xm:f>May!AU31:AX31</xm:f>
              <xm:sqref>BE31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5"/>
  <sheetViews>
    <sheetView topLeftCell="BC1" workbookViewId="0">
      <selection activeCell="BG24" sqref="BG24"/>
    </sheetView>
  </sheetViews>
  <sheetFormatPr defaultRowHeight="14.4" x14ac:dyDescent="0.3"/>
  <cols>
    <col min="1" max="4" width="8.88671875" style="32"/>
    <col min="5" max="5" width="6.33203125" style="34" customWidth="1"/>
    <col min="6" max="6" width="20.88671875" style="36" customWidth="1"/>
    <col min="7" max="7" width="10.109375" style="32" customWidth="1"/>
    <col min="8" max="8" width="22.109375" style="32" customWidth="1"/>
    <col min="9" max="9" width="18.5546875" style="32" customWidth="1"/>
    <col min="10" max="10" width="4.5546875" style="32" customWidth="1"/>
    <col min="11" max="11" width="5.21875" style="32" customWidth="1"/>
    <col min="12" max="12" width="6.77734375" style="32" customWidth="1"/>
    <col min="13" max="13" width="4.77734375" style="32" customWidth="1"/>
    <col min="14" max="14" width="4" style="32" customWidth="1"/>
    <col min="15" max="15" width="4.77734375" style="32" customWidth="1"/>
    <col min="16" max="16" width="4" style="32" customWidth="1"/>
    <col min="17" max="17" width="4.33203125" style="32" customWidth="1"/>
    <col min="18" max="19" width="6.44140625" style="32" customWidth="1"/>
    <col min="20" max="20" width="4.77734375" style="32" customWidth="1"/>
    <col min="21" max="21" width="4" style="32" customWidth="1"/>
    <col min="22" max="22" width="4.77734375" style="32" customWidth="1"/>
    <col min="23" max="23" width="4" style="32" customWidth="1"/>
    <col min="24" max="24" width="4.44140625" style="32" customWidth="1"/>
    <col min="25" max="25" width="5.109375" style="32" customWidth="1"/>
    <col min="26" max="26" width="6" style="32" customWidth="1"/>
    <col min="27" max="27" width="4.77734375" style="32" customWidth="1"/>
    <col min="28" max="28" width="4" style="32" customWidth="1"/>
    <col min="29" max="29" width="4.77734375" style="32" customWidth="1"/>
    <col min="30" max="30" width="6.77734375" style="32" customWidth="1"/>
    <col min="31" max="31" width="6.44140625" style="32" customWidth="1"/>
    <col min="32" max="32" width="6.77734375" style="32" customWidth="1"/>
    <col min="33" max="33" width="7.33203125" style="32" customWidth="1"/>
    <col min="34" max="34" width="7.5546875" style="32" customWidth="1"/>
    <col min="35" max="35" width="6.77734375" style="32" customWidth="1"/>
    <col min="36" max="36" width="7.88671875" style="32" customWidth="1"/>
    <col min="37" max="37" width="6.109375" style="32" customWidth="1"/>
    <col min="38" max="38" width="5.5546875" style="32" customWidth="1"/>
    <col min="39" max="39" width="5.109375" style="32" customWidth="1"/>
    <col min="40" max="40" width="4.88671875" style="32" customWidth="1"/>
    <col min="41" max="42" width="8.88671875" style="32"/>
    <col min="43" max="43" width="9.21875" style="32" customWidth="1"/>
    <col min="44" max="45" width="9.6640625" style="32" customWidth="1"/>
    <col min="46" max="46" width="24.5546875" style="32" customWidth="1"/>
    <col min="47" max="47" width="10.6640625" style="32" customWidth="1"/>
    <col min="48" max="48" width="10" style="32" customWidth="1"/>
    <col min="49" max="49" width="8.88671875" style="32" customWidth="1"/>
    <col min="50" max="50" width="11.77734375" style="32" customWidth="1"/>
    <col min="51" max="51" width="15" style="32" customWidth="1"/>
    <col min="52" max="52" width="12.33203125" style="32" customWidth="1"/>
    <col min="53" max="53" width="15" style="32" customWidth="1"/>
    <col min="54" max="54" width="16.33203125" style="32" customWidth="1"/>
    <col min="55" max="55" width="19.33203125" style="32" customWidth="1"/>
    <col min="56" max="56" width="17.109375" style="32" customWidth="1"/>
    <col min="57" max="57" width="17.77734375" style="32" customWidth="1"/>
    <col min="58" max="16384" width="8.88671875" style="32"/>
  </cols>
  <sheetData>
    <row r="1" spans="3:60" customFormat="1" x14ac:dyDescent="0.3">
      <c r="F1" s="2"/>
      <c r="AO1" s="32"/>
      <c r="AP1" s="32"/>
    </row>
    <row r="2" spans="3:60" customFormat="1" x14ac:dyDescent="0.3">
      <c r="F2" s="2"/>
      <c r="AO2" s="32"/>
      <c r="AP2" s="32"/>
    </row>
    <row r="3" spans="3:60" customFormat="1" x14ac:dyDescent="0.3">
      <c r="F3" s="2"/>
      <c r="AO3" s="32"/>
      <c r="AP3" s="32"/>
    </row>
    <row r="4" spans="3:60" customFormat="1" x14ac:dyDescent="0.3">
      <c r="C4" s="32"/>
      <c r="D4" s="32"/>
      <c r="F4" s="2"/>
      <c r="AO4" s="32"/>
      <c r="AP4" s="32"/>
    </row>
    <row r="5" spans="3:60" customFormat="1" x14ac:dyDescent="0.3">
      <c r="C5" s="32"/>
      <c r="D5" s="32"/>
      <c r="E5" s="32"/>
      <c r="F5" s="33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3:60" customFormat="1" x14ac:dyDescent="0.3">
      <c r="C6" s="32"/>
      <c r="D6" s="32"/>
      <c r="E6" s="49" t="s">
        <v>24</v>
      </c>
      <c r="F6" s="50">
        <v>45809</v>
      </c>
      <c r="G6" s="49" t="str">
        <f>TEXT(F6,"MMMM")</f>
        <v>June</v>
      </c>
      <c r="H6" s="49" t="s">
        <v>25</v>
      </c>
      <c r="I6" s="50">
        <f>EOMONTH(F6,0)</f>
        <v>45838</v>
      </c>
      <c r="J6" s="51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</row>
    <row r="7" spans="3:60" customFormat="1" ht="15" thickBot="1" x14ac:dyDescent="0.35">
      <c r="C7" s="32"/>
      <c r="D7" s="32"/>
      <c r="E7" s="44"/>
      <c r="F7" s="45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</row>
    <row r="8" spans="3:60" customFormat="1" ht="15" thickBot="1" x14ac:dyDescent="0.35">
      <c r="C8" s="32"/>
      <c r="D8" s="32"/>
      <c r="E8" s="44"/>
      <c r="F8" s="58" t="s">
        <v>28</v>
      </c>
      <c r="G8" s="59"/>
      <c r="H8" s="59"/>
      <c r="I8" s="40" t="s">
        <v>29</v>
      </c>
      <c r="J8" s="5" t="str">
        <f>TEXT(J9,"DDD")</f>
        <v>Sun</v>
      </c>
      <c r="K8" s="5" t="str">
        <f t="shared" ref="K8:AN8" si="0">TEXT(K9,"DDD")</f>
        <v>Mon</v>
      </c>
      <c r="L8" s="5" t="str">
        <f t="shared" si="0"/>
        <v>Tue</v>
      </c>
      <c r="M8" s="5" t="str">
        <f t="shared" si="0"/>
        <v>Wed</v>
      </c>
      <c r="N8" s="5" t="str">
        <f t="shared" si="0"/>
        <v>Thu</v>
      </c>
      <c r="O8" s="5" t="str">
        <f t="shared" si="0"/>
        <v>Fri</v>
      </c>
      <c r="P8" s="5" t="str">
        <f t="shared" si="0"/>
        <v>Sat</v>
      </c>
      <c r="Q8" s="5" t="str">
        <f t="shared" si="0"/>
        <v>Sun</v>
      </c>
      <c r="R8" s="5" t="str">
        <f t="shared" si="0"/>
        <v>Mon</v>
      </c>
      <c r="S8" s="5" t="str">
        <f t="shared" si="0"/>
        <v>Tue</v>
      </c>
      <c r="T8" s="5" t="str">
        <f t="shared" si="0"/>
        <v>Wed</v>
      </c>
      <c r="U8" s="5" t="str">
        <f t="shared" si="0"/>
        <v>Thu</v>
      </c>
      <c r="V8" s="5" t="str">
        <f t="shared" si="0"/>
        <v>Fri</v>
      </c>
      <c r="W8" s="5" t="str">
        <f t="shared" si="0"/>
        <v>Sat</v>
      </c>
      <c r="X8" s="5" t="str">
        <f t="shared" si="0"/>
        <v>Sun</v>
      </c>
      <c r="Y8" s="5" t="str">
        <f t="shared" si="0"/>
        <v>Mon</v>
      </c>
      <c r="Z8" s="5" t="str">
        <f t="shared" si="0"/>
        <v>Tue</v>
      </c>
      <c r="AA8" s="5" t="str">
        <f t="shared" si="0"/>
        <v>Wed</v>
      </c>
      <c r="AB8" s="5" t="str">
        <f t="shared" si="0"/>
        <v>Thu</v>
      </c>
      <c r="AC8" s="5" t="str">
        <f t="shared" si="0"/>
        <v>Fri</v>
      </c>
      <c r="AD8" s="5" t="str">
        <f t="shared" si="0"/>
        <v>Sat</v>
      </c>
      <c r="AE8" s="5" t="str">
        <f t="shared" si="0"/>
        <v>Sun</v>
      </c>
      <c r="AF8" s="5" t="str">
        <f t="shared" si="0"/>
        <v>Mon</v>
      </c>
      <c r="AG8" s="5" t="str">
        <f t="shared" si="0"/>
        <v>Tue</v>
      </c>
      <c r="AH8" s="5" t="str">
        <f t="shared" si="0"/>
        <v>Wed</v>
      </c>
      <c r="AI8" s="5" t="str">
        <f t="shared" si="0"/>
        <v>Thu</v>
      </c>
      <c r="AJ8" s="5" t="str">
        <f t="shared" si="0"/>
        <v>Fri</v>
      </c>
      <c r="AK8" s="5" t="str">
        <f t="shared" si="0"/>
        <v>Sat</v>
      </c>
      <c r="AL8" s="5" t="str">
        <f t="shared" si="0"/>
        <v>Sun</v>
      </c>
      <c r="AM8" s="5" t="str">
        <f t="shared" si="0"/>
        <v>Mon</v>
      </c>
      <c r="AN8" s="6" t="str">
        <f t="shared" si="0"/>
        <v/>
      </c>
      <c r="AO8" s="44"/>
      <c r="AP8" s="32"/>
    </row>
    <row r="9" spans="3:60" customFormat="1" ht="15" thickBot="1" x14ac:dyDescent="0.35">
      <c r="C9" s="32"/>
      <c r="D9" s="32"/>
      <c r="E9" s="46"/>
      <c r="F9" s="41" t="s">
        <v>23</v>
      </c>
      <c r="G9" s="3" t="s">
        <v>0</v>
      </c>
      <c r="H9" s="4" t="s">
        <v>27</v>
      </c>
      <c r="I9" s="39" t="s">
        <v>26</v>
      </c>
      <c r="J9" s="7">
        <f>F6</f>
        <v>45809</v>
      </c>
      <c r="K9" s="7">
        <f>IF(J9&lt;$I$6,J9+1,"")</f>
        <v>45810</v>
      </c>
      <c r="L9" s="7">
        <f t="shared" ref="L9:AN9" si="1">IF(K9&lt;$I$6,K9+1,"")</f>
        <v>45811</v>
      </c>
      <c r="M9" s="7">
        <f t="shared" si="1"/>
        <v>45812</v>
      </c>
      <c r="N9" s="7">
        <f t="shared" si="1"/>
        <v>45813</v>
      </c>
      <c r="O9" s="7">
        <f t="shared" si="1"/>
        <v>45814</v>
      </c>
      <c r="P9" s="7">
        <f t="shared" si="1"/>
        <v>45815</v>
      </c>
      <c r="Q9" s="7">
        <f t="shared" si="1"/>
        <v>45816</v>
      </c>
      <c r="R9" s="7">
        <f t="shared" si="1"/>
        <v>45817</v>
      </c>
      <c r="S9" s="7">
        <f t="shared" si="1"/>
        <v>45818</v>
      </c>
      <c r="T9" s="7">
        <f t="shared" si="1"/>
        <v>45819</v>
      </c>
      <c r="U9" s="7">
        <f t="shared" si="1"/>
        <v>45820</v>
      </c>
      <c r="V9" s="7">
        <f t="shared" si="1"/>
        <v>45821</v>
      </c>
      <c r="W9" s="7">
        <f t="shared" si="1"/>
        <v>45822</v>
      </c>
      <c r="X9" s="7">
        <f t="shared" si="1"/>
        <v>45823</v>
      </c>
      <c r="Y9" s="7">
        <f t="shared" si="1"/>
        <v>45824</v>
      </c>
      <c r="Z9" s="7">
        <f t="shared" si="1"/>
        <v>45825</v>
      </c>
      <c r="AA9" s="7">
        <f t="shared" si="1"/>
        <v>45826</v>
      </c>
      <c r="AB9" s="7">
        <f t="shared" si="1"/>
        <v>45827</v>
      </c>
      <c r="AC9" s="7">
        <f t="shared" si="1"/>
        <v>45828</v>
      </c>
      <c r="AD9" s="7">
        <f t="shared" si="1"/>
        <v>45829</v>
      </c>
      <c r="AE9" s="7">
        <f t="shared" si="1"/>
        <v>45830</v>
      </c>
      <c r="AF9" s="7">
        <f t="shared" si="1"/>
        <v>45831</v>
      </c>
      <c r="AG9" s="7">
        <f t="shared" si="1"/>
        <v>45832</v>
      </c>
      <c r="AH9" s="7">
        <f t="shared" si="1"/>
        <v>45833</v>
      </c>
      <c r="AI9" s="7">
        <f t="shared" si="1"/>
        <v>45834</v>
      </c>
      <c r="AJ9" s="7">
        <f t="shared" si="1"/>
        <v>45835</v>
      </c>
      <c r="AK9" s="7">
        <f t="shared" si="1"/>
        <v>45836</v>
      </c>
      <c r="AL9" s="7">
        <f t="shared" si="1"/>
        <v>45837</v>
      </c>
      <c r="AM9" s="7">
        <f t="shared" si="1"/>
        <v>45838</v>
      </c>
      <c r="AN9" s="8" t="str">
        <f t="shared" si="1"/>
        <v/>
      </c>
      <c r="AO9" s="48"/>
      <c r="AP9" s="35"/>
      <c r="AQ9" s="13" t="s">
        <v>23</v>
      </c>
      <c r="AR9" s="14" t="s">
        <v>0</v>
      </c>
      <c r="AS9" s="14" t="s">
        <v>39</v>
      </c>
      <c r="AT9" s="14" t="s">
        <v>27</v>
      </c>
      <c r="AU9" s="15" t="s">
        <v>30</v>
      </c>
      <c r="AV9" s="15" t="s">
        <v>31</v>
      </c>
      <c r="AW9" s="15" t="s">
        <v>32</v>
      </c>
      <c r="AX9" s="15" t="s">
        <v>33</v>
      </c>
      <c r="AY9" s="15" t="s">
        <v>29</v>
      </c>
      <c r="AZ9" s="15" t="s">
        <v>34</v>
      </c>
      <c r="BA9" s="15" t="s">
        <v>35</v>
      </c>
      <c r="BB9" s="15" t="s">
        <v>36</v>
      </c>
      <c r="BC9" s="15" t="s">
        <v>37</v>
      </c>
      <c r="BD9" s="16" t="s">
        <v>43</v>
      </c>
      <c r="BE9" s="57" t="s">
        <v>38</v>
      </c>
    </row>
    <row r="10" spans="3:60" customFormat="1" x14ac:dyDescent="0.3">
      <c r="C10" s="32"/>
      <c r="D10" s="32"/>
      <c r="E10" s="46"/>
      <c r="F10" s="10">
        <v>1</v>
      </c>
      <c r="G10" s="11">
        <v>3427</v>
      </c>
      <c r="H10" s="11" t="s">
        <v>1</v>
      </c>
      <c r="I10" s="9">
        <f>COUNTIF($J$8:$AN$8,"Sun")</f>
        <v>5</v>
      </c>
      <c r="J10" s="9" t="s">
        <v>40</v>
      </c>
      <c r="K10" s="9" t="s">
        <v>40</v>
      </c>
      <c r="L10" s="9" t="s">
        <v>40</v>
      </c>
      <c r="M10" s="9" t="s">
        <v>40</v>
      </c>
      <c r="N10" s="9" t="s">
        <v>40</v>
      </c>
      <c r="O10" s="9" t="s">
        <v>40</v>
      </c>
      <c r="P10" s="9" t="str">
        <f t="shared" ref="P10:AK18" si="2">IF(P$8="Sun","WO"," ")</f>
        <v xml:space="preserve"> </v>
      </c>
      <c r="Q10" s="9" t="s">
        <v>40</v>
      </c>
      <c r="R10" s="9" t="s">
        <v>40</v>
      </c>
      <c r="S10" s="9" t="s">
        <v>40</v>
      </c>
      <c r="T10" s="9" t="s">
        <v>40</v>
      </c>
      <c r="U10" s="9" t="s">
        <v>40</v>
      </c>
      <c r="V10" s="9" t="s">
        <v>40</v>
      </c>
      <c r="W10" s="9" t="str">
        <f>IF(W$8="Sun","WO"," ")</f>
        <v xml:space="preserve"> </v>
      </c>
      <c r="X10" s="9" t="s">
        <v>40</v>
      </c>
      <c r="Y10" s="9" t="s">
        <v>40</v>
      </c>
      <c r="Z10" s="9" t="s">
        <v>40</v>
      </c>
      <c r="AA10" s="9" t="s">
        <v>40</v>
      </c>
      <c r="AB10" s="9" t="s">
        <v>40</v>
      </c>
      <c r="AC10" s="9" t="s">
        <v>40</v>
      </c>
      <c r="AD10" s="9" t="str">
        <f t="shared" si="2"/>
        <v xml:space="preserve"> </v>
      </c>
      <c r="AE10" s="9" t="s">
        <v>40</v>
      </c>
      <c r="AF10" s="9" t="s">
        <v>40</v>
      </c>
      <c r="AG10" s="9" t="s">
        <v>40</v>
      </c>
      <c r="AH10" s="9" t="s">
        <v>40</v>
      </c>
      <c r="AI10" s="9" t="s">
        <v>40</v>
      </c>
      <c r="AJ10" s="9" t="s">
        <v>40</v>
      </c>
      <c r="AK10" s="9" t="str">
        <f t="shared" si="2"/>
        <v xml:space="preserve"> </v>
      </c>
      <c r="AL10" s="9" t="s">
        <v>40</v>
      </c>
      <c r="AM10" s="9" t="s">
        <v>40</v>
      </c>
      <c r="AN10" s="9" t="s">
        <v>40</v>
      </c>
      <c r="AO10" s="48"/>
      <c r="AP10" s="32"/>
      <c r="AQ10" s="26">
        <v>1</v>
      </c>
      <c r="AR10" s="27">
        <v>3427</v>
      </c>
      <c r="AS10" s="27" t="str">
        <f t="shared" ref="AS10:AS31" si="3">$G$6</f>
        <v>June</v>
      </c>
      <c r="AT10" s="27" t="s">
        <v>1</v>
      </c>
      <c r="AU10" s="28">
        <f>COUNTIF($K10:$AN10,"P")</f>
        <v>26</v>
      </c>
      <c r="AV10" s="28">
        <f t="shared" ref="AV10:AV31" si="4">COUNTIF($K10:$AN10,"A")</f>
        <v>0</v>
      </c>
      <c r="AW10" s="28">
        <f t="shared" ref="AW10:AW31" si="5">COUNTIF($K10:$AN10,"L")</f>
        <v>0</v>
      </c>
      <c r="AX10" s="28">
        <f t="shared" ref="AX10:AX31" si="6">I10</f>
        <v>5</v>
      </c>
      <c r="AY10" s="28">
        <f t="shared" ref="AY10:AY31" si="7">(DATEDIF($F$6,$I$6,"D")+1)</f>
        <v>30</v>
      </c>
      <c r="AZ10" s="28">
        <f>Jun_Report[[#This Row],[Days]]-Jun_Report[[#This Row],[Absent]]</f>
        <v>30</v>
      </c>
      <c r="BA10" s="29">
        <v>11111112</v>
      </c>
      <c r="BB10" s="30">
        <f>Jun_Report[[#This Row],[Salary]]/Jun_Report[[#This Row],[Days]]</f>
        <v>370370.4</v>
      </c>
      <c r="BC10" s="30">
        <f>Jun_Report[[#This Row],[PerDaySalary]]*Jun_Report[[#This Row],[Absent]]</f>
        <v>0</v>
      </c>
      <c r="BD10" s="30">
        <f>Jun_Report[[#This Row],[Salary]]-Jun_Report[[#This Row],[PerDaySalary]]</f>
        <v>10740741.6</v>
      </c>
      <c r="BE10" s="56"/>
    </row>
    <row r="11" spans="3:60" customFormat="1" x14ac:dyDescent="0.3">
      <c r="C11" s="32"/>
      <c r="D11" s="32"/>
      <c r="E11" s="46"/>
      <c r="F11" s="10">
        <v>2</v>
      </c>
      <c r="G11" s="11">
        <v>3428</v>
      </c>
      <c r="H11" s="11" t="s">
        <v>2</v>
      </c>
      <c r="I11" s="9">
        <f t="shared" ref="I11:I31" si="8">COUNTIF($J$8:$AN$8,"Sun")</f>
        <v>5</v>
      </c>
      <c r="J11" s="9" t="s">
        <v>40</v>
      </c>
      <c r="K11" s="9" t="s">
        <v>40</v>
      </c>
      <c r="L11" s="9" t="s">
        <v>40</v>
      </c>
      <c r="M11" s="9" t="s">
        <v>40</v>
      </c>
      <c r="N11" s="9" t="s">
        <v>40</v>
      </c>
      <c r="O11" s="9" t="s">
        <v>40</v>
      </c>
      <c r="P11" s="9" t="str">
        <f t="shared" ref="P11:W31" si="9">IF(P$8="Sun","WO"," ")</f>
        <v xml:space="preserve"> </v>
      </c>
      <c r="Q11" s="9" t="s">
        <v>40</v>
      </c>
      <c r="R11" s="9" t="s">
        <v>40</v>
      </c>
      <c r="S11" s="9" t="s">
        <v>40</v>
      </c>
      <c r="T11" s="9" t="s">
        <v>40</v>
      </c>
      <c r="U11" s="9" t="s">
        <v>40</v>
      </c>
      <c r="V11" s="9" t="s">
        <v>40</v>
      </c>
      <c r="W11" s="9" t="str">
        <f t="shared" si="9"/>
        <v xml:space="preserve"> </v>
      </c>
      <c r="X11" s="9" t="s">
        <v>40</v>
      </c>
      <c r="Y11" s="9" t="s">
        <v>40</v>
      </c>
      <c r="Z11" s="9" t="s">
        <v>40</v>
      </c>
      <c r="AA11" s="9" t="s">
        <v>40</v>
      </c>
      <c r="AB11" s="9" t="s">
        <v>40</v>
      </c>
      <c r="AC11" s="9" t="s">
        <v>40</v>
      </c>
      <c r="AD11" s="9" t="str">
        <f t="shared" si="2"/>
        <v xml:space="preserve"> </v>
      </c>
      <c r="AE11" s="9" t="s">
        <v>40</v>
      </c>
      <c r="AF11" s="9" t="s">
        <v>40</v>
      </c>
      <c r="AG11" s="9" t="s">
        <v>40</v>
      </c>
      <c r="AH11" s="9" t="s">
        <v>40</v>
      </c>
      <c r="AI11" s="9" t="s">
        <v>40</v>
      </c>
      <c r="AJ11" s="9" t="s">
        <v>40</v>
      </c>
      <c r="AK11" s="9" t="str">
        <f t="shared" si="2"/>
        <v xml:space="preserve"> </v>
      </c>
      <c r="AL11" s="9" t="s">
        <v>40</v>
      </c>
      <c r="AM11" s="9" t="s">
        <v>40</v>
      </c>
      <c r="AN11" s="9" t="s">
        <v>40</v>
      </c>
      <c r="AO11" s="48"/>
      <c r="AP11" s="32"/>
      <c r="AQ11" s="10">
        <v>2</v>
      </c>
      <c r="AR11" s="17">
        <v>3428</v>
      </c>
      <c r="AS11" s="17" t="str">
        <f t="shared" si="3"/>
        <v>June</v>
      </c>
      <c r="AT11" s="17" t="s">
        <v>2</v>
      </c>
      <c r="AU11" s="18">
        <f t="shared" ref="AU11:AU31" si="10">COUNTIF($K11:$AN11,"P")</f>
        <v>26</v>
      </c>
      <c r="AV11" s="18">
        <f t="shared" si="4"/>
        <v>0</v>
      </c>
      <c r="AW11" s="18">
        <f t="shared" si="5"/>
        <v>0</v>
      </c>
      <c r="AX11" s="18">
        <f t="shared" si="6"/>
        <v>5</v>
      </c>
      <c r="AY11" s="18">
        <f t="shared" si="7"/>
        <v>30</v>
      </c>
      <c r="AZ11" s="18">
        <f>Jun_Report[[#This Row],[Days]]-Jun_Report[[#This Row],[Absent]]</f>
        <v>30</v>
      </c>
      <c r="BA11" s="19">
        <v>222222</v>
      </c>
      <c r="BB11" s="20">
        <f>Jun_Report[[#This Row],[Salary]]/Jun_Report[[#This Row],[Days]]</f>
        <v>7407.4</v>
      </c>
      <c r="BC11" s="20">
        <f>Jun_Report[[#This Row],[PerDaySalary]]*Jun_Report[[#This Row],[Absent]]</f>
        <v>0</v>
      </c>
      <c r="BD11" s="20">
        <f>Jun_Report[[#This Row],[Salary]]-Jun_Report[[#This Row],[PerDaySalary]]</f>
        <v>214814.6</v>
      </c>
      <c r="BE11" s="56"/>
    </row>
    <row r="12" spans="3:60" customFormat="1" x14ac:dyDescent="0.3">
      <c r="C12" s="32"/>
      <c r="D12" s="32"/>
      <c r="E12" s="46"/>
      <c r="F12" s="10">
        <v>3</v>
      </c>
      <c r="G12" s="11">
        <v>3429</v>
      </c>
      <c r="H12" s="11" t="s">
        <v>3</v>
      </c>
      <c r="I12" s="9">
        <f t="shared" si="8"/>
        <v>5</v>
      </c>
      <c r="J12" s="9" t="s">
        <v>40</v>
      </c>
      <c r="K12" s="9" t="s">
        <v>40</v>
      </c>
      <c r="L12" s="9" t="s">
        <v>40</v>
      </c>
      <c r="M12" s="9" t="s">
        <v>40</v>
      </c>
      <c r="N12" s="9" t="s">
        <v>40</v>
      </c>
      <c r="O12" s="9" t="s">
        <v>40</v>
      </c>
      <c r="P12" s="9" t="str">
        <f t="shared" si="2"/>
        <v xml:space="preserve"> </v>
      </c>
      <c r="Q12" s="9" t="s">
        <v>40</v>
      </c>
      <c r="R12" s="9" t="s">
        <v>40</v>
      </c>
      <c r="S12" s="9" t="s">
        <v>40</v>
      </c>
      <c r="T12" s="9" t="s">
        <v>40</v>
      </c>
      <c r="U12" s="9" t="s">
        <v>40</v>
      </c>
      <c r="V12" s="9" t="s">
        <v>40</v>
      </c>
      <c r="W12" s="9" t="str">
        <f t="shared" si="2"/>
        <v xml:space="preserve"> </v>
      </c>
      <c r="X12" s="9" t="s">
        <v>40</v>
      </c>
      <c r="Y12" s="9" t="s">
        <v>40</v>
      </c>
      <c r="Z12" s="9" t="s">
        <v>40</v>
      </c>
      <c r="AA12" s="9" t="s">
        <v>40</v>
      </c>
      <c r="AB12" s="9" t="s">
        <v>40</v>
      </c>
      <c r="AC12" s="9" t="s">
        <v>40</v>
      </c>
      <c r="AD12" s="9" t="str">
        <f t="shared" si="2"/>
        <v xml:space="preserve"> </v>
      </c>
      <c r="AE12" s="9" t="s">
        <v>40</v>
      </c>
      <c r="AF12" s="9" t="s">
        <v>40</v>
      </c>
      <c r="AG12" s="9" t="s">
        <v>40</v>
      </c>
      <c r="AH12" s="9" t="s">
        <v>40</v>
      </c>
      <c r="AI12" s="9" t="s">
        <v>40</v>
      </c>
      <c r="AJ12" s="9" t="s">
        <v>40</v>
      </c>
      <c r="AK12" s="9" t="str">
        <f t="shared" si="2"/>
        <v xml:space="preserve"> </v>
      </c>
      <c r="AL12" s="9" t="s">
        <v>40</v>
      </c>
      <c r="AM12" s="9" t="s">
        <v>40</v>
      </c>
      <c r="AN12" s="9" t="s">
        <v>40</v>
      </c>
      <c r="AO12" s="48"/>
      <c r="AP12" s="32"/>
      <c r="AQ12" s="10">
        <v>3</v>
      </c>
      <c r="AR12" s="17">
        <v>3429</v>
      </c>
      <c r="AS12" s="17" t="str">
        <f t="shared" si="3"/>
        <v>June</v>
      </c>
      <c r="AT12" s="17" t="s">
        <v>3</v>
      </c>
      <c r="AU12" s="18">
        <f t="shared" si="10"/>
        <v>26</v>
      </c>
      <c r="AV12" s="18">
        <f t="shared" si="4"/>
        <v>0</v>
      </c>
      <c r="AW12" s="18">
        <f t="shared" si="5"/>
        <v>0</v>
      </c>
      <c r="AX12" s="18">
        <f t="shared" si="6"/>
        <v>5</v>
      </c>
      <c r="AY12" s="18">
        <f t="shared" si="7"/>
        <v>30</v>
      </c>
      <c r="AZ12" s="18">
        <f>Jun_Report[[#This Row],[Days]]-Jun_Report[[#This Row],[Absent]]</f>
        <v>30</v>
      </c>
      <c r="BA12" s="19">
        <v>666666</v>
      </c>
      <c r="BB12" s="20">
        <f>Jun_Report[[#This Row],[Salary]]/Jun_Report[[#This Row],[Days]]</f>
        <v>22222.2</v>
      </c>
      <c r="BC12" s="20">
        <f>Jun_Report[[#This Row],[PerDaySalary]]*Jun_Report[[#This Row],[Absent]]</f>
        <v>0</v>
      </c>
      <c r="BD12" s="20">
        <f>Jun_Report[[#This Row],[Salary]]-Jun_Report[[#This Row],[PerDaySalary]]</f>
        <v>644443.80000000005</v>
      </c>
      <c r="BE12" s="56"/>
    </row>
    <row r="13" spans="3:60" customFormat="1" x14ac:dyDescent="0.3">
      <c r="C13" s="32"/>
      <c r="D13" s="32"/>
      <c r="E13" s="46"/>
      <c r="F13" s="10">
        <v>4</v>
      </c>
      <c r="G13" s="11">
        <v>3430</v>
      </c>
      <c r="H13" s="11" t="s">
        <v>4</v>
      </c>
      <c r="I13" s="9">
        <f t="shared" si="8"/>
        <v>5</v>
      </c>
      <c r="J13" s="9" t="s">
        <v>40</v>
      </c>
      <c r="K13" s="9" t="s">
        <v>40</v>
      </c>
      <c r="L13" s="9" t="s">
        <v>40</v>
      </c>
      <c r="M13" s="9" t="s">
        <v>40</v>
      </c>
      <c r="N13" s="9" t="s">
        <v>40</v>
      </c>
      <c r="O13" s="9" t="s">
        <v>40</v>
      </c>
      <c r="P13" s="9" t="str">
        <f t="shared" si="2"/>
        <v xml:space="preserve"> </v>
      </c>
      <c r="Q13" s="9" t="s">
        <v>40</v>
      </c>
      <c r="R13" s="9" t="s">
        <v>40</v>
      </c>
      <c r="S13" s="9" t="s">
        <v>40</v>
      </c>
      <c r="T13" s="9" t="s">
        <v>40</v>
      </c>
      <c r="U13" s="9" t="s">
        <v>40</v>
      </c>
      <c r="V13" s="9" t="s">
        <v>40</v>
      </c>
      <c r="W13" s="9" t="str">
        <f t="shared" si="2"/>
        <v xml:space="preserve"> </v>
      </c>
      <c r="X13" s="9" t="s">
        <v>40</v>
      </c>
      <c r="Y13" s="9" t="s">
        <v>40</v>
      </c>
      <c r="Z13" s="9" t="s">
        <v>40</v>
      </c>
      <c r="AA13" s="9" t="s">
        <v>40</v>
      </c>
      <c r="AB13" s="9" t="s">
        <v>40</v>
      </c>
      <c r="AC13" s="9" t="s">
        <v>40</v>
      </c>
      <c r="AD13" s="9" t="str">
        <f t="shared" si="2"/>
        <v xml:space="preserve"> </v>
      </c>
      <c r="AE13" s="9" t="s">
        <v>40</v>
      </c>
      <c r="AF13" s="9" t="s">
        <v>40</v>
      </c>
      <c r="AG13" s="9" t="s">
        <v>40</v>
      </c>
      <c r="AH13" s="9" t="s">
        <v>40</v>
      </c>
      <c r="AI13" s="9" t="s">
        <v>40</v>
      </c>
      <c r="AJ13" s="9" t="s">
        <v>40</v>
      </c>
      <c r="AK13" s="9" t="str">
        <f t="shared" si="2"/>
        <v xml:space="preserve"> </v>
      </c>
      <c r="AL13" s="9" t="s">
        <v>40</v>
      </c>
      <c r="AM13" s="9" t="s">
        <v>40</v>
      </c>
      <c r="AN13" s="9" t="s">
        <v>40</v>
      </c>
      <c r="AO13" s="48"/>
      <c r="AP13" s="32"/>
      <c r="AQ13" s="10">
        <v>4</v>
      </c>
      <c r="AR13" s="17">
        <v>3430</v>
      </c>
      <c r="AS13" s="17" t="str">
        <f t="shared" si="3"/>
        <v>June</v>
      </c>
      <c r="AT13" s="17" t="s">
        <v>4</v>
      </c>
      <c r="AU13" s="18">
        <f t="shared" si="10"/>
        <v>26</v>
      </c>
      <c r="AV13" s="18">
        <f t="shared" si="4"/>
        <v>0</v>
      </c>
      <c r="AW13" s="18">
        <f t="shared" si="5"/>
        <v>0</v>
      </c>
      <c r="AX13" s="18">
        <f t="shared" si="6"/>
        <v>5</v>
      </c>
      <c r="AY13" s="18">
        <f t="shared" si="7"/>
        <v>30</v>
      </c>
      <c r="AZ13" s="18">
        <f>Jun_Report[[#This Row],[Days]]-Jun_Report[[#This Row],[Absent]]</f>
        <v>30</v>
      </c>
      <c r="BA13" s="19">
        <v>33333</v>
      </c>
      <c r="BB13" s="20">
        <f>Jun_Report[[#This Row],[Salary]]/Jun_Report[[#This Row],[Days]]</f>
        <v>1111.0999999999999</v>
      </c>
      <c r="BC13" s="20">
        <f>Jun_Report[[#This Row],[PerDaySalary]]*Jun_Report[[#This Row],[Absent]]</f>
        <v>0</v>
      </c>
      <c r="BD13" s="20">
        <f>Jun_Report[[#This Row],[Salary]]-Jun_Report[[#This Row],[PerDaySalary]]</f>
        <v>32221.9</v>
      </c>
      <c r="BE13" s="56"/>
    </row>
    <row r="14" spans="3:60" customFormat="1" x14ac:dyDescent="0.3">
      <c r="C14" s="32"/>
      <c r="D14" s="32"/>
      <c r="E14" s="46"/>
      <c r="F14" s="10">
        <v>5</v>
      </c>
      <c r="G14" s="11">
        <v>3431</v>
      </c>
      <c r="H14" s="11" t="s">
        <v>5</v>
      </c>
      <c r="I14" s="9">
        <f t="shared" si="8"/>
        <v>5</v>
      </c>
      <c r="J14" s="9" t="s">
        <v>40</v>
      </c>
      <c r="K14" s="9" t="s">
        <v>40</v>
      </c>
      <c r="L14" s="9" t="s">
        <v>40</v>
      </c>
      <c r="M14" s="9" t="s">
        <v>40</v>
      </c>
      <c r="N14" s="9" t="s">
        <v>40</v>
      </c>
      <c r="O14" s="9" t="s">
        <v>40</v>
      </c>
      <c r="P14" s="9" t="str">
        <f t="shared" si="2"/>
        <v xml:space="preserve"> </v>
      </c>
      <c r="Q14" s="9" t="s">
        <v>40</v>
      </c>
      <c r="R14" s="9" t="s">
        <v>40</v>
      </c>
      <c r="S14" s="9" t="s">
        <v>40</v>
      </c>
      <c r="T14" s="9" t="s">
        <v>40</v>
      </c>
      <c r="U14" s="9" t="s">
        <v>40</v>
      </c>
      <c r="V14" s="9" t="s">
        <v>40</v>
      </c>
      <c r="W14" s="9" t="str">
        <f t="shared" si="2"/>
        <v xml:space="preserve"> </v>
      </c>
      <c r="X14" s="9" t="s">
        <v>40</v>
      </c>
      <c r="Y14" s="9" t="s">
        <v>40</v>
      </c>
      <c r="Z14" s="9" t="s">
        <v>40</v>
      </c>
      <c r="AA14" s="9" t="s">
        <v>40</v>
      </c>
      <c r="AB14" s="9" t="s">
        <v>40</v>
      </c>
      <c r="AC14" s="9" t="s">
        <v>40</v>
      </c>
      <c r="AD14" s="9" t="str">
        <f t="shared" si="2"/>
        <v xml:space="preserve"> </v>
      </c>
      <c r="AE14" s="9" t="s">
        <v>40</v>
      </c>
      <c r="AF14" s="9" t="s">
        <v>40</v>
      </c>
      <c r="AG14" s="9" t="s">
        <v>40</v>
      </c>
      <c r="AH14" s="9" t="s">
        <v>40</v>
      </c>
      <c r="AI14" s="9" t="s">
        <v>40</v>
      </c>
      <c r="AJ14" s="9" t="s">
        <v>40</v>
      </c>
      <c r="AK14" s="9" t="str">
        <f t="shared" si="2"/>
        <v xml:space="preserve"> </v>
      </c>
      <c r="AL14" s="9" t="s">
        <v>40</v>
      </c>
      <c r="AM14" s="9" t="s">
        <v>40</v>
      </c>
      <c r="AN14" s="9" t="s">
        <v>40</v>
      </c>
      <c r="AO14" s="48"/>
      <c r="AP14" s="32"/>
      <c r="AQ14" s="10">
        <v>5</v>
      </c>
      <c r="AR14" s="17">
        <v>3431</v>
      </c>
      <c r="AS14" s="17" t="str">
        <f t="shared" si="3"/>
        <v>June</v>
      </c>
      <c r="AT14" s="17" t="s">
        <v>5</v>
      </c>
      <c r="AU14" s="18">
        <f t="shared" si="10"/>
        <v>26</v>
      </c>
      <c r="AV14" s="18">
        <f t="shared" si="4"/>
        <v>0</v>
      </c>
      <c r="AW14" s="18">
        <f t="shared" si="5"/>
        <v>0</v>
      </c>
      <c r="AX14" s="18">
        <f t="shared" si="6"/>
        <v>5</v>
      </c>
      <c r="AY14" s="18">
        <f t="shared" si="7"/>
        <v>30</v>
      </c>
      <c r="AZ14" s="18">
        <f>Jun_Report[[#This Row],[Days]]-Jun_Report[[#This Row],[Absent]]</f>
        <v>30</v>
      </c>
      <c r="BA14" s="19">
        <v>333445</v>
      </c>
      <c r="BB14" s="20">
        <f>Jun_Report[[#This Row],[Salary]]/Jun_Report[[#This Row],[Days]]</f>
        <v>11114.833333333334</v>
      </c>
      <c r="BC14" s="20">
        <f>Jun_Report[[#This Row],[PerDaySalary]]*Jun_Report[[#This Row],[Absent]]</f>
        <v>0</v>
      </c>
      <c r="BD14" s="20">
        <f>Jun_Report[[#This Row],[Salary]]-Jun_Report[[#This Row],[PerDaySalary]]</f>
        <v>322330.16666666669</v>
      </c>
      <c r="BE14" s="56"/>
    </row>
    <row r="15" spans="3:60" customFormat="1" x14ac:dyDescent="0.3">
      <c r="C15" s="32"/>
      <c r="D15" s="32"/>
      <c r="E15" s="46"/>
      <c r="F15" s="10">
        <v>6</v>
      </c>
      <c r="G15" s="11">
        <v>3432</v>
      </c>
      <c r="H15" s="11" t="s">
        <v>6</v>
      </c>
      <c r="I15" s="9">
        <f t="shared" si="8"/>
        <v>5</v>
      </c>
      <c r="J15" s="9" t="s">
        <v>40</v>
      </c>
      <c r="K15" s="9" t="s">
        <v>40</v>
      </c>
      <c r="L15" s="9" t="s">
        <v>40</v>
      </c>
      <c r="M15" s="9" t="s">
        <v>40</v>
      </c>
      <c r="N15" s="9" t="s">
        <v>40</v>
      </c>
      <c r="O15" s="9" t="s">
        <v>40</v>
      </c>
      <c r="P15" s="9" t="str">
        <f t="shared" si="2"/>
        <v xml:space="preserve"> </v>
      </c>
      <c r="Q15" s="9" t="s">
        <v>40</v>
      </c>
      <c r="R15" s="9" t="s">
        <v>40</v>
      </c>
      <c r="S15" s="9" t="s">
        <v>40</v>
      </c>
      <c r="T15" s="9" t="s">
        <v>40</v>
      </c>
      <c r="U15" s="9" t="s">
        <v>40</v>
      </c>
      <c r="V15" s="9" t="s">
        <v>40</v>
      </c>
      <c r="W15" s="9" t="str">
        <f t="shared" si="2"/>
        <v xml:space="preserve"> </v>
      </c>
      <c r="X15" s="9" t="s">
        <v>40</v>
      </c>
      <c r="Y15" s="9" t="s">
        <v>40</v>
      </c>
      <c r="Z15" s="9" t="s">
        <v>40</v>
      </c>
      <c r="AA15" s="9" t="s">
        <v>40</v>
      </c>
      <c r="AB15" s="9" t="s">
        <v>40</v>
      </c>
      <c r="AC15" s="9" t="s">
        <v>40</v>
      </c>
      <c r="AD15" s="9" t="str">
        <f t="shared" si="2"/>
        <v xml:space="preserve"> </v>
      </c>
      <c r="AE15" s="9" t="s">
        <v>40</v>
      </c>
      <c r="AF15" s="9" t="s">
        <v>40</v>
      </c>
      <c r="AG15" s="9" t="s">
        <v>40</v>
      </c>
      <c r="AH15" s="9" t="s">
        <v>40</v>
      </c>
      <c r="AI15" s="9" t="s">
        <v>40</v>
      </c>
      <c r="AJ15" s="9" t="s">
        <v>40</v>
      </c>
      <c r="AK15" s="9" t="str">
        <f t="shared" si="2"/>
        <v xml:space="preserve"> </v>
      </c>
      <c r="AL15" s="9" t="s">
        <v>40</v>
      </c>
      <c r="AM15" s="9" t="s">
        <v>40</v>
      </c>
      <c r="AN15" s="9" t="s">
        <v>40</v>
      </c>
      <c r="AO15" s="48"/>
      <c r="AP15" s="32"/>
      <c r="AQ15" s="10">
        <v>6</v>
      </c>
      <c r="AR15" s="17">
        <v>3432</v>
      </c>
      <c r="AS15" s="17" t="str">
        <f t="shared" si="3"/>
        <v>June</v>
      </c>
      <c r="AT15" s="17" t="s">
        <v>6</v>
      </c>
      <c r="AU15" s="18">
        <f t="shared" si="10"/>
        <v>26</v>
      </c>
      <c r="AV15" s="18">
        <f t="shared" si="4"/>
        <v>0</v>
      </c>
      <c r="AW15" s="18">
        <f t="shared" si="5"/>
        <v>0</v>
      </c>
      <c r="AX15" s="18">
        <f t="shared" si="6"/>
        <v>5</v>
      </c>
      <c r="AY15" s="18">
        <f t="shared" si="7"/>
        <v>30</v>
      </c>
      <c r="AZ15" s="18">
        <f>Jun_Report[[#This Row],[Days]]-Jun_Report[[#This Row],[Absent]]</f>
        <v>30</v>
      </c>
      <c r="BA15" s="19">
        <v>577777</v>
      </c>
      <c r="BB15" s="20">
        <f>Jun_Report[[#This Row],[Salary]]/Jun_Report[[#This Row],[Days]]</f>
        <v>19259.233333333334</v>
      </c>
      <c r="BC15" s="20">
        <f>Jun_Report[[#This Row],[PerDaySalary]]*Jun_Report[[#This Row],[Absent]]</f>
        <v>0</v>
      </c>
      <c r="BD15" s="20">
        <f>Jun_Report[[#This Row],[Salary]]-Jun_Report[[#This Row],[PerDaySalary]]</f>
        <v>558517.76666666672</v>
      </c>
      <c r="BE15" s="56"/>
    </row>
    <row r="16" spans="3:60" customFormat="1" x14ac:dyDescent="0.3">
      <c r="C16" s="32"/>
      <c r="D16" s="32"/>
      <c r="E16" s="46"/>
      <c r="F16" s="10">
        <v>7</v>
      </c>
      <c r="G16" s="11">
        <v>3433</v>
      </c>
      <c r="H16" s="11" t="s">
        <v>7</v>
      </c>
      <c r="I16" s="9">
        <f t="shared" si="8"/>
        <v>5</v>
      </c>
      <c r="J16" s="9" t="s">
        <v>40</v>
      </c>
      <c r="K16" s="9" t="s">
        <v>40</v>
      </c>
      <c r="L16" s="9" t="s">
        <v>40</v>
      </c>
      <c r="M16" s="9" t="s">
        <v>40</v>
      </c>
      <c r="N16" s="9" t="s">
        <v>40</v>
      </c>
      <c r="O16" s="9" t="s">
        <v>40</v>
      </c>
      <c r="P16" s="9" t="str">
        <f t="shared" si="2"/>
        <v xml:space="preserve"> </v>
      </c>
      <c r="Q16" s="9" t="s">
        <v>40</v>
      </c>
      <c r="R16" s="9" t="s">
        <v>40</v>
      </c>
      <c r="S16" s="9" t="s">
        <v>40</v>
      </c>
      <c r="T16" s="9" t="s">
        <v>40</v>
      </c>
      <c r="U16" s="9" t="s">
        <v>40</v>
      </c>
      <c r="V16" s="9" t="s">
        <v>40</v>
      </c>
      <c r="W16" s="9" t="str">
        <f t="shared" si="2"/>
        <v xml:space="preserve"> </v>
      </c>
      <c r="X16" s="9" t="s">
        <v>40</v>
      </c>
      <c r="Y16" s="9" t="s">
        <v>40</v>
      </c>
      <c r="Z16" s="9" t="s">
        <v>40</v>
      </c>
      <c r="AA16" s="9" t="s">
        <v>40</v>
      </c>
      <c r="AB16" s="9" t="s">
        <v>40</v>
      </c>
      <c r="AC16" s="9" t="s">
        <v>40</v>
      </c>
      <c r="AD16" s="9" t="str">
        <f t="shared" si="2"/>
        <v xml:space="preserve"> </v>
      </c>
      <c r="AE16" s="9" t="s">
        <v>40</v>
      </c>
      <c r="AF16" s="9" t="s">
        <v>40</v>
      </c>
      <c r="AG16" s="9" t="s">
        <v>40</v>
      </c>
      <c r="AH16" s="9" t="s">
        <v>40</v>
      </c>
      <c r="AI16" s="9" t="s">
        <v>40</v>
      </c>
      <c r="AJ16" s="9" t="s">
        <v>40</v>
      </c>
      <c r="AK16" s="9" t="str">
        <f t="shared" si="2"/>
        <v xml:space="preserve"> </v>
      </c>
      <c r="AL16" s="9" t="s">
        <v>40</v>
      </c>
      <c r="AM16" s="9" t="s">
        <v>40</v>
      </c>
      <c r="AN16" s="9" t="s">
        <v>40</v>
      </c>
      <c r="AO16" s="48"/>
      <c r="AP16" s="32"/>
      <c r="AQ16" s="10">
        <v>7</v>
      </c>
      <c r="AR16" s="17">
        <v>3433</v>
      </c>
      <c r="AS16" s="17" t="str">
        <f t="shared" si="3"/>
        <v>June</v>
      </c>
      <c r="AT16" s="17" t="s">
        <v>7</v>
      </c>
      <c r="AU16" s="18">
        <f t="shared" si="10"/>
        <v>26</v>
      </c>
      <c r="AV16" s="18">
        <f t="shared" si="4"/>
        <v>0</v>
      </c>
      <c r="AW16" s="18">
        <f t="shared" si="5"/>
        <v>0</v>
      </c>
      <c r="AX16" s="18">
        <f t="shared" si="6"/>
        <v>5</v>
      </c>
      <c r="AY16" s="18">
        <f t="shared" si="7"/>
        <v>30</v>
      </c>
      <c r="AZ16" s="18">
        <f>Jun_Report[[#This Row],[Days]]-Jun_Report[[#This Row],[Absent]]</f>
        <v>30</v>
      </c>
      <c r="BA16" s="19">
        <v>776890</v>
      </c>
      <c r="BB16" s="20">
        <f>Jun_Report[[#This Row],[Salary]]/Jun_Report[[#This Row],[Days]]</f>
        <v>25896.333333333332</v>
      </c>
      <c r="BC16" s="20">
        <f>Jun_Report[[#This Row],[PerDaySalary]]*Jun_Report[[#This Row],[Absent]]</f>
        <v>0</v>
      </c>
      <c r="BD16" s="20">
        <f>Jun_Report[[#This Row],[Salary]]-Jun_Report[[#This Row],[PerDaySalary]]</f>
        <v>750993.66666666663</v>
      </c>
      <c r="BE16" s="56"/>
    </row>
    <row r="17" spans="1:57" customFormat="1" x14ac:dyDescent="0.3">
      <c r="C17" s="32"/>
      <c r="D17" s="32"/>
      <c r="E17" s="46"/>
      <c r="F17" s="10">
        <v>8</v>
      </c>
      <c r="G17" s="11">
        <v>3434</v>
      </c>
      <c r="H17" s="11" t="s">
        <v>8</v>
      </c>
      <c r="I17" s="9">
        <f t="shared" si="8"/>
        <v>5</v>
      </c>
      <c r="J17" s="9" t="s">
        <v>40</v>
      </c>
      <c r="K17" s="9" t="s">
        <v>40</v>
      </c>
      <c r="L17" s="9" t="s">
        <v>40</v>
      </c>
      <c r="M17" s="9" t="s">
        <v>40</v>
      </c>
      <c r="N17" s="9" t="s">
        <v>40</v>
      </c>
      <c r="O17" s="9" t="s">
        <v>40</v>
      </c>
      <c r="P17" s="9" t="str">
        <f t="shared" si="2"/>
        <v xml:space="preserve"> </v>
      </c>
      <c r="Q17" s="9" t="s">
        <v>40</v>
      </c>
      <c r="R17" s="9" t="s">
        <v>40</v>
      </c>
      <c r="S17" s="9" t="s">
        <v>40</v>
      </c>
      <c r="T17" s="9" t="s">
        <v>40</v>
      </c>
      <c r="U17" s="9" t="s">
        <v>40</v>
      </c>
      <c r="V17" s="9" t="s">
        <v>40</v>
      </c>
      <c r="W17" s="9" t="str">
        <f t="shared" si="2"/>
        <v xml:space="preserve"> </v>
      </c>
      <c r="X17" s="9" t="s">
        <v>40</v>
      </c>
      <c r="Y17" s="9" t="s">
        <v>40</v>
      </c>
      <c r="Z17" s="9" t="s">
        <v>40</v>
      </c>
      <c r="AA17" s="9" t="s">
        <v>40</v>
      </c>
      <c r="AB17" s="9" t="s">
        <v>40</v>
      </c>
      <c r="AC17" s="9" t="s">
        <v>40</v>
      </c>
      <c r="AD17" s="9" t="str">
        <f t="shared" si="2"/>
        <v xml:space="preserve"> </v>
      </c>
      <c r="AE17" s="9" t="s">
        <v>40</v>
      </c>
      <c r="AF17" s="9" t="s">
        <v>40</v>
      </c>
      <c r="AG17" s="9" t="s">
        <v>40</v>
      </c>
      <c r="AH17" s="9" t="s">
        <v>40</v>
      </c>
      <c r="AI17" s="9" t="s">
        <v>40</v>
      </c>
      <c r="AJ17" s="9" t="s">
        <v>40</v>
      </c>
      <c r="AK17" s="9" t="str">
        <f t="shared" si="2"/>
        <v xml:space="preserve"> </v>
      </c>
      <c r="AL17" s="9" t="s">
        <v>40</v>
      </c>
      <c r="AM17" s="9" t="s">
        <v>40</v>
      </c>
      <c r="AN17" s="9" t="s">
        <v>40</v>
      </c>
      <c r="AO17" s="48"/>
      <c r="AP17" s="32"/>
      <c r="AQ17" s="10">
        <v>8</v>
      </c>
      <c r="AR17" s="17">
        <v>3434</v>
      </c>
      <c r="AS17" s="17" t="str">
        <f t="shared" si="3"/>
        <v>June</v>
      </c>
      <c r="AT17" s="17" t="s">
        <v>8</v>
      </c>
      <c r="AU17" s="18">
        <f t="shared" si="10"/>
        <v>26</v>
      </c>
      <c r="AV17" s="18">
        <f t="shared" si="4"/>
        <v>0</v>
      </c>
      <c r="AW17" s="18">
        <f t="shared" si="5"/>
        <v>0</v>
      </c>
      <c r="AX17" s="18">
        <f t="shared" si="6"/>
        <v>5</v>
      </c>
      <c r="AY17" s="18">
        <f t="shared" si="7"/>
        <v>30</v>
      </c>
      <c r="AZ17" s="18">
        <f>Jun_Report[[#This Row],[Days]]-Jun_Report[[#This Row],[Absent]]</f>
        <v>30</v>
      </c>
      <c r="BA17" s="19">
        <v>232445</v>
      </c>
      <c r="BB17" s="20">
        <f>Jun_Report[[#This Row],[Salary]]/Jun_Report[[#This Row],[Days]]</f>
        <v>7748.166666666667</v>
      </c>
      <c r="BC17" s="20">
        <f>Jun_Report[[#This Row],[PerDaySalary]]*Jun_Report[[#This Row],[Absent]]</f>
        <v>0</v>
      </c>
      <c r="BD17" s="20">
        <f>Jun_Report[[#This Row],[Salary]]-Jun_Report[[#This Row],[PerDaySalary]]</f>
        <v>224696.83333333334</v>
      </c>
      <c r="BE17" s="56"/>
    </row>
    <row r="18" spans="1:57" customFormat="1" x14ac:dyDescent="0.3">
      <c r="C18" s="32"/>
      <c r="D18" s="32"/>
      <c r="E18" s="46"/>
      <c r="F18" s="10">
        <v>9</v>
      </c>
      <c r="G18" s="11">
        <v>3435</v>
      </c>
      <c r="H18" s="11" t="s">
        <v>9</v>
      </c>
      <c r="I18" s="9">
        <f t="shared" si="8"/>
        <v>5</v>
      </c>
      <c r="J18" s="9" t="s">
        <v>40</v>
      </c>
      <c r="K18" s="9" t="s">
        <v>40</v>
      </c>
      <c r="L18" s="9" t="s">
        <v>40</v>
      </c>
      <c r="M18" s="9" t="s">
        <v>40</v>
      </c>
      <c r="N18" s="9" t="s">
        <v>40</v>
      </c>
      <c r="O18" s="9" t="s">
        <v>40</v>
      </c>
      <c r="P18" s="9" t="str">
        <f t="shared" si="2"/>
        <v xml:space="preserve"> </v>
      </c>
      <c r="Q18" s="9" t="s">
        <v>40</v>
      </c>
      <c r="R18" s="9" t="s">
        <v>40</v>
      </c>
      <c r="S18" s="9" t="s">
        <v>40</v>
      </c>
      <c r="T18" s="9" t="s">
        <v>40</v>
      </c>
      <c r="U18" s="9" t="s">
        <v>40</v>
      </c>
      <c r="V18" s="9" t="s">
        <v>40</v>
      </c>
      <c r="W18" s="9" t="str">
        <f t="shared" si="2"/>
        <v xml:space="preserve"> </v>
      </c>
      <c r="X18" s="9" t="s">
        <v>40</v>
      </c>
      <c r="Y18" s="9" t="s">
        <v>40</v>
      </c>
      <c r="Z18" s="9" t="s">
        <v>40</v>
      </c>
      <c r="AA18" s="9" t="s">
        <v>40</v>
      </c>
      <c r="AB18" s="9" t="s">
        <v>40</v>
      </c>
      <c r="AC18" s="9" t="s">
        <v>40</v>
      </c>
      <c r="AD18" s="9" t="str">
        <f t="shared" si="2"/>
        <v xml:space="preserve"> </v>
      </c>
      <c r="AE18" s="9" t="s">
        <v>40</v>
      </c>
      <c r="AF18" s="9" t="s">
        <v>40</v>
      </c>
      <c r="AG18" s="9" t="s">
        <v>40</v>
      </c>
      <c r="AH18" s="9" t="s">
        <v>40</v>
      </c>
      <c r="AI18" s="9" t="s">
        <v>40</v>
      </c>
      <c r="AJ18" s="9" t="s">
        <v>40</v>
      </c>
      <c r="AK18" s="9" t="str">
        <f t="shared" si="2"/>
        <v xml:space="preserve"> </v>
      </c>
      <c r="AL18" s="9" t="s">
        <v>40</v>
      </c>
      <c r="AM18" s="9" t="s">
        <v>40</v>
      </c>
      <c r="AN18" s="9" t="s">
        <v>40</v>
      </c>
      <c r="AO18" s="48"/>
      <c r="AP18" s="32"/>
      <c r="AQ18" s="10">
        <v>9</v>
      </c>
      <c r="AR18" s="17">
        <v>3435</v>
      </c>
      <c r="AS18" s="17" t="str">
        <f t="shared" si="3"/>
        <v>June</v>
      </c>
      <c r="AT18" s="17" t="s">
        <v>9</v>
      </c>
      <c r="AU18" s="18">
        <f t="shared" si="10"/>
        <v>26</v>
      </c>
      <c r="AV18" s="18">
        <f t="shared" si="4"/>
        <v>0</v>
      </c>
      <c r="AW18" s="18">
        <f t="shared" si="5"/>
        <v>0</v>
      </c>
      <c r="AX18" s="18">
        <f t="shared" si="6"/>
        <v>5</v>
      </c>
      <c r="AY18" s="18">
        <f t="shared" si="7"/>
        <v>30</v>
      </c>
      <c r="AZ18" s="18">
        <f>Jun_Report[[#This Row],[Days]]-Jun_Report[[#This Row],[Absent]]</f>
        <v>30</v>
      </c>
      <c r="BA18" s="19">
        <v>223455</v>
      </c>
      <c r="BB18" s="20">
        <f>Jun_Report[[#This Row],[Salary]]/Jun_Report[[#This Row],[Days]]</f>
        <v>7448.5</v>
      </c>
      <c r="BC18" s="20">
        <f>Jun_Report[[#This Row],[PerDaySalary]]*Jun_Report[[#This Row],[Absent]]</f>
        <v>0</v>
      </c>
      <c r="BD18" s="20">
        <f>Jun_Report[[#This Row],[Salary]]-Jun_Report[[#This Row],[PerDaySalary]]</f>
        <v>216006.5</v>
      </c>
      <c r="BE18" s="56"/>
    </row>
    <row r="19" spans="1:57" customFormat="1" x14ac:dyDescent="0.3">
      <c r="C19" s="32"/>
      <c r="D19" s="32"/>
      <c r="E19" s="46"/>
      <c r="F19" s="10">
        <v>10</v>
      </c>
      <c r="G19" s="11">
        <v>3436</v>
      </c>
      <c r="H19" s="11" t="s">
        <v>10</v>
      </c>
      <c r="I19" s="9">
        <f t="shared" si="8"/>
        <v>5</v>
      </c>
      <c r="J19" s="9" t="s">
        <v>40</v>
      </c>
      <c r="K19" s="9" t="s">
        <v>40</v>
      </c>
      <c r="L19" s="9" t="s">
        <v>40</v>
      </c>
      <c r="M19" s="9" t="s">
        <v>40</v>
      </c>
      <c r="N19" s="9" t="s">
        <v>40</v>
      </c>
      <c r="O19" s="9" t="s">
        <v>40</v>
      </c>
      <c r="P19" s="9" t="str">
        <f t="shared" ref="P19:AK31" si="11">IF(P$8="Sun","WO"," ")</f>
        <v xml:space="preserve"> </v>
      </c>
      <c r="Q19" s="9" t="s">
        <v>40</v>
      </c>
      <c r="R19" s="9" t="s">
        <v>40</v>
      </c>
      <c r="S19" s="9" t="s">
        <v>40</v>
      </c>
      <c r="T19" s="9" t="s">
        <v>40</v>
      </c>
      <c r="U19" s="9" t="s">
        <v>40</v>
      </c>
      <c r="V19" s="9" t="s">
        <v>40</v>
      </c>
      <c r="W19" s="9" t="str">
        <f t="shared" si="11"/>
        <v xml:space="preserve"> </v>
      </c>
      <c r="X19" s="9" t="s">
        <v>40</v>
      </c>
      <c r="Y19" s="9" t="s">
        <v>40</v>
      </c>
      <c r="Z19" s="9" t="s">
        <v>40</v>
      </c>
      <c r="AA19" s="9" t="s">
        <v>40</v>
      </c>
      <c r="AB19" s="9" t="s">
        <v>40</v>
      </c>
      <c r="AC19" s="9" t="s">
        <v>40</v>
      </c>
      <c r="AD19" s="9" t="str">
        <f t="shared" si="11"/>
        <v xml:space="preserve"> </v>
      </c>
      <c r="AE19" s="9" t="s">
        <v>40</v>
      </c>
      <c r="AF19" s="9" t="s">
        <v>40</v>
      </c>
      <c r="AG19" s="9" t="s">
        <v>40</v>
      </c>
      <c r="AH19" s="9" t="s">
        <v>40</v>
      </c>
      <c r="AI19" s="9" t="s">
        <v>40</v>
      </c>
      <c r="AJ19" s="9" t="s">
        <v>40</v>
      </c>
      <c r="AK19" s="9" t="str">
        <f t="shared" si="11"/>
        <v xml:space="preserve"> </v>
      </c>
      <c r="AL19" s="9" t="s">
        <v>40</v>
      </c>
      <c r="AM19" s="9" t="s">
        <v>40</v>
      </c>
      <c r="AN19" s="9" t="s">
        <v>40</v>
      </c>
      <c r="AO19" s="48"/>
      <c r="AP19" s="32"/>
      <c r="AQ19" s="10">
        <v>10</v>
      </c>
      <c r="AR19" s="17">
        <v>3436</v>
      </c>
      <c r="AS19" s="17" t="str">
        <f t="shared" si="3"/>
        <v>June</v>
      </c>
      <c r="AT19" s="17" t="s">
        <v>10</v>
      </c>
      <c r="AU19" s="18">
        <f t="shared" si="10"/>
        <v>26</v>
      </c>
      <c r="AV19" s="18">
        <f t="shared" si="4"/>
        <v>0</v>
      </c>
      <c r="AW19" s="18">
        <f t="shared" si="5"/>
        <v>0</v>
      </c>
      <c r="AX19" s="18">
        <f t="shared" si="6"/>
        <v>5</v>
      </c>
      <c r="AY19" s="18">
        <f t="shared" si="7"/>
        <v>30</v>
      </c>
      <c r="AZ19" s="18">
        <f>Jun_Report[[#This Row],[Days]]-Jun_Report[[#This Row],[Absent]]</f>
        <v>30</v>
      </c>
      <c r="BA19" s="19">
        <v>222222</v>
      </c>
      <c r="BB19" s="20">
        <f>Jun_Report[[#This Row],[Salary]]/Jun_Report[[#This Row],[Days]]</f>
        <v>7407.4</v>
      </c>
      <c r="BC19" s="20">
        <f>Jun_Report[[#This Row],[PerDaySalary]]*Jun_Report[[#This Row],[Absent]]</f>
        <v>0</v>
      </c>
      <c r="BD19" s="20">
        <f>Jun_Report[[#This Row],[Salary]]-Jun_Report[[#This Row],[PerDaySalary]]</f>
        <v>214814.6</v>
      </c>
      <c r="BE19" s="56"/>
    </row>
    <row r="20" spans="1:57" customFormat="1" x14ac:dyDescent="0.3">
      <c r="C20" s="32"/>
      <c r="D20" s="32"/>
      <c r="E20" s="46"/>
      <c r="F20" s="10">
        <v>11</v>
      </c>
      <c r="G20" s="11">
        <v>3437</v>
      </c>
      <c r="H20" s="11" t="s">
        <v>11</v>
      </c>
      <c r="I20" s="9">
        <f t="shared" si="8"/>
        <v>5</v>
      </c>
      <c r="J20" s="9" t="s">
        <v>40</v>
      </c>
      <c r="K20" s="9" t="s">
        <v>40</v>
      </c>
      <c r="L20" s="9" t="s">
        <v>40</v>
      </c>
      <c r="M20" s="9" t="s">
        <v>40</v>
      </c>
      <c r="N20" s="9" t="s">
        <v>40</v>
      </c>
      <c r="O20" s="9" t="s">
        <v>40</v>
      </c>
      <c r="P20" s="9" t="str">
        <f t="shared" si="9"/>
        <v xml:space="preserve"> </v>
      </c>
      <c r="Q20" s="9" t="s">
        <v>40</v>
      </c>
      <c r="R20" s="9" t="s">
        <v>40</v>
      </c>
      <c r="S20" s="9" t="s">
        <v>40</v>
      </c>
      <c r="T20" s="9" t="s">
        <v>40</v>
      </c>
      <c r="U20" s="9" t="s">
        <v>40</v>
      </c>
      <c r="V20" s="9" t="s">
        <v>40</v>
      </c>
      <c r="W20" s="9" t="str">
        <f t="shared" si="9"/>
        <v xml:space="preserve"> </v>
      </c>
      <c r="X20" s="9" t="s">
        <v>40</v>
      </c>
      <c r="Y20" s="9" t="s">
        <v>40</v>
      </c>
      <c r="Z20" s="9" t="s">
        <v>40</v>
      </c>
      <c r="AA20" s="9" t="s">
        <v>40</v>
      </c>
      <c r="AB20" s="9" t="s">
        <v>40</v>
      </c>
      <c r="AC20" s="9" t="s">
        <v>40</v>
      </c>
      <c r="AD20" s="9" t="str">
        <f t="shared" si="11"/>
        <v xml:space="preserve"> </v>
      </c>
      <c r="AE20" s="9" t="s">
        <v>40</v>
      </c>
      <c r="AF20" s="9" t="s">
        <v>40</v>
      </c>
      <c r="AG20" s="9" t="s">
        <v>40</v>
      </c>
      <c r="AH20" s="9" t="s">
        <v>40</v>
      </c>
      <c r="AI20" s="9" t="s">
        <v>40</v>
      </c>
      <c r="AJ20" s="9" t="s">
        <v>40</v>
      </c>
      <c r="AK20" s="9" t="str">
        <f t="shared" si="11"/>
        <v xml:space="preserve"> </v>
      </c>
      <c r="AL20" s="9" t="s">
        <v>40</v>
      </c>
      <c r="AM20" s="9" t="s">
        <v>40</v>
      </c>
      <c r="AN20" s="9" t="s">
        <v>40</v>
      </c>
      <c r="AO20" s="48"/>
      <c r="AP20" s="32"/>
      <c r="AQ20" s="10">
        <v>11</v>
      </c>
      <c r="AR20" s="17">
        <v>3437</v>
      </c>
      <c r="AS20" s="17" t="str">
        <f t="shared" si="3"/>
        <v>June</v>
      </c>
      <c r="AT20" s="17" t="s">
        <v>11</v>
      </c>
      <c r="AU20" s="18">
        <f t="shared" si="10"/>
        <v>26</v>
      </c>
      <c r="AV20" s="18">
        <f t="shared" si="4"/>
        <v>0</v>
      </c>
      <c r="AW20" s="18">
        <f t="shared" si="5"/>
        <v>0</v>
      </c>
      <c r="AX20" s="18">
        <f t="shared" si="6"/>
        <v>5</v>
      </c>
      <c r="AY20" s="18">
        <f t="shared" si="7"/>
        <v>30</v>
      </c>
      <c r="AZ20" s="18">
        <f>Jun_Report[[#This Row],[Days]]-Jun_Report[[#This Row],[Absent]]</f>
        <v>30</v>
      </c>
      <c r="BA20" s="19">
        <v>666666</v>
      </c>
      <c r="BB20" s="20">
        <f>Jun_Report[[#This Row],[Salary]]/Jun_Report[[#This Row],[Days]]</f>
        <v>22222.2</v>
      </c>
      <c r="BC20" s="20">
        <f>Jun_Report[[#This Row],[PerDaySalary]]*Jun_Report[[#This Row],[Absent]]</f>
        <v>0</v>
      </c>
      <c r="BD20" s="20">
        <f>Jun_Report[[#This Row],[Salary]]-Jun_Report[[#This Row],[PerDaySalary]]</f>
        <v>644443.80000000005</v>
      </c>
      <c r="BE20" s="56"/>
    </row>
    <row r="21" spans="1:57" customFormat="1" x14ac:dyDescent="0.3">
      <c r="C21" s="32"/>
      <c r="D21" s="32"/>
      <c r="E21" s="46"/>
      <c r="F21" s="10">
        <v>12</v>
      </c>
      <c r="G21" s="11">
        <v>3438</v>
      </c>
      <c r="H21" s="11" t="s">
        <v>12</v>
      </c>
      <c r="I21" s="9">
        <f t="shared" si="8"/>
        <v>5</v>
      </c>
      <c r="J21" s="9" t="s">
        <v>40</v>
      </c>
      <c r="K21" s="9" t="s">
        <v>40</v>
      </c>
      <c r="L21" s="9" t="s">
        <v>40</v>
      </c>
      <c r="M21" s="9" t="s">
        <v>40</v>
      </c>
      <c r="N21" s="9" t="s">
        <v>40</v>
      </c>
      <c r="O21" s="9" t="s">
        <v>40</v>
      </c>
      <c r="P21" s="9" t="str">
        <f t="shared" si="9"/>
        <v xml:space="preserve"> </v>
      </c>
      <c r="Q21" s="9" t="s">
        <v>40</v>
      </c>
      <c r="R21" s="9" t="s">
        <v>40</v>
      </c>
      <c r="S21" s="9" t="s">
        <v>40</v>
      </c>
      <c r="T21" s="9" t="s">
        <v>40</v>
      </c>
      <c r="U21" s="9" t="s">
        <v>40</v>
      </c>
      <c r="V21" s="9" t="s">
        <v>40</v>
      </c>
      <c r="W21" s="9" t="str">
        <f t="shared" si="9"/>
        <v xml:space="preserve"> </v>
      </c>
      <c r="X21" s="9" t="s">
        <v>40</v>
      </c>
      <c r="Y21" s="9" t="s">
        <v>40</v>
      </c>
      <c r="Z21" s="9" t="s">
        <v>40</v>
      </c>
      <c r="AA21" s="9" t="s">
        <v>40</v>
      </c>
      <c r="AB21" s="9" t="s">
        <v>40</v>
      </c>
      <c r="AC21" s="9" t="s">
        <v>40</v>
      </c>
      <c r="AD21" s="9" t="str">
        <f t="shared" si="11"/>
        <v xml:space="preserve"> </v>
      </c>
      <c r="AE21" s="9" t="s">
        <v>40</v>
      </c>
      <c r="AF21" s="9" t="s">
        <v>40</v>
      </c>
      <c r="AG21" s="9" t="s">
        <v>40</v>
      </c>
      <c r="AH21" s="9" t="s">
        <v>40</v>
      </c>
      <c r="AI21" s="9" t="s">
        <v>40</v>
      </c>
      <c r="AJ21" s="9" t="s">
        <v>40</v>
      </c>
      <c r="AK21" s="9" t="str">
        <f t="shared" si="11"/>
        <v xml:space="preserve"> </v>
      </c>
      <c r="AL21" s="9" t="s">
        <v>40</v>
      </c>
      <c r="AM21" s="9" t="s">
        <v>40</v>
      </c>
      <c r="AN21" s="9" t="s">
        <v>40</v>
      </c>
      <c r="AO21" s="48"/>
      <c r="AP21" s="32"/>
      <c r="AQ21" s="10">
        <v>12</v>
      </c>
      <c r="AR21" s="17">
        <v>3438</v>
      </c>
      <c r="AS21" s="17" t="str">
        <f t="shared" si="3"/>
        <v>June</v>
      </c>
      <c r="AT21" s="17" t="s">
        <v>12</v>
      </c>
      <c r="AU21" s="18">
        <f t="shared" si="10"/>
        <v>26</v>
      </c>
      <c r="AV21" s="18">
        <f t="shared" si="4"/>
        <v>0</v>
      </c>
      <c r="AW21" s="18">
        <f t="shared" si="5"/>
        <v>0</v>
      </c>
      <c r="AX21" s="18">
        <f t="shared" si="6"/>
        <v>5</v>
      </c>
      <c r="AY21" s="18">
        <f t="shared" si="7"/>
        <v>30</v>
      </c>
      <c r="AZ21" s="18">
        <f>Jun_Report[[#This Row],[Days]]-Jun_Report[[#This Row],[Absent]]</f>
        <v>30</v>
      </c>
      <c r="BA21" s="19">
        <v>544663</v>
      </c>
      <c r="BB21" s="20">
        <f>Jun_Report[[#This Row],[Salary]]/Jun_Report[[#This Row],[Days]]</f>
        <v>18155.433333333334</v>
      </c>
      <c r="BC21" s="20">
        <f>Jun_Report[[#This Row],[PerDaySalary]]*Jun_Report[[#This Row],[Absent]]</f>
        <v>0</v>
      </c>
      <c r="BD21" s="20">
        <f>Jun_Report[[#This Row],[Salary]]-Jun_Report[[#This Row],[PerDaySalary]]</f>
        <v>526507.56666666665</v>
      </c>
      <c r="BE21" s="56"/>
    </row>
    <row r="22" spans="1:57" customFormat="1" x14ac:dyDescent="0.3">
      <c r="C22" s="32"/>
      <c r="D22" s="32"/>
      <c r="E22" s="46"/>
      <c r="F22" s="10">
        <v>13</v>
      </c>
      <c r="G22" s="11">
        <v>3439</v>
      </c>
      <c r="H22" s="11" t="s">
        <v>13</v>
      </c>
      <c r="I22" s="9">
        <f t="shared" si="8"/>
        <v>5</v>
      </c>
      <c r="J22" s="9" t="s">
        <v>40</v>
      </c>
      <c r="K22" s="9" t="s">
        <v>40</v>
      </c>
      <c r="L22" s="9" t="s">
        <v>40</v>
      </c>
      <c r="M22" s="9" t="s">
        <v>40</v>
      </c>
      <c r="N22" s="9" t="s">
        <v>40</v>
      </c>
      <c r="O22" s="9" t="s">
        <v>40</v>
      </c>
      <c r="P22" s="9" t="str">
        <f t="shared" si="9"/>
        <v xml:space="preserve"> </v>
      </c>
      <c r="Q22" s="9" t="s">
        <v>40</v>
      </c>
      <c r="R22" s="9" t="s">
        <v>40</v>
      </c>
      <c r="S22" s="9" t="s">
        <v>40</v>
      </c>
      <c r="T22" s="9" t="s">
        <v>40</v>
      </c>
      <c r="U22" s="9" t="s">
        <v>40</v>
      </c>
      <c r="V22" s="9" t="s">
        <v>40</v>
      </c>
      <c r="W22" s="9" t="str">
        <f t="shared" si="9"/>
        <v xml:space="preserve"> </v>
      </c>
      <c r="X22" s="9" t="s">
        <v>40</v>
      </c>
      <c r="Y22" s="9" t="s">
        <v>40</v>
      </c>
      <c r="Z22" s="9" t="s">
        <v>40</v>
      </c>
      <c r="AA22" s="9" t="s">
        <v>40</v>
      </c>
      <c r="AB22" s="9" t="s">
        <v>40</v>
      </c>
      <c r="AC22" s="9" t="s">
        <v>40</v>
      </c>
      <c r="AD22" s="9" t="str">
        <f t="shared" si="11"/>
        <v xml:space="preserve"> </v>
      </c>
      <c r="AE22" s="9" t="s">
        <v>40</v>
      </c>
      <c r="AF22" s="9" t="s">
        <v>40</v>
      </c>
      <c r="AG22" s="9" t="s">
        <v>40</v>
      </c>
      <c r="AH22" s="9" t="s">
        <v>40</v>
      </c>
      <c r="AI22" s="9" t="s">
        <v>40</v>
      </c>
      <c r="AJ22" s="9" t="s">
        <v>40</v>
      </c>
      <c r="AK22" s="9" t="str">
        <f t="shared" si="11"/>
        <v xml:space="preserve"> </v>
      </c>
      <c r="AL22" s="9" t="s">
        <v>40</v>
      </c>
      <c r="AM22" s="9" t="s">
        <v>40</v>
      </c>
      <c r="AN22" s="9" t="s">
        <v>40</v>
      </c>
      <c r="AO22" s="48"/>
      <c r="AP22" s="32"/>
      <c r="AQ22" s="10">
        <v>13</v>
      </c>
      <c r="AR22" s="17">
        <v>3439</v>
      </c>
      <c r="AS22" s="17" t="str">
        <f t="shared" si="3"/>
        <v>June</v>
      </c>
      <c r="AT22" s="17" t="s">
        <v>13</v>
      </c>
      <c r="AU22" s="18">
        <f t="shared" si="10"/>
        <v>26</v>
      </c>
      <c r="AV22" s="18">
        <f t="shared" si="4"/>
        <v>0</v>
      </c>
      <c r="AW22" s="18">
        <f t="shared" si="5"/>
        <v>0</v>
      </c>
      <c r="AX22" s="18">
        <f t="shared" si="6"/>
        <v>5</v>
      </c>
      <c r="AY22" s="18">
        <f t="shared" si="7"/>
        <v>30</v>
      </c>
      <c r="AZ22" s="18">
        <f>Jun_Report[[#This Row],[Days]]-Jun_Report[[#This Row],[Absent]]</f>
        <v>30</v>
      </c>
      <c r="BA22" s="19">
        <v>333445</v>
      </c>
      <c r="BB22" s="20">
        <f>Jun_Report[[#This Row],[Salary]]/Jun_Report[[#This Row],[Days]]</f>
        <v>11114.833333333334</v>
      </c>
      <c r="BC22" s="20">
        <f>Jun_Report[[#This Row],[PerDaySalary]]*Jun_Report[[#This Row],[Absent]]</f>
        <v>0</v>
      </c>
      <c r="BD22" s="20">
        <f>Jun_Report[[#This Row],[Salary]]-Jun_Report[[#This Row],[PerDaySalary]]</f>
        <v>322330.16666666669</v>
      </c>
      <c r="BE22" s="56"/>
    </row>
    <row r="23" spans="1:57" customFormat="1" x14ac:dyDescent="0.3">
      <c r="C23" s="32"/>
      <c r="D23" s="32"/>
      <c r="E23" s="46"/>
      <c r="F23" s="10">
        <v>14</v>
      </c>
      <c r="G23" s="11">
        <v>3440</v>
      </c>
      <c r="H23" s="11" t="s">
        <v>14</v>
      </c>
      <c r="I23" s="9">
        <f t="shared" si="8"/>
        <v>5</v>
      </c>
      <c r="J23" s="9" t="s">
        <v>40</v>
      </c>
      <c r="K23" s="9" t="s">
        <v>40</v>
      </c>
      <c r="L23" s="9" t="s">
        <v>40</v>
      </c>
      <c r="M23" s="9" t="s">
        <v>40</v>
      </c>
      <c r="N23" s="9" t="s">
        <v>40</v>
      </c>
      <c r="O23" s="9" t="s">
        <v>40</v>
      </c>
      <c r="P23" s="9" t="str">
        <f t="shared" si="9"/>
        <v xml:space="preserve"> </v>
      </c>
      <c r="Q23" s="9" t="s">
        <v>40</v>
      </c>
      <c r="R23" s="9" t="s">
        <v>40</v>
      </c>
      <c r="S23" s="9" t="s">
        <v>40</v>
      </c>
      <c r="T23" s="9" t="s">
        <v>40</v>
      </c>
      <c r="U23" s="9" t="s">
        <v>40</v>
      </c>
      <c r="V23" s="9" t="s">
        <v>40</v>
      </c>
      <c r="W23" s="9" t="str">
        <f t="shared" si="9"/>
        <v xml:space="preserve"> </v>
      </c>
      <c r="X23" s="9" t="s">
        <v>40</v>
      </c>
      <c r="Y23" s="9" t="s">
        <v>40</v>
      </c>
      <c r="Z23" s="9" t="s">
        <v>40</v>
      </c>
      <c r="AA23" s="9" t="s">
        <v>40</v>
      </c>
      <c r="AB23" s="9" t="s">
        <v>40</v>
      </c>
      <c r="AC23" s="9" t="s">
        <v>40</v>
      </c>
      <c r="AD23" s="9" t="str">
        <f t="shared" si="11"/>
        <v xml:space="preserve"> </v>
      </c>
      <c r="AE23" s="9" t="s">
        <v>40</v>
      </c>
      <c r="AF23" s="9" t="s">
        <v>40</v>
      </c>
      <c r="AG23" s="9" t="s">
        <v>40</v>
      </c>
      <c r="AH23" s="9" t="s">
        <v>40</v>
      </c>
      <c r="AI23" s="9" t="s">
        <v>40</v>
      </c>
      <c r="AJ23" s="9" t="s">
        <v>40</v>
      </c>
      <c r="AK23" s="9" t="str">
        <f t="shared" si="11"/>
        <v xml:space="preserve"> </v>
      </c>
      <c r="AL23" s="9" t="s">
        <v>40</v>
      </c>
      <c r="AM23" s="9" t="s">
        <v>40</v>
      </c>
      <c r="AN23" s="9" t="s">
        <v>40</v>
      </c>
      <c r="AO23" s="48"/>
      <c r="AP23" s="32"/>
      <c r="AQ23" s="10">
        <v>14</v>
      </c>
      <c r="AR23" s="17">
        <v>3440</v>
      </c>
      <c r="AS23" s="17" t="str">
        <f t="shared" si="3"/>
        <v>June</v>
      </c>
      <c r="AT23" s="17" t="s">
        <v>14</v>
      </c>
      <c r="AU23" s="18">
        <f t="shared" si="10"/>
        <v>26</v>
      </c>
      <c r="AV23" s="18">
        <f t="shared" si="4"/>
        <v>0</v>
      </c>
      <c r="AW23" s="18">
        <f t="shared" si="5"/>
        <v>0</v>
      </c>
      <c r="AX23" s="18">
        <f t="shared" si="6"/>
        <v>5</v>
      </c>
      <c r="AY23" s="18">
        <f t="shared" si="7"/>
        <v>30</v>
      </c>
      <c r="AZ23" s="18">
        <f>Jun_Report[[#This Row],[Days]]-Jun_Report[[#This Row],[Absent]]</f>
        <v>30</v>
      </c>
      <c r="BA23" s="19">
        <v>77777</v>
      </c>
      <c r="BB23" s="20">
        <f>Jun_Report[[#This Row],[Salary]]/Jun_Report[[#This Row],[Days]]</f>
        <v>2592.5666666666666</v>
      </c>
      <c r="BC23" s="20">
        <f>Jun_Report[[#This Row],[PerDaySalary]]*Jun_Report[[#This Row],[Absent]]</f>
        <v>0</v>
      </c>
      <c r="BD23" s="20">
        <f>Jun_Report[[#This Row],[Salary]]-Jun_Report[[#This Row],[PerDaySalary]]</f>
        <v>75184.433333333334</v>
      </c>
      <c r="BE23" s="56"/>
    </row>
    <row r="24" spans="1:57" customFormat="1" x14ac:dyDescent="0.3">
      <c r="C24" s="32"/>
      <c r="D24" s="32"/>
      <c r="E24" s="46"/>
      <c r="F24" s="10">
        <v>15</v>
      </c>
      <c r="G24" s="11">
        <v>3441</v>
      </c>
      <c r="H24" s="11" t="s">
        <v>15</v>
      </c>
      <c r="I24" s="9">
        <f t="shared" si="8"/>
        <v>5</v>
      </c>
      <c r="J24" s="9" t="s">
        <v>40</v>
      </c>
      <c r="K24" s="9" t="s">
        <v>40</v>
      </c>
      <c r="L24" s="9" t="s">
        <v>40</v>
      </c>
      <c r="M24" s="9" t="s">
        <v>40</v>
      </c>
      <c r="N24" s="9" t="s">
        <v>40</v>
      </c>
      <c r="O24" s="9" t="s">
        <v>40</v>
      </c>
      <c r="P24" s="9" t="str">
        <f t="shared" si="9"/>
        <v xml:space="preserve"> </v>
      </c>
      <c r="Q24" s="9" t="s">
        <v>40</v>
      </c>
      <c r="R24" s="9" t="s">
        <v>40</v>
      </c>
      <c r="S24" s="9" t="s">
        <v>40</v>
      </c>
      <c r="T24" s="9" t="s">
        <v>40</v>
      </c>
      <c r="U24" s="9" t="s">
        <v>40</v>
      </c>
      <c r="V24" s="9" t="s">
        <v>40</v>
      </c>
      <c r="W24" s="9" t="str">
        <f t="shared" si="9"/>
        <v xml:space="preserve"> </v>
      </c>
      <c r="X24" s="9" t="s">
        <v>40</v>
      </c>
      <c r="Y24" s="9" t="s">
        <v>40</v>
      </c>
      <c r="Z24" s="9" t="s">
        <v>40</v>
      </c>
      <c r="AA24" s="9" t="s">
        <v>40</v>
      </c>
      <c r="AB24" s="9" t="s">
        <v>40</v>
      </c>
      <c r="AC24" s="9" t="s">
        <v>40</v>
      </c>
      <c r="AD24" s="9" t="str">
        <f t="shared" si="11"/>
        <v xml:space="preserve"> </v>
      </c>
      <c r="AE24" s="9" t="s">
        <v>40</v>
      </c>
      <c r="AF24" s="9" t="s">
        <v>40</v>
      </c>
      <c r="AG24" s="9" t="s">
        <v>40</v>
      </c>
      <c r="AH24" s="9" t="s">
        <v>40</v>
      </c>
      <c r="AI24" s="9" t="s">
        <v>40</v>
      </c>
      <c r="AJ24" s="9" t="s">
        <v>40</v>
      </c>
      <c r="AK24" s="9" t="str">
        <f t="shared" si="11"/>
        <v xml:space="preserve"> </v>
      </c>
      <c r="AL24" s="9" t="s">
        <v>40</v>
      </c>
      <c r="AM24" s="9" t="s">
        <v>40</v>
      </c>
      <c r="AN24" s="9" t="s">
        <v>40</v>
      </c>
      <c r="AO24" s="48"/>
      <c r="AP24" s="32"/>
      <c r="AQ24" s="10">
        <v>15</v>
      </c>
      <c r="AR24" s="17">
        <v>3441</v>
      </c>
      <c r="AS24" s="17" t="str">
        <f t="shared" si="3"/>
        <v>June</v>
      </c>
      <c r="AT24" s="17" t="s">
        <v>15</v>
      </c>
      <c r="AU24" s="18">
        <f t="shared" si="10"/>
        <v>26</v>
      </c>
      <c r="AV24" s="18">
        <f t="shared" si="4"/>
        <v>0</v>
      </c>
      <c r="AW24" s="18">
        <f t="shared" si="5"/>
        <v>0</v>
      </c>
      <c r="AX24" s="18">
        <f t="shared" si="6"/>
        <v>5</v>
      </c>
      <c r="AY24" s="18">
        <f t="shared" si="7"/>
        <v>30</v>
      </c>
      <c r="AZ24" s="18">
        <f>Jun_Report[[#This Row],[Days]]-Jun_Report[[#This Row],[Absent]]</f>
        <v>30</v>
      </c>
      <c r="BA24" s="19">
        <v>6777890</v>
      </c>
      <c r="BB24" s="20">
        <f>Jun_Report[[#This Row],[Salary]]/Jun_Report[[#This Row],[Days]]</f>
        <v>225929.66666666666</v>
      </c>
      <c r="BC24" s="20">
        <f>Jun_Report[[#This Row],[PerDaySalary]]*Jun_Report[[#This Row],[Absent]]</f>
        <v>0</v>
      </c>
      <c r="BD24" s="20">
        <f>Jun_Report[[#This Row],[Salary]]-Jun_Report[[#This Row],[PerDaySalary]]</f>
        <v>6551960.333333333</v>
      </c>
      <c r="BE24" s="56"/>
    </row>
    <row r="25" spans="1:57" customFormat="1" x14ac:dyDescent="0.3">
      <c r="C25" s="32"/>
      <c r="D25" s="32"/>
      <c r="E25" s="46"/>
      <c r="F25" s="10">
        <v>16</v>
      </c>
      <c r="G25" s="11">
        <v>3442</v>
      </c>
      <c r="H25" s="11" t="s">
        <v>16</v>
      </c>
      <c r="I25" s="9">
        <f t="shared" si="8"/>
        <v>5</v>
      </c>
      <c r="J25" s="9" t="s">
        <v>40</v>
      </c>
      <c r="K25" s="9" t="s">
        <v>40</v>
      </c>
      <c r="L25" s="9" t="s">
        <v>40</v>
      </c>
      <c r="M25" s="9" t="s">
        <v>40</v>
      </c>
      <c r="N25" s="9" t="s">
        <v>40</v>
      </c>
      <c r="O25" s="9" t="s">
        <v>40</v>
      </c>
      <c r="P25" s="9" t="str">
        <f t="shared" si="9"/>
        <v xml:space="preserve"> </v>
      </c>
      <c r="Q25" s="9" t="s">
        <v>40</v>
      </c>
      <c r="R25" s="9" t="s">
        <v>40</v>
      </c>
      <c r="S25" s="9" t="s">
        <v>40</v>
      </c>
      <c r="T25" s="9" t="s">
        <v>40</v>
      </c>
      <c r="U25" s="9" t="s">
        <v>40</v>
      </c>
      <c r="V25" s="9" t="s">
        <v>40</v>
      </c>
      <c r="W25" s="9" t="str">
        <f t="shared" si="9"/>
        <v xml:space="preserve"> </v>
      </c>
      <c r="X25" s="9" t="s">
        <v>40</v>
      </c>
      <c r="Y25" s="9" t="s">
        <v>40</v>
      </c>
      <c r="Z25" s="9" t="s">
        <v>40</v>
      </c>
      <c r="AA25" s="9" t="s">
        <v>40</v>
      </c>
      <c r="AB25" s="9" t="s">
        <v>40</v>
      </c>
      <c r="AC25" s="9" t="s">
        <v>40</v>
      </c>
      <c r="AD25" s="9" t="str">
        <f t="shared" si="11"/>
        <v xml:space="preserve"> </v>
      </c>
      <c r="AE25" s="9" t="s">
        <v>40</v>
      </c>
      <c r="AF25" s="9" t="s">
        <v>40</v>
      </c>
      <c r="AG25" s="9" t="s">
        <v>40</v>
      </c>
      <c r="AH25" s="9" t="s">
        <v>40</v>
      </c>
      <c r="AI25" s="9" t="s">
        <v>40</v>
      </c>
      <c r="AJ25" s="9" t="s">
        <v>40</v>
      </c>
      <c r="AK25" s="9" t="str">
        <f t="shared" si="11"/>
        <v xml:space="preserve"> </v>
      </c>
      <c r="AL25" s="9" t="s">
        <v>40</v>
      </c>
      <c r="AM25" s="9" t="s">
        <v>40</v>
      </c>
      <c r="AN25" s="9" t="s">
        <v>40</v>
      </c>
      <c r="AO25" s="48"/>
      <c r="AP25" s="32"/>
      <c r="AQ25" s="10">
        <v>16</v>
      </c>
      <c r="AR25" s="17">
        <v>3442</v>
      </c>
      <c r="AS25" s="17" t="str">
        <f t="shared" si="3"/>
        <v>June</v>
      </c>
      <c r="AT25" s="17" t="s">
        <v>16</v>
      </c>
      <c r="AU25" s="18">
        <f t="shared" si="10"/>
        <v>26</v>
      </c>
      <c r="AV25" s="18">
        <f t="shared" si="4"/>
        <v>0</v>
      </c>
      <c r="AW25" s="18">
        <f t="shared" si="5"/>
        <v>0</v>
      </c>
      <c r="AX25" s="18">
        <f t="shared" si="6"/>
        <v>5</v>
      </c>
      <c r="AY25" s="18">
        <f t="shared" si="7"/>
        <v>30</v>
      </c>
      <c r="AZ25" s="18">
        <f>Jun_Report[[#This Row],[Days]]-Jun_Report[[#This Row],[Absent]]</f>
        <v>30</v>
      </c>
      <c r="BA25" s="19">
        <v>643539</v>
      </c>
      <c r="BB25" s="20">
        <f>Jun_Report[[#This Row],[Salary]]/Jun_Report[[#This Row],[Days]]</f>
        <v>21451.3</v>
      </c>
      <c r="BC25" s="20">
        <f>Jun_Report[[#This Row],[PerDaySalary]]*Jun_Report[[#This Row],[Absent]]</f>
        <v>0</v>
      </c>
      <c r="BD25" s="20">
        <f>Jun_Report[[#This Row],[Salary]]-Jun_Report[[#This Row],[PerDaySalary]]</f>
        <v>622087.69999999995</v>
      </c>
      <c r="BE25" s="56"/>
    </row>
    <row r="26" spans="1:57" customFormat="1" x14ac:dyDescent="0.3">
      <c r="C26" s="32"/>
      <c r="D26" s="32"/>
      <c r="E26" s="46"/>
      <c r="F26" s="10">
        <v>17</v>
      </c>
      <c r="G26" s="11">
        <v>3443</v>
      </c>
      <c r="H26" s="11" t="s">
        <v>17</v>
      </c>
      <c r="I26" s="9">
        <f t="shared" si="8"/>
        <v>5</v>
      </c>
      <c r="J26" s="9" t="s">
        <v>40</v>
      </c>
      <c r="K26" s="9" t="s">
        <v>40</v>
      </c>
      <c r="L26" s="9" t="s">
        <v>40</v>
      </c>
      <c r="M26" s="9" t="s">
        <v>40</v>
      </c>
      <c r="N26" s="9" t="s">
        <v>40</v>
      </c>
      <c r="O26" s="9" t="s">
        <v>40</v>
      </c>
      <c r="P26" s="9" t="str">
        <f t="shared" si="9"/>
        <v xml:space="preserve"> </v>
      </c>
      <c r="Q26" s="9" t="s">
        <v>40</v>
      </c>
      <c r="R26" s="9" t="s">
        <v>40</v>
      </c>
      <c r="S26" s="9" t="s">
        <v>40</v>
      </c>
      <c r="T26" s="9" t="s">
        <v>40</v>
      </c>
      <c r="U26" s="9" t="s">
        <v>40</v>
      </c>
      <c r="V26" s="9" t="s">
        <v>40</v>
      </c>
      <c r="W26" s="9" t="str">
        <f t="shared" si="9"/>
        <v xml:space="preserve"> </v>
      </c>
      <c r="X26" s="9" t="s">
        <v>40</v>
      </c>
      <c r="Y26" s="9" t="s">
        <v>40</v>
      </c>
      <c r="Z26" s="9" t="s">
        <v>40</v>
      </c>
      <c r="AA26" s="9" t="s">
        <v>40</v>
      </c>
      <c r="AB26" s="9" t="s">
        <v>40</v>
      </c>
      <c r="AC26" s="9" t="s">
        <v>40</v>
      </c>
      <c r="AD26" s="9" t="str">
        <f t="shared" si="11"/>
        <v xml:space="preserve"> </v>
      </c>
      <c r="AE26" s="9" t="s">
        <v>40</v>
      </c>
      <c r="AF26" s="9" t="s">
        <v>40</v>
      </c>
      <c r="AG26" s="9" t="s">
        <v>40</v>
      </c>
      <c r="AH26" s="9" t="s">
        <v>40</v>
      </c>
      <c r="AI26" s="9" t="s">
        <v>40</v>
      </c>
      <c r="AJ26" s="9" t="s">
        <v>40</v>
      </c>
      <c r="AK26" s="9" t="str">
        <f t="shared" si="11"/>
        <v xml:space="preserve"> </v>
      </c>
      <c r="AL26" s="9" t="s">
        <v>40</v>
      </c>
      <c r="AM26" s="9" t="s">
        <v>40</v>
      </c>
      <c r="AN26" s="9" t="s">
        <v>40</v>
      </c>
      <c r="AO26" s="48"/>
      <c r="AP26" s="32"/>
      <c r="AQ26" s="10">
        <v>17</v>
      </c>
      <c r="AR26" s="17">
        <v>3443</v>
      </c>
      <c r="AS26" s="17" t="str">
        <f t="shared" si="3"/>
        <v>June</v>
      </c>
      <c r="AT26" s="17" t="s">
        <v>17</v>
      </c>
      <c r="AU26" s="18">
        <f t="shared" si="10"/>
        <v>26</v>
      </c>
      <c r="AV26" s="18">
        <f t="shared" si="4"/>
        <v>0</v>
      </c>
      <c r="AW26" s="18">
        <f t="shared" si="5"/>
        <v>0</v>
      </c>
      <c r="AX26" s="18">
        <f t="shared" si="6"/>
        <v>5</v>
      </c>
      <c r="AY26" s="18">
        <f t="shared" si="7"/>
        <v>30</v>
      </c>
      <c r="AZ26" s="18">
        <f>Jun_Report[[#This Row],[Days]]-Jun_Report[[#This Row],[Absent]]</f>
        <v>30</v>
      </c>
      <c r="BA26" s="19">
        <v>14411111</v>
      </c>
      <c r="BB26" s="20">
        <f>Jun_Report[[#This Row],[Salary]]/Jun_Report[[#This Row],[Days]]</f>
        <v>480370.36666666664</v>
      </c>
      <c r="BC26" s="20">
        <f>Jun_Report[[#This Row],[PerDaySalary]]*Jun_Report[[#This Row],[Absent]]</f>
        <v>0</v>
      </c>
      <c r="BD26" s="20">
        <f>Jun_Report[[#This Row],[Salary]]-Jun_Report[[#This Row],[PerDaySalary]]</f>
        <v>13930740.633333333</v>
      </c>
      <c r="BE26" s="56"/>
    </row>
    <row r="27" spans="1:57" customFormat="1" x14ac:dyDescent="0.3">
      <c r="C27" s="32"/>
      <c r="D27" s="32"/>
      <c r="E27" s="46"/>
      <c r="F27" s="10">
        <v>18</v>
      </c>
      <c r="G27" s="11">
        <v>3444</v>
      </c>
      <c r="H27" s="11" t="s">
        <v>18</v>
      </c>
      <c r="I27" s="9">
        <f t="shared" si="8"/>
        <v>5</v>
      </c>
      <c r="J27" s="9" t="s">
        <v>40</v>
      </c>
      <c r="K27" s="9" t="s">
        <v>40</v>
      </c>
      <c r="L27" s="9" t="s">
        <v>40</v>
      </c>
      <c r="M27" s="9" t="s">
        <v>40</v>
      </c>
      <c r="N27" s="9" t="s">
        <v>40</v>
      </c>
      <c r="O27" s="9" t="s">
        <v>40</v>
      </c>
      <c r="P27" s="9" t="str">
        <f t="shared" si="9"/>
        <v xml:space="preserve"> </v>
      </c>
      <c r="Q27" s="9" t="s">
        <v>40</v>
      </c>
      <c r="R27" s="9" t="s">
        <v>40</v>
      </c>
      <c r="S27" s="9" t="s">
        <v>40</v>
      </c>
      <c r="T27" s="9" t="s">
        <v>40</v>
      </c>
      <c r="U27" s="9" t="s">
        <v>40</v>
      </c>
      <c r="V27" s="9" t="s">
        <v>40</v>
      </c>
      <c r="W27" s="9" t="str">
        <f t="shared" si="9"/>
        <v xml:space="preserve"> </v>
      </c>
      <c r="X27" s="9" t="s">
        <v>40</v>
      </c>
      <c r="Y27" s="9" t="s">
        <v>40</v>
      </c>
      <c r="Z27" s="9" t="s">
        <v>40</v>
      </c>
      <c r="AA27" s="9" t="s">
        <v>40</v>
      </c>
      <c r="AB27" s="9" t="s">
        <v>40</v>
      </c>
      <c r="AC27" s="9" t="s">
        <v>40</v>
      </c>
      <c r="AD27" s="9" t="str">
        <f t="shared" si="11"/>
        <v xml:space="preserve"> </v>
      </c>
      <c r="AE27" s="9" t="s">
        <v>40</v>
      </c>
      <c r="AF27" s="9" t="s">
        <v>40</v>
      </c>
      <c r="AG27" s="9" t="s">
        <v>40</v>
      </c>
      <c r="AH27" s="9" t="s">
        <v>40</v>
      </c>
      <c r="AI27" s="9" t="s">
        <v>40</v>
      </c>
      <c r="AJ27" s="9" t="s">
        <v>40</v>
      </c>
      <c r="AK27" s="9" t="str">
        <f t="shared" si="11"/>
        <v xml:space="preserve"> </v>
      </c>
      <c r="AL27" s="9" t="s">
        <v>40</v>
      </c>
      <c r="AM27" s="9" t="s">
        <v>40</v>
      </c>
      <c r="AN27" s="9" t="s">
        <v>40</v>
      </c>
      <c r="AO27" s="48"/>
      <c r="AP27" s="32"/>
      <c r="AQ27" s="10">
        <v>18</v>
      </c>
      <c r="AR27" s="17">
        <v>3444</v>
      </c>
      <c r="AS27" s="17" t="str">
        <f t="shared" si="3"/>
        <v>June</v>
      </c>
      <c r="AT27" s="17" t="s">
        <v>18</v>
      </c>
      <c r="AU27" s="18">
        <f t="shared" si="10"/>
        <v>26</v>
      </c>
      <c r="AV27" s="18">
        <f t="shared" si="4"/>
        <v>0</v>
      </c>
      <c r="AW27" s="18">
        <f t="shared" si="5"/>
        <v>0</v>
      </c>
      <c r="AX27" s="18">
        <f t="shared" si="6"/>
        <v>5</v>
      </c>
      <c r="AY27" s="18">
        <f t="shared" si="7"/>
        <v>30</v>
      </c>
      <c r="AZ27" s="18">
        <f>Jun_Report[[#This Row],[Days]]-Jun_Report[[#This Row],[Absent]]</f>
        <v>30</v>
      </c>
      <c r="BA27" s="19">
        <v>222222</v>
      </c>
      <c r="BB27" s="20">
        <f>Jun_Report[[#This Row],[Salary]]/Jun_Report[[#This Row],[Days]]</f>
        <v>7407.4</v>
      </c>
      <c r="BC27" s="20">
        <f>Jun_Report[[#This Row],[PerDaySalary]]*Jun_Report[[#This Row],[Absent]]</f>
        <v>0</v>
      </c>
      <c r="BD27" s="20">
        <f>Jun_Report[[#This Row],[Salary]]-Jun_Report[[#This Row],[PerDaySalary]]</f>
        <v>214814.6</v>
      </c>
      <c r="BE27" s="56"/>
    </row>
    <row r="28" spans="1:57" customFormat="1" x14ac:dyDescent="0.3">
      <c r="C28" s="32"/>
      <c r="D28" s="32"/>
      <c r="E28" s="46"/>
      <c r="F28" s="10">
        <v>19</v>
      </c>
      <c r="G28" s="11">
        <v>3445</v>
      </c>
      <c r="H28" s="11" t="s">
        <v>19</v>
      </c>
      <c r="I28" s="9">
        <f t="shared" si="8"/>
        <v>5</v>
      </c>
      <c r="J28" s="9" t="s">
        <v>40</v>
      </c>
      <c r="K28" s="9" t="s">
        <v>40</v>
      </c>
      <c r="L28" s="9" t="s">
        <v>40</v>
      </c>
      <c r="M28" s="9" t="s">
        <v>40</v>
      </c>
      <c r="N28" s="9" t="s">
        <v>40</v>
      </c>
      <c r="O28" s="9" t="s">
        <v>40</v>
      </c>
      <c r="P28" s="9" t="str">
        <f t="shared" si="9"/>
        <v xml:space="preserve"> </v>
      </c>
      <c r="Q28" s="9" t="s">
        <v>40</v>
      </c>
      <c r="R28" s="9" t="s">
        <v>40</v>
      </c>
      <c r="S28" s="9" t="s">
        <v>40</v>
      </c>
      <c r="T28" s="9" t="s">
        <v>40</v>
      </c>
      <c r="U28" s="9" t="s">
        <v>40</v>
      </c>
      <c r="V28" s="9" t="s">
        <v>40</v>
      </c>
      <c r="W28" s="9" t="str">
        <f t="shared" si="9"/>
        <v xml:space="preserve"> </v>
      </c>
      <c r="X28" s="9" t="s">
        <v>40</v>
      </c>
      <c r="Y28" s="9" t="s">
        <v>40</v>
      </c>
      <c r="Z28" s="9" t="s">
        <v>40</v>
      </c>
      <c r="AA28" s="9" t="s">
        <v>40</v>
      </c>
      <c r="AB28" s="9" t="s">
        <v>40</v>
      </c>
      <c r="AC28" s="9" t="s">
        <v>40</v>
      </c>
      <c r="AD28" s="9" t="str">
        <f t="shared" si="11"/>
        <v xml:space="preserve"> </v>
      </c>
      <c r="AE28" s="9" t="s">
        <v>40</v>
      </c>
      <c r="AF28" s="9" t="s">
        <v>40</v>
      </c>
      <c r="AG28" s="9" t="s">
        <v>40</v>
      </c>
      <c r="AH28" s="9" t="s">
        <v>40</v>
      </c>
      <c r="AI28" s="9" t="s">
        <v>40</v>
      </c>
      <c r="AJ28" s="9" t="s">
        <v>40</v>
      </c>
      <c r="AK28" s="9" t="str">
        <f t="shared" si="11"/>
        <v xml:space="preserve"> </v>
      </c>
      <c r="AL28" s="9" t="s">
        <v>40</v>
      </c>
      <c r="AM28" s="9" t="s">
        <v>40</v>
      </c>
      <c r="AN28" s="9" t="s">
        <v>40</v>
      </c>
      <c r="AO28" s="48"/>
      <c r="AP28" s="32"/>
      <c r="AQ28" s="10">
        <v>19</v>
      </c>
      <c r="AR28" s="17">
        <v>3445</v>
      </c>
      <c r="AS28" s="17" t="str">
        <f t="shared" si="3"/>
        <v>June</v>
      </c>
      <c r="AT28" s="17" t="s">
        <v>19</v>
      </c>
      <c r="AU28" s="18">
        <f t="shared" si="10"/>
        <v>26</v>
      </c>
      <c r="AV28" s="18">
        <f t="shared" si="4"/>
        <v>0</v>
      </c>
      <c r="AW28" s="18">
        <f t="shared" si="5"/>
        <v>0</v>
      </c>
      <c r="AX28" s="18">
        <f t="shared" si="6"/>
        <v>5</v>
      </c>
      <c r="AY28" s="18">
        <f t="shared" si="7"/>
        <v>30</v>
      </c>
      <c r="AZ28" s="18">
        <f>Jun_Report[[#This Row],[Days]]-Jun_Report[[#This Row],[Absent]]</f>
        <v>30</v>
      </c>
      <c r="BA28" s="19">
        <v>666666</v>
      </c>
      <c r="BB28" s="20">
        <f>Jun_Report[[#This Row],[Salary]]/Jun_Report[[#This Row],[Days]]</f>
        <v>22222.2</v>
      </c>
      <c r="BC28" s="20">
        <f>Jun_Report[[#This Row],[PerDaySalary]]*Jun_Report[[#This Row],[Absent]]</f>
        <v>0</v>
      </c>
      <c r="BD28" s="20">
        <f>Jun_Report[[#This Row],[Salary]]-Jun_Report[[#This Row],[PerDaySalary]]</f>
        <v>644443.80000000005</v>
      </c>
      <c r="BE28" s="56"/>
    </row>
    <row r="29" spans="1:57" customFormat="1" x14ac:dyDescent="0.3">
      <c r="C29" s="32"/>
      <c r="D29" s="32"/>
      <c r="E29" s="46"/>
      <c r="F29" s="10">
        <v>20</v>
      </c>
      <c r="G29" s="11">
        <v>3446</v>
      </c>
      <c r="H29" s="11" t="s">
        <v>20</v>
      </c>
      <c r="I29" s="9">
        <f t="shared" si="8"/>
        <v>5</v>
      </c>
      <c r="J29" s="9" t="s">
        <v>40</v>
      </c>
      <c r="K29" s="9" t="s">
        <v>40</v>
      </c>
      <c r="L29" s="9" t="s">
        <v>40</v>
      </c>
      <c r="M29" s="9" t="s">
        <v>40</v>
      </c>
      <c r="N29" s="9" t="s">
        <v>40</v>
      </c>
      <c r="O29" s="9" t="s">
        <v>40</v>
      </c>
      <c r="P29" s="9" t="str">
        <f t="shared" si="9"/>
        <v xml:space="preserve"> </v>
      </c>
      <c r="Q29" s="9" t="s">
        <v>40</v>
      </c>
      <c r="R29" s="9" t="s">
        <v>40</v>
      </c>
      <c r="S29" s="9" t="s">
        <v>40</v>
      </c>
      <c r="T29" s="9" t="s">
        <v>40</v>
      </c>
      <c r="U29" s="9" t="s">
        <v>40</v>
      </c>
      <c r="V29" s="9" t="s">
        <v>40</v>
      </c>
      <c r="W29" s="9" t="str">
        <f t="shared" si="9"/>
        <v xml:space="preserve"> </v>
      </c>
      <c r="X29" s="9" t="s">
        <v>40</v>
      </c>
      <c r="Y29" s="9" t="s">
        <v>40</v>
      </c>
      <c r="Z29" s="9" t="s">
        <v>40</v>
      </c>
      <c r="AA29" s="9" t="s">
        <v>40</v>
      </c>
      <c r="AB29" s="9" t="s">
        <v>40</v>
      </c>
      <c r="AC29" s="9" t="s">
        <v>40</v>
      </c>
      <c r="AD29" s="9" t="str">
        <f t="shared" si="11"/>
        <v xml:space="preserve"> </v>
      </c>
      <c r="AE29" s="9" t="s">
        <v>40</v>
      </c>
      <c r="AF29" s="9" t="s">
        <v>40</v>
      </c>
      <c r="AG29" s="9" t="s">
        <v>40</v>
      </c>
      <c r="AH29" s="9" t="s">
        <v>40</v>
      </c>
      <c r="AI29" s="9" t="s">
        <v>40</v>
      </c>
      <c r="AJ29" s="9" t="s">
        <v>40</v>
      </c>
      <c r="AK29" s="9" t="str">
        <f t="shared" si="11"/>
        <v xml:space="preserve"> </v>
      </c>
      <c r="AL29" s="9" t="s">
        <v>40</v>
      </c>
      <c r="AM29" s="9" t="s">
        <v>40</v>
      </c>
      <c r="AN29" s="9" t="s">
        <v>40</v>
      </c>
      <c r="AO29" s="48"/>
      <c r="AP29" s="32"/>
      <c r="AQ29" s="10">
        <v>20</v>
      </c>
      <c r="AR29" s="17">
        <v>3446</v>
      </c>
      <c r="AS29" s="17" t="str">
        <f t="shared" si="3"/>
        <v>June</v>
      </c>
      <c r="AT29" s="17" t="s">
        <v>20</v>
      </c>
      <c r="AU29" s="18">
        <f t="shared" si="10"/>
        <v>26</v>
      </c>
      <c r="AV29" s="18">
        <f t="shared" si="4"/>
        <v>0</v>
      </c>
      <c r="AW29" s="18">
        <f t="shared" si="5"/>
        <v>0</v>
      </c>
      <c r="AX29" s="18">
        <f t="shared" si="6"/>
        <v>5</v>
      </c>
      <c r="AY29" s="18">
        <f t="shared" si="7"/>
        <v>30</v>
      </c>
      <c r="AZ29" s="18">
        <f>Jun_Report[[#This Row],[Days]]-Jun_Report[[#This Row],[Absent]]</f>
        <v>30</v>
      </c>
      <c r="BA29" s="19">
        <v>733333</v>
      </c>
      <c r="BB29" s="20">
        <f>Jun_Report[[#This Row],[Salary]]/Jun_Report[[#This Row],[Days]]</f>
        <v>24444.433333333334</v>
      </c>
      <c r="BC29" s="20">
        <f>Jun_Report[[#This Row],[PerDaySalary]]*Jun_Report[[#This Row],[Absent]]</f>
        <v>0</v>
      </c>
      <c r="BD29" s="20">
        <f>Jun_Report[[#This Row],[Salary]]-Jun_Report[[#This Row],[PerDaySalary]]</f>
        <v>708888.56666666665</v>
      </c>
      <c r="BE29" s="56"/>
    </row>
    <row r="30" spans="1:57" customFormat="1" x14ac:dyDescent="0.3">
      <c r="C30" s="32"/>
      <c r="D30" s="32"/>
      <c r="E30" s="46"/>
      <c r="F30" s="10">
        <v>21</v>
      </c>
      <c r="G30" s="11">
        <v>3447</v>
      </c>
      <c r="H30" s="11" t="s">
        <v>21</v>
      </c>
      <c r="I30" s="9">
        <f t="shared" si="8"/>
        <v>5</v>
      </c>
      <c r="J30" s="9" t="s">
        <v>40</v>
      </c>
      <c r="K30" s="9" t="s">
        <v>40</v>
      </c>
      <c r="L30" s="9" t="s">
        <v>40</v>
      </c>
      <c r="M30" s="9" t="s">
        <v>40</v>
      </c>
      <c r="N30" s="9" t="s">
        <v>40</v>
      </c>
      <c r="O30" s="9" t="s">
        <v>40</v>
      </c>
      <c r="P30" s="9" t="str">
        <f t="shared" si="9"/>
        <v xml:space="preserve"> </v>
      </c>
      <c r="Q30" s="9" t="s">
        <v>40</v>
      </c>
      <c r="R30" s="9" t="s">
        <v>40</v>
      </c>
      <c r="S30" s="9" t="s">
        <v>40</v>
      </c>
      <c r="T30" s="9" t="s">
        <v>40</v>
      </c>
      <c r="U30" s="9" t="s">
        <v>40</v>
      </c>
      <c r="V30" s="9" t="s">
        <v>40</v>
      </c>
      <c r="W30" s="9" t="str">
        <f t="shared" si="9"/>
        <v xml:space="preserve"> </v>
      </c>
      <c r="X30" s="9" t="s">
        <v>40</v>
      </c>
      <c r="Y30" s="9" t="s">
        <v>40</v>
      </c>
      <c r="Z30" s="9" t="s">
        <v>40</v>
      </c>
      <c r="AA30" s="9" t="s">
        <v>40</v>
      </c>
      <c r="AB30" s="9" t="s">
        <v>40</v>
      </c>
      <c r="AC30" s="9" t="s">
        <v>40</v>
      </c>
      <c r="AD30" s="9" t="str">
        <f t="shared" si="11"/>
        <v xml:space="preserve"> </v>
      </c>
      <c r="AE30" s="9" t="s">
        <v>40</v>
      </c>
      <c r="AF30" s="9" t="s">
        <v>40</v>
      </c>
      <c r="AG30" s="9" t="s">
        <v>40</v>
      </c>
      <c r="AH30" s="9" t="s">
        <v>40</v>
      </c>
      <c r="AI30" s="9" t="s">
        <v>40</v>
      </c>
      <c r="AJ30" s="9" t="s">
        <v>40</v>
      </c>
      <c r="AK30" s="9" t="str">
        <f t="shared" si="11"/>
        <v xml:space="preserve"> </v>
      </c>
      <c r="AL30" s="9" t="s">
        <v>40</v>
      </c>
      <c r="AM30" s="9" t="s">
        <v>40</v>
      </c>
      <c r="AN30" s="9" t="s">
        <v>40</v>
      </c>
      <c r="AO30" s="48"/>
      <c r="AP30" s="32"/>
      <c r="AQ30" s="10">
        <v>21</v>
      </c>
      <c r="AR30" s="17">
        <v>3447</v>
      </c>
      <c r="AS30" s="17" t="str">
        <f t="shared" si="3"/>
        <v>June</v>
      </c>
      <c r="AT30" s="17" t="s">
        <v>21</v>
      </c>
      <c r="AU30" s="18">
        <f t="shared" si="10"/>
        <v>26</v>
      </c>
      <c r="AV30" s="18">
        <f t="shared" si="4"/>
        <v>0</v>
      </c>
      <c r="AW30" s="18">
        <f t="shared" si="5"/>
        <v>0</v>
      </c>
      <c r="AX30" s="18">
        <f t="shared" si="6"/>
        <v>5</v>
      </c>
      <c r="AY30" s="18">
        <f t="shared" si="7"/>
        <v>30</v>
      </c>
      <c r="AZ30" s="18">
        <f>Jun_Report[[#This Row],[Days]]-Jun_Report[[#This Row],[Absent]]</f>
        <v>30</v>
      </c>
      <c r="BA30" s="19">
        <v>333445</v>
      </c>
      <c r="BB30" s="20">
        <f>Jun_Report[[#This Row],[Salary]]/Jun_Report[[#This Row],[Days]]</f>
        <v>11114.833333333334</v>
      </c>
      <c r="BC30" s="20">
        <f>Jun_Report[[#This Row],[PerDaySalary]]*Jun_Report[[#This Row],[Absent]]</f>
        <v>0</v>
      </c>
      <c r="BD30" s="20">
        <f>Jun_Report[[#This Row],[Salary]]-Jun_Report[[#This Row],[PerDaySalary]]</f>
        <v>322330.16666666669</v>
      </c>
      <c r="BE30" s="56"/>
    </row>
    <row r="31" spans="1:57" customFormat="1" ht="15" thickBot="1" x14ac:dyDescent="0.35">
      <c r="C31" s="32"/>
      <c r="D31" s="32"/>
      <c r="E31" s="46"/>
      <c r="F31" s="12">
        <v>22</v>
      </c>
      <c r="G31" s="42">
        <v>3448</v>
      </c>
      <c r="H31" s="42" t="s">
        <v>22</v>
      </c>
      <c r="I31" s="43">
        <f t="shared" si="8"/>
        <v>5</v>
      </c>
      <c r="J31" s="9" t="s">
        <v>40</v>
      </c>
      <c r="K31" s="9" t="s">
        <v>40</v>
      </c>
      <c r="L31" s="9" t="s">
        <v>40</v>
      </c>
      <c r="M31" s="9" t="s">
        <v>40</v>
      </c>
      <c r="N31" s="9" t="s">
        <v>40</v>
      </c>
      <c r="O31" s="9" t="s">
        <v>40</v>
      </c>
      <c r="P31" s="43" t="str">
        <f t="shared" si="9"/>
        <v xml:space="preserve"> </v>
      </c>
      <c r="Q31" s="9" t="s">
        <v>40</v>
      </c>
      <c r="R31" s="9" t="s">
        <v>40</v>
      </c>
      <c r="S31" s="9" t="s">
        <v>40</v>
      </c>
      <c r="T31" s="9" t="s">
        <v>40</v>
      </c>
      <c r="U31" s="9" t="s">
        <v>40</v>
      </c>
      <c r="V31" s="9" t="s">
        <v>40</v>
      </c>
      <c r="W31" s="43" t="str">
        <f t="shared" si="9"/>
        <v xml:space="preserve"> </v>
      </c>
      <c r="X31" s="9" t="s">
        <v>40</v>
      </c>
      <c r="Y31" s="9" t="s">
        <v>40</v>
      </c>
      <c r="Z31" s="9" t="s">
        <v>40</v>
      </c>
      <c r="AA31" s="9" t="s">
        <v>40</v>
      </c>
      <c r="AB31" s="9" t="s">
        <v>40</v>
      </c>
      <c r="AC31" s="9" t="s">
        <v>40</v>
      </c>
      <c r="AD31" s="43" t="str">
        <f t="shared" si="11"/>
        <v xml:space="preserve"> </v>
      </c>
      <c r="AE31" s="9" t="s">
        <v>40</v>
      </c>
      <c r="AF31" s="9" t="s">
        <v>40</v>
      </c>
      <c r="AG31" s="9" t="s">
        <v>40</v>
      </c>
      <c r="AH31" s="9" t="s">
        <v>40</v>
      </c>
      <c r="AI31" s="9" t="s">
        <v>40</v>
      </c>
      <c r="AJ31" s="9" t="s">
        <v>40</v>
      </c>
      <c r="AK31" s="43" t="str">
        <f t="shared" si="11"/>
        <v xml:space="preserve"> </v>
      </c>
      <c r="AL31" s="9" t="s">
        <v>40</v>
      </c>
      <c r="AM31" s="9" t="s">
        <v>40</v>
      </c>
      <c r="AN31" s="9" t="s">
        <v>40</v>
      </c>
      <c r="AO31" s="48"/>
      <c r="AP31" s="32"/>
      <c r="AQ31" s="12">
        <v>22</v>
      </c>
      <c r="AR31" s="21">
        <v>3448</v>
      </c>
      <c r="AS31" s="21" t="str">
        <f t="shared" si="3"/>
        <v>June</v>
      </c>
      <c r="AT31" s="21" t="s">
        <v>22</v>
      </c>
      <c r="AU31" s="22">
        <f t="shared" si="10"/>
        <v>26</v>
      </c>
      <c r="AV31" s="22">
        <f t="shared" si="4"/>
        <v>0</v>
      </c>
      <c r="AW31" s="22">
        <f t="shared" si="5"/>
        <v>0</v>
      </c>
      <c r="AX31" s="22">
        <f t="shared" si="6"/>
        <v>5</v>
      </c>
      <c r="AY31" s="22">
        <f t="shared" si="7"/>
        <v>30</v>
      </c>
      <c r="AZ31" s="22">
        <f>Jun_Report[[#This Row],[Days]]-Jun_Report[[#This Row],[Absent]]</f>
        <v>30</v>
      </c>
      <c r="BA31" s="23">
        <v>789054</v>
      </c>
      <c r="BB31" s="24">
        <f>Jun_Report[[#This Row],[Salary]]/Jun_Report[[#This Row],[Days]]</f>
        <v>26301.8</v>
      </c>
      <c r="BC31" s="24">
        <f>Jun_Report[[#This Row],[PerDaySalary]]*Jun_Report[[#This Row],[Absent]]</f>
        <v>0</v>
      </c>
      <c r="BD31" s="24">
        <f>Jun_Report[[#This Row],[Salary]]-Jun_Report[[#This Row],[PerDaySalary]]</f>
        <v>762752.2</v>
      </c>
      <c r="BE31" s="56"/>
    </row>
    <row r="32" spans="1:57" x14ac:dyDescent="0.3">
      <c r="A32"/>
      <c r="B32"/>
      <c r="E32" s="46"/>
      <c r="F32" s="47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</row>
    <row r="33" spans="1:51" x14ac:dyDescent="0.3">
      <c r="A33"/>
      <c r="B33"/>
      <c r="E33" s="46"/>
      <c r="AO33" s="44"/>
    </row>
    <row r="34" spans="1:51" x14ac:dyDescent="0.3">
      <c r="I34" s="37"/>
    </row>
    <row r="35" spans="1:51" x14ac:dyDescent="0.3">
      <c r="AY35" s="38"/>
    </row>
  </sheetData>
  <mergeCells count="1">
    <mergeCell ref="F8:H8"/>
  </mergeCells>
  <conditionalFormatting sqref="I10:AN31">
    <cfRule type="containsText" dxfId="139" priority="3" operator="containsText" text="A">
      <formula>NOT(ISERROR(SEARCH("A",I10)))</formula>
    </cfRule>
  </conditionalFormatting>
  <conditionalFormatting sqref="J10:AN31">
    <cfRule type="containsText" dxfId="138" priority="1" operator="containsText" text="L">
      <formula>NOT(ISERROR(SEARCH("L",J10)))</formula>
    </cfRule>
    <cfRule type="containsText" dxfId="137" priority="2" operator="containsText" text="P">
      <formula>NOT(ISERROR(SEARCH("P",J10)))</formula>
    </cfRule>
  </conditionalFormatting>
  <dataValidations count="1">
    <dataValidation type="list" allowBlank="1" showInputMessage="1" showErrorMessage="1" sqref="J10:O31 Q10:V31 X10:AC31 AE10:AJ31 AL10:AN31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Sheet3!$B$2:$B$13</xm:f>
          </x14:formula1>
          <xm:sqref>F6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June!AU10:AX10</xm:f>
              <xm:sqref>BE10</xm:sqref>
            </x14:sparkline>
            <x14:sparkline>
              <xm:f>June!AU11:AX11</xm:f>
              <xm:sqref>BE11</xm:sqref>
            </x14:sparkline>
            <x14:sparkline>
              <xm:f>June!AU12:AX12</xm:f>
              <xm:sqref>BE12</xm:sqref>
            </x14:sparkline>
            <x14:sparkline>
              <xm:f>June!AU13:AX13</xm:f>
              <xm:sqref>BE13</xm:sqref>
            </x14:sparkline>
            <x14:sparkline>
              <xm:f>June!AU14:AX14</xm:f>
              <xm:sqref>BE14</xm:sqref>
            </x14:sparkline>
            <x14:sparkline>
              <xm:f>June!AU15:AX15</xm:f>
              <xm:sqref>BE15</xm:sqref>
            </x14:sparkline>
            <x14:sparkline>
              <xm:f>June!AU16:AX16</xm:f>
              <xm:sqref>BE16</xm:sqref>
            </x14:sparkline>
            <x14:sparkline>
              <xm:f>June!AU17:AX17</xm:f>
              <xm:sqref>BE17</xm:sqref>
            </x14:sparkline>
            <x14:sparkline>
              <xm:f>June!AU18:AX18</xm:f>
              <xm:sqref>BE18</xm:sqref>
            </x14:sparkline>
            <x14:sparkline>
              <xm:f>June!AU19:AX19</xm:f>
              <xm:sqref>BE19</xm:sqref>
            </x14:sparkline>
            <x14:sparkline>
              <xm:f>June!AU20:AX20</xm:f>
              <xm:sqref>BE20</xm:sqref>
            </x14:sparkline>
            <x14:sparkline>
              <xm:f>June!AU21:AX21</xm:f>
              <xm:sqref>BE21</xm:sqref>
            </x14:sparkline>
            <x14:sparkline>
              <xm:f>June!AU22:AX22</xm:f>
              <xm:sqref>BE22</xm:sqref>
            </x14:sparkline>
            <x14:sparkline>
              <xm:f>June!AU23:AX23</xm:f>
              <xm:sqref>BE23</xm:sqref>
            </x14:sparkline>
            <x14:sparkline>
              <xm:f>June!AU24:AX24</xm:f>
              <xm:sqref>BE24</xm:sqref>
            </x14:sparkline>
            <x14:sparkline>
              <xm:f>June!AU25:AX25</xm:f>
              <xm:sqref>BE25</xm:sqref>
            </x14:sparkline>
            <x14:sparkline>
              <xm:f>June!AU26:AX26</xm:f>
              <xm:sqref>BE26</xm:sqref>
            </x14:sparkline>
            <x14:sparkline>
              <xm:f>June!AU27:AX27</xm:f>
              <xm:sqref>BE27</xm:sqref>
            </x14:sparkline>
            <x14:sparkline>
              <xm:f>June!AU28:AX28</xm:f>
              <xm:sqref>BE28</xm:sqref>
            </x14:sparkline>
            <x14:sparkline>
              <xm:f>June!AU29:AX29</xm:f>
              <xm:sqref>BE29</xm:sqref>
            </x14:sparkline>
            <x14:sparkline>
              <xm:f>June!AU30:AX30</xm:f>
              <xm:sqref>BE30</xm:sqref>
            </x14:sparkline>
            <x14:sparkline>
              <xm:f>June!AU31:AX31</xm:f>
              <xm:sqref>BE31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5"/>
  <sheetViews>
    <sheetView topLeftCell="AQ1" workbookViewId="0">
      <selection activeCell="AW26" sqref="AW26"/>
    </sheetView>
  </sheetViews>
  <sheetFormatPr defaultRowHeight="14.4" x14ac:dyDescent="0.3"/>
  <cols>
    <col min="1" max="4" width="8.88671875" style="32"/>
    <col min="5" max="5" width="6.33203125" style="34" customWidth="1"/>
    <col min="6" max="6" width="20.88671875" style="36" customWidth="1"/>
    <col min="7" max="7" width="10.109375" style="32" customWidth="1"/>
    <col min="8" max="8" width="22.109375" style="32" customWidth="1"/>
    <col min="9" max="9" width="18.5546875" style="32" customWidth="1"/>
    <col min="10" max="10" width="4.5546875" style="32" customWidth="1"/>
    <col min="11" max="11" width="5.21875" style="32" customWidth="1"/>
    <col min="12" max="12" width="6.77734375" style="32" customWidth="1"/>
    <col min="13" max="13" width="4.77734375" style="32" customWidth="1"/>
    <col min="14" max="14" width="4" style="32" customWidth="1"/>
    <col min="15" max="15" width="4.77734375" style="32" customWidth="1"/>
    <col min="16" max="16" width="4" style="32" customWidth="1"/>
    <col min="17" max="17" width="4.33203125" style="32" customWidth="1"/>
    <col min="18" max="19" width="6.44140625" style="32" customWidth="1"/>
    <col min="20" max="20" width="4.77734375" style="32" customWidth="1"/>
    <col min="21" max="21" width="4" style="32" customWidth="1"/>
    <col min="22" max="22" width="4.77734375" style="32" customWidth="1"/>
    <col min="23" max="23" width="4" style="32" customWidth="1"/>
    <col min="24" max="24" width="4.44140625" style="32" customWidth="1"/>
    <col min="25" max="25" width="5.109375" style="32" customWidth="1"/>
    <col min="26" max="26" width="6" style="32" customWidth="1"/>
    <col min="27" max="27" width="4.77734375" style="32" customWidth="1"/>
    <col min="28" max="28" width="4" style="32" customWidth="1"/>
    <col min="29" max="29" width="4.77734375" style="32" customWidth="1"/>
    <col min="30" max="30" width="6.77734375" style="32" customWidth="1"/>
    <col min="31" max="31" width="6.44140625" style="32" customWidth="1"/>
    <col min="32" max="32" width="6.77734375" style="32" customWidth="1"/>
    <col min="33" max="33" width="7.33203125" style="32" customWidth="1"/>
    <col min="34" max="34" width="7.5546875" style="32" customWidth="1"/>
    <col min="35" max="35" width="6.77734375" style="32" customWidth="1"/>
    <col min="36" max="36" width="7.88671875" style="32" customWidth="1"/>
    <col min="37" max="37" width="6.109375" style="32" customWidth="1"/>
    <col min="38" max="38" width="5.5546875" style="32" customWidth="1"/>
    <col min="39" max="39" width="5.109375" style="32" customWidth="1"/>
    <col min="40" max="40" width="4.88671875" style="32" customWidth="1"/>
    <col min="41" max="42" width="8.88671875" style="32"/>
    <col min="43" max="43" width="9.21875" style="32" customWidth="1"/>
    <col min="44" max="45" width="9.6640625" style="32" customWidth="1"/>
    <col min="46" max="46" width="24.5546875" style="32" customWidth="1"/>
    <col min="47" max="47" width="10.6640625" style="32" customWidth="1"/>
    <col min="48" max="48" width="10" style="32" customWidth="1"/>
    <col min="49" max="49" width="8.88671875" style="32" customWidth="1"/>
    <col min="50" max="50" width="11.77734375" style="32" customWidth="1"/>
    <col min="51" max="51" width="15" style="32" customWidth="1"/>
    <col min="52" max="52" width="12.33203125" style="32" customWidth="1"/>
    <col min="53" max="53" width="15" style="32" customWidth="1"/>
    <col min="54" max="54" width="16.33203125" style="32" customWidth="1"/>
    <col min="55" max="55" width="19.33203125" style="32" customWidth="1"/>
    <col min="56" max="56" width="17.109375" style="32" customWidth="1"/>
    <col min="57" max="57" width="17.77734375" style="32" customWidth="1"/>
    <col min="58" max="16384" width="8.88671875" style="32"/>
  </cols>
  <sheetData>
    <row r="1" spans="3:60" customFormat="1" x14ac:dyDescent="0.3">
      <c r="F1" s="2"/>
      <c r="AO1" s="32"/>
      <c r="AP1" s="32"/>
    </row>
    <row r="2" spans="3:60" customFormat="1" x14ac:dyDescent="0.3">
      <c r="F2" s="2"/>
      <c r="AO2" s="32"/>
      <c r="AP2" s="32"/>
    </row>
    <row r="3" spans="3:60" customFormat="1" x14ac:dyDescent="0.3">
      <c r="F3" s="2"/>
      <c r="AO3" s="32"/>
      <c r="AP3" s="32"/>
    </row>
    <row r="4" spans="3:60" customFormat="1" x14ac:dyDescent="0.3">
      <c r="C4" s="32"/>
      <c r="D4" s="32"/>
      <c r="F4" s="2"/>
      <c r="AO4" s="32"/>
      <c r="AP4" s="32"/>
    </row>
    <row r="5" spans="3:60" customFormat="1" x14ac:dyDescent="0.3">
      <c r="C5" s="32"/>
      <c r="D5" s="32"/>
      <c r="E5" s="32"/>
      <c r="F5" s="33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3:60" customFormat="1" x14ac:dyDescent="0.3">
      <c r="C6" s="32"/>
      <c r="D6" s="32"/>
      <c r="E6" s="49" t="s">
        <v>24</v>
      </c>
      <c r="F6" s="50">
        <v>45839</v>
      </c>
      <c r="G6" s="49" t="str">
        <f>TEXT(F6,"MMMM")</f>
        <v>July</v>
      </c>
      <c r="H6" s="49" t="s">
        <v>25</v>
      </c>
      <c r="I6" s="50">
        <f>EOMONTH(F6,0)</f>
        <v>45869</v>
      </c>
      <c r="J6" s="51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</row>
    <row r="7" spans="3:60" customFormat="1" ht="15" thickBot="1" x14ac:dyDescent="0.35">
      <c r="C7" s="32"/>
      <c r="D7" s="32"/>
      <c r="E7" s="44"/>
      <c r="F7" s="45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</row>
    <row r="8" spans="3:60" customFormat="1" ht="15" thickBot="1" x14ac:dyDescent="0.35">
      <c r="C8" s="32"/>
      <c r="D8" s="32"/>
      <c r="E8" s="44"/>
      <c r="F8" s="58" t="s">
        <v>28</v>
      </c>
      <c r="G8" s="59"/>
      <c r="H8" s="59"/>
      <c r="I8" s="40" t="s">
        <v>29</v>
      </c>
      <c r="J8" s="5" t="str">
        <f>TEXT(J9,"DDD")</f>
        <v>Tue</v>
      </c>
      <c r="K8" s="5" t="str">
        <f t="shared" ref="K8:AN8" si="0">TEXT(K9,"DDD")</f>
        <v>Wed</v>
      </c>
      <c r="L8" s="5" t="str">
        <f t="shared" si="0"/>
        <v>Thu</v>
      </c>
      <c r="M8" s="5" t="str">
        <f t="shared" si="0"/>
        <v>Fri</v>
      </c>
      <c r="N8" s="5" t="str">
        <f t="shared" si="0"/>
        <v>Sat</v>
      </c>
      <c r="O8" s="5" t="str">
        <f t="shared" si="0"/>
        <v>Sun</v>
      </c>
      <c r="P8" s="5" t="str">
        <f t="shared" si="0"/>
        <v>Mon</v>
      </c>
      <c r="Q8" s="5" t="str">
        <f t="shared" si="0"/>
        <v>Tue</v>
      </c>
      <c r="R8" s="5" t="str">
        <f t="shared" si="0"/>
        <v>Wed</v>
      </c>
      <c r="S8" s="5" t="str">
        <f t="shared" si="0"/>
        <v>Thu</v>
      </c>
      <c r="T8" s="5" t="str">
        <f t="shared" si="0"/>
        <v>Fri</v>
      </c>
      <c r="U8" s="5" t="str">
        <f t="shared" si="0"/>
        <v>Sat</v>
      </c>
      <c r="V8" s="5" t="str">
        <f t="shared" si="0"/>
        <v>Sun</v>
      </c>
      <c r="W8" s="5" t="str">
        <f t="shared" si="0"/>
        <v>Mon</v>
      </c>
      <c r="X8" s="5" t="str">
        <f t="shared" si="0"/>
        <v>Tue</v>
      </c>
      <c r="Y8" s="5" t="str">
        <f t="shared" si="0"/>
        <v>Wed</v>
      </c>
      <c r="Z8" s="5" t="str">
        <f t="shared" si="0"/>
        <v>Thu</v>
      </c>
      <c r="AA8" s="5" t="str">
        <f t="shared" si="0"/>
        <v>Fri</v>
      </c>
      <c r="AB8" s="5" t="str">
        <f t="shared" si="0"/>
        <v>Sat</v>
      </c>
      <c r="AC8" s="5" t="str">
        <f t="shared" si="0"/>
        <v>Sun</v>
      </c>
      <c r="AD8" s="5" t="str">
        <f t="shared" si="0"/>
        <v>Mon</v>
      </c>
      <c r="AE8" s="5" t="str">
        <f t="shared" si="0"/>
        <v>Tue</v>
      </c>
      <c r="AF8" s="5" t="str">
        <f t="shared" si="0"/>
        <v>Wed</v>
      </c>
      <c r="AG8" s="5" t="str">
        <f t="shared" si="0"/>
        <v>Thu</v>
      </c>
      <c r="AH8" s="5" t="str">
        <f t="shared" si="0"/>
        <v>Fri</v>
      </c>
      <c r="AI8" s="5" t="str">
        <f t="shared" si="0"/>
        <v>Sat</v>
      </c>
      <c r="AJ8" s="5" t="str">
        <f t="shared" si="0"/>
        <v>Sun</v>
      </c>
      <c r="AK8" s="5" t="str">
        <f t="shared" si="0"/>
        <v>Mon</v>
      </c>
      <c r="AL8" s="5" t="str">
        <f t="shared" si="0"/>
        <v>Tue</v>
      </c>
      <c r="AM8" s="5" t="str">
        <f t="shared" si="0"/>
        <v>Wed</v>
      </c>
      <c r="AN8" s="6" t="str">
        <f t="shared" si="0"/>
        <v>Thu</v>
      </c>
      <c r="AO8" s="44"/>
      <c r="AP8" s="32"/>
    </row>
    <row r="9" spans="3:60" customFormat="1" ht="15" thickBot="1" x14ac:dyDescent="0.35">
      <c r="C9" s="32"/>
      <c r="D9" s="32"/>
      <c r="E9" s="46"/>
      <c r="F9" s="41" t="s">
        <v>23</v>
      </c>
      <c r="G9" s="3" t="s">
        <v>0</v>
      </c>
      <c r="H9" s="4" t="s">
        <v>27</v>
      </c>
      <c r="I9" s="39" t="s">
        <v>26</v>
      </c>
      <c r="J9" s="7">
        <f>F6</f>
        <v>45839</v>
      </c>
      <c r="K9" s="7">
        <f>IF(J9&lt;$I$6,J9+1,"")</f>
        <v>45840</v>
      </c>
      <c r="L9" s="7">
        <f t="shared" ref="L9:AN9" si="1">IF(K9&lt;$I$6,K9+1,"")</f>
        <v>45841</v>
      </c>
      <c r="M9" s="7">
        <f t="shared" si="1"/>
        <v>45842</v>
      </c>
      <c r="N9" s="7">
        <f t="shared" si="1"/>
        <v>45843</v>
      </c>
      <c r="O9" s="7">
        <f t="shared" si="1"/>
        <v>45844</v>
      </c>
      <c r="P9" s="7">
        <f t="shared" si="1"/>
        <v>45845</v>
      </c>
      <c r="Q9" s="7">
        <f t="shared" si="1"/>
        <v>45846</v>
      </c>
      <c r="R9" s="7">
        <f t="shared" si="1"/>
        <v>45847</v>
      </c>
      <c r="S9" s="7">
        <f t="shared" si="1"/>
        <v>45848</v>
      </c>
      <c r="T9" s="7">
        <f t="shared" si="1"/>
        <v>45849</v>
      </c>
      <c r="U9" s="7">
        <f t="shared" si="1"/>
        <v>45850</v>
      </c>
      <c r="V9" s="7">
        <f t="shared" si="1"/>
        <v>45851</v>
      </c>
      <c r="W9" s="7">
        <f t="shared" si="1"/>
        <v>45852</v>
      </c>
      <c r="X9" s="7">
        <f t="shared" si="1"/>
        <v>45853</v>
      </c>
      <c r="Y9" s="7">
        <f t="shared" si="1"/>
        <v>45854</v>
      </c>
      <c r="Z9" s="7">
        <f t="shared" si="1"/>
        <v>45855</v>
      </c>
      <c r="AA9" s="7">
        <f t="shared" si="1"/>
        <v>45856</v>
      </c>
      <c r="AB9" s="7">
        <f t="shared" si="1"/>
        <v>45857</v>
      </c>
      <c r="AC9" s="7">
        <f t="shared" si="1"/>
        <v>45858</v>
      </c>
      <c r="AD9" s="7">
        <f t="shared" si="1"/>
        <v>45859</v>
      </c>
      <c r="AE9" s="7">
        <f t="shared" si="1"/>
        <v>45860</v>
      </c>
      <c r="AF9" s="7">
        <f t="shared" si="1"/>
        <v>45861</v>
      </c>
      <c r="AG9" s="7">
        <f t="shared" si="1"/>
        <v>45862</v>
      </c>
      <c r="AH9" s="7">
        <f t="shared" si="1"/>
        <v>45863</v>
      </c>
      <c r="AI9" s="7">
        <f t="shared" si="1"/>
        <v>45864</v>
      </c>
      <c r="AJ9" s="7">
        <f t="shared" si="1"/>
        <v>45865</v>
      </c>
      <c r="AK9" s="7">
        <f t="shared" si="1"/>
        <v>45866</v>
      </c>
      <c r="AL9" s="7">
        <f t="shared" si="1"/>
        <v>45867</v>
      </c>
      <c r="AM9" s="7">
        <f t="shared" si="1"/>
        <v>45868</v>
      </c>
      <c r="AN9" s="8">
        <f t="shared" si="1"/>
        <v>45869</v>
      </c>
      <c r="AO9" s="48"/>
      <c r="AP9" s="35"/>
      <c r="AQ9" s="13" t="s">
        <v>23</v>
      </c>
      <c r="AR9" s="14" t="s">
        <v>0</v>
      </c>
      <c r="AS9" s="14" t="s">
        <v>39</v>
      </c>
      <c r="AT9" s="14" t="s">
        <v>27</v>
      </c>
      <c r="AU9" s="15" t="s">
        <v>30</v>
      </c>
      <c r="AV9" s="15" t="s">
        <v>31</v>
      </c>
      <c r="AW9" s="15" t="s">
        <v>32</v>
      </c>
      <c r="AX9" s="15" t="s">
        <v>33</v>
      </c>
      <c r="AY9" s="15" t="s">
        <v>29</v>
      </c>
      <c r="AZ9" s="15" t="s">
        <v>34</v>
      </c>
      <c r="BA9" s="15" t="s">
        <v>35</v>
      </c>
      <c r="BB9" s="15" t="s">
        <v>36</v>
      </c>
      <c r="BC9" s="15" t="s">
        <v>37</v>
      </c>
      <c r="BD9" s="16" t="s">
        <v>43</v>
      </c>
      <c r="BE9" s="57" t="s">
        <v>38</v>
      </c>
    </row>
    <row r="10" spans="3:60" customFormat="1" x14ac:dyDescent="0.3">
      <c r="C10" s="32"/>
      <c r="D10" s="32"/>
      <c r="E10" s="46"/>
      <c r="F10" s="10">
        <v>1</v>
      </c>
      <c r="G10" s="11">
        <v>3427</v>
      </c>
      <c r="H10" s="11" t="s">
        <v>1</v>
      </c>
      <c r="I10" s="9">
        <f>COUNTIF($J$8:$AN$8,"Sun")</f>
        <v>4</v>
      </c>
      <c r="J10" s="9" t="s">
        <v>40</v>
      </c>
      <c r="K10" s="9" t="s">
        <v>40</v>
      </c>
      <c r="L10" s="9" t="s">
        <v>40</v>
      </c>
      <c r="M10" s="9" t="s">
        <v>40</v>
      </c>
      <c r="N10" s="9" t="s">
        <v>40</v>
      </c>
      <c r="O10" s="9" t="s">
        <v>40</v>
      </c>
      <c r="P10" s="9" t="str">
        <f t="shared" ref="P10:AK18" si="2">IF(P$8="Sun","WO"," ")</f>
        <v xml:space="preserve"> </v>
      </c>
      <c r="Q10" s="9" t="s">
        <v>40</v>
      </c>
      <c r="R10" s="9" t="s">
        <v>40</v>
      </c>
      <c r="S10" s="9" t="s">
        <v>40</v>
      </c>
      <c r="T10" s="9" t="s">
        <v>40</v>
      </c>
      <c r="U10" s="9" t="s">
        <v>40</v>
      </c>
      <c r="V10" s="9" t="s">
        <v>40</v>
      </c>
      <c r="W10" s="9" t="str">
        <f t="shared" si="2"/>
        <v xml:space="preserve"> </v>
      </c>
      <c r="X10" s="9" t="s">
        <v>40</v>
      </c>
      <c r="Y10" s="9" t="s">
        <v>40</v>
      </c>
      <c r="Z10" s="9" t="s">
        <v>40</v>
      </c>
      <c r="AA10" s="9" t="s">
        <v>40</v>
      </c>
      <c r="AB10" s="9" t="s">
        <v>40</v>
      </c>
      <c r="AC10" s="9" t="s">
        <v>40</v>
      </c>
      <c r="AD10" s="9" t="str">
        <f t="shared" si="2"/>
        <v xml:space="preserve"> </v>
      </c>
      <c r="AE10" s="9" t="s">
        <v>40</v>
      </c>
      <c r="AF10" s="9" t="s">
        <v>40</v>
      </c>
      <c r="AG10" s="9" t="s">
        <v>40</v>
      </c>
      <c r="AH10" s="9" t="s">
        <v>40</v>
      </c>
      <c r="AI10" s="9" t="s">
        <v>40</v>
      </c>
      <c r="AJ10" s="9" t="s">
        <v>40</v>
      </c>
      <c r="AK10" s="9" t="str">
        <f t="shared" si="2"/>
        <v xml:space="preserve"> </v>
      </c>
      <c r="AL10" s="9" t="s">
        <v>40</v>
      </c>
      <c r="AM10" s="9" t="s">
        <v>40</v>
      </c>
      <c r="AN10" s="9" t="s">
        <v>40</v>
      </c>
      <c r="AO10" s="48"/>
      <c r="AP10" s="32"/>
      <c r="AQ10" s="26">
        <v>1</v>
      </c>
      <c r="AR10" s="27">
        <v>3427</v>
      </c>
      <c r="AS10" s="27" t="str">
        <f t="shared" ref="AS10:AS31" si="3">$G$6</f>
        <v>July</v>
      </c>
      <c r="AT10" s="27" t="s">
        <v>1</v>
      </c>
      <c r="AU10" s="28">
        <f>COUNTIF($K10:$AN10,"P")</f>
        <v>26</v>
      </c>
      <c r="AV10" s="28">
        <f t="shared" ref="AV10:AV31" si="4">COUNTIF($K10:$AN10,"A")</f>
        <v>0</v>
      </c>
      <c r="AW10" s="28">
        <f t="shared" ref="AW10:AW31" si="5">COUNTIF($K10:$AN10,"L")</f>
        <v>0</v>
      </c>
      <c r="AX10" s="28">
        <f t="shared" ref="AX10:AX31" si="6">I10</f>
        <v>4</v>
      </c>
      <c r="AY10" s="28">
        <f t="shared" ref="AY10:AY31" si="7">(DATEDIF($F$6,$I$6,"D")+1)</f>
        <v>31</v>
      </c>
      <c r="AZ10" s="28">
        <f>July_Report[[#This Row],[Days]]-July_Report[[#This Row],[Absent]]</f>
        <v>31</v>
      </c>
      <c r="BA10" s="29">
        <v>11111112</v>
      </c>
      <c r="BB10" s="30">
        <f>July_Report[[#This Row],[Salary]]/July_Report[[#This Row],[Days]]</f>
        <v>358422.96774193546</v>
      </c>
      <c r="BC10" s="30">
        <f>July_Report[[#This Row],[PerDaySalary]]*July_Report[[#This Row],[Absent]]</f>
        <v>0</v>
      </c>
      <c r="BD10" s="30">
        <f>July_Report[[#This Row],[Salary]]-July_Report[[#This Row],[PerDaySalary]]</f>
        <v>10752689.032258065</v>
      </c>
      <c r="BE10" s="56"/>
    </row>
    <row r="11" spans="3:60" customFormat="1" x14ac:dyDescent="0.3">
      <c r="C11" s="32"/>
      <c r="D11" s="32"/>
      <c r="E11" s="46"/>
      <c r="F11" s="10">
        <v>2</v>
      </c>
      <c r="G11" s="11">
        <v>3428</v>
      </c>
      <c r="H11" s="11" t="s">
        <v>2</v>
      </c>
      <c r="I11" s="9">
        <f t="shared" ref="I11:I31" si="8">COUNTIF($J$8:$AN$8,"Sun")</f>
        <v>4</v>
      </c>
      <c r="J11" s="9" t="s">
        <v>40</v>
      </c>
      <c r="K11" s="9" t="s">
        <v>40</v>
      </c>
      <c r="L11" s="9" t="s">
        <v>40</v>
      </c>
      <c r="M11" s="9" t="s">
        <v>40</v>
      </c>
      <c r="N11" s="9" t="s">
        <v>40</v>
      </c>
      <c r="O11" s="9" t="s">
        <v>40</v>
      </c>
      <c r="P11" s="9" t="str">
        <f t="shared" ref="P11:W31" si="9">IF(P$8="Sun","WO"," ")</f>
        <v xml:space="preserve"> </v>
      </c>
      <c r="Q11" s="9" t="s">
        <v>40</v>
      </c>
      <c r="R11" s="9" t="s">
        <v>40</v>
      </c>
      <c r="S11" s="9" t="s">
        <v>40</v>
      </c>
      <c r="T11" s="9" t="s">
        <v>40</v>
      </c>
      <c r="U11" s="9" t="s">
        <v>40</v>
      </c>
      <c r="V11" s="9" t="s">
        <v>40</v>
      </c>
      <c r="W11" s="9" t="str">
        <f t="shared" si="9"/>
        <v xml:space="preserve"> </v>
      </c>
      <c r="X11" s="9" t="s">
        <v>40</v>
      </c>
      <c r="Y11" s="9" t="s">
        <v>40</v>
      </c>
      <c r="Z11" s="9" t="s">
        <v>40</v>
      </c>
      <c r="AA11" s="9" t="s">
        <v>40</v>
      </c>
      <c r="AB11" s="9" t="s">
        <v>40</v>
      </c>
      <c r="AC11" s="9" t="s">
        <v>40</v>
      </c>
      <c r="AD11" s="9" t="str">
        <f t="shared" si="2"/>
        <v xml:space="preserve"> </v>
      </c>
      <c r="AE11" s="9" t="s">
        <v>40</v>
      </c>
      <c r="AF11" s="9" t="s">
        <v>40</v>
      </c>
      <c r="AG11" s="9" t="s">
        <v>40</v>
      </c>
      <c r="AH11" s="9" t="s">
        <v>40</v>
      </c>
      <c r="AI11" s="9" t="s">
        <v>40</v>
      </c>
      <c r="AJ11" s="9" t="s">
        <v>40</v>
      </c>
      <c r="AK11" s="9" t="str">
        <f t="shared" si="2"/>
        <v xml:space="preserve"> </v>
      </c>
      <c r="AL11" s="9" t="s">
        <v>40</v>
      </c>
      <c r="AM11" s="9" t="s">
        <v>40</v>
      </c>
      <c r="AN11" s="9" t="s">
        <v>40</v>
      </c>
      <c r="AO11" s="48"/>
      <c r="AP11" s="32"/>
      <c r="AQ11" s="10">
        <v>2</v>
      </c>
      <c r="AR11" s="17">
        <v>3428</v>
      </c>
      <c r="AS11" s="17" t="str">
        <f t="shared" si="3"/>
        <v>July</v>
      </c>
      <c r="AT11" s="17" t="s">
        <v>2</v>
      </c>
      <c r="AU11" s="18">
        <f t="shared" ref="AU11:AU31" si="10">COUNTIF($K11:$AN11,"P")</f>
        <v>26</v>
      </c>
      <c r="AV11" s="18">
        <f t="shared" si="4"/>
        <v>0</v>
      </c>
      <c r="AW11" s="18">
        <f t="shared" si="5"/>
        <v>0</v>
      </c>
      <c r="AX11" s="18">
        <f t="shared" si="6"/>
        <v>4</v>
      </c>
      <c r="AY11" s="18">
        <f t="shared" si="7"/>
        <v>31</v>
      </c>
      <c r="AZ11" s="18">
        <f>July_Report[[#This Row],[Days]]-July_Report[[#This Row],[Absent]]</f>
        <v>31</v>
      </c>
      <c r="BA11" s="19">
        <v>222222</v>
      </c>
      <c r="BB11" s="20">
        <f>July_Report[[#This Row],[Salary]]/July_Report[[#This Row],[Days]]</f>
        <v>7168.4516129032254</v>
      </c>
      <c r="BC11" s="20">
        <f>July_Report[[#This Row],[PerDaySalary]]*July_Report[[#This Row],[Absent]]</f>
        <v>0</v>
      </c>
      <c r="BD11" s="20">
        <f>July_Report[[#This Row],[Salary]]-July_Report[[#This Row],[PerDaySalary]]</f>
        <v>215053.54838709679</v>
      </c>
      <c r="BE11" s="56"/>
    </row>
    <row r="12" spans="3:60" customFormat="1" x14ac:dyDescent="0.3">
      <c r="C12" s="32"/>
      <c r="D12" s="32"/>
      <c r="E12" s="46"/>
      <c r="F12" s="10">
        <v>3</v>
      </c>
      <c r="G12" s="11">
        <v>3429</v>
      </c>
      <c r="H12" s="11" t="s">
        <v>3</v>
      </c>
      <c r="I12" s="9">
        <f t="shared" si="8"/>
        <v>4</v>
      </c>
      <c r="J12" s="9" t="s">
        <v>40</v>
      </c>
      <c r="K12" s="9" t="s">
        <v>40</v>
      </c>
      <c r="L12" s="9" t="s">
        <v>40</v>
      </c>
      <c r="M12" s="9" t="s">
        <v>40</v>
      </c>
      <c r="N12" s="9" t="s">
        <v>40</v>
      </c>
      <c r="O12" s="9" t="s">
        <v>40</v>
      </c>
      <c r="P12" s="9" t="str">
        <f t="shared" si="2"/>
        <v xml:space="preserve"> </v>
      </c>
      <c r="Q12" s="9" t="s">
        <v>40</v>
      </c>
      <c r="R12" s="9" t="s">
        <v>40</v>
      </c>
      <c r="S12" s="9" t="s">
        <v>40</v>
      </c>
      <c r="T12" s="9" t="s">
        <v>40</v>
      </c>
      <c r="U12" s="9" t="s">
        <v>40</v>
      </c>
      <c r="V12" s="9" t="s">
        <v>40</v>
      </c>
      <c r="W12" s="9" t="str">
        <f t="shared" si="2"/>
        <v xml:space="preserve"> </v>
      </c>
      <c r="X12" s="9" t="s">
        <v>40</v>
      </c>
      <c r="Y12" s="9" t="s">
        <v>40</v>
      </c>
      <c r="Z12" s="9" t="s">
        <v>40</v>
      </c>
      <c r="AA12" s="9" t="s">
        <v>40</v>
      </c>
      <c r="AB12" s="9" t="s">
        <v>40</v>
      </c>
      <c r="AC12" s="9" t="s">
        <v>40</v>
      </c>
      <c r="AD12" s="9" t="str">
        <f t="shared" si="2"/>
        <v xml:space="preserve"> </v>
      </c>
      <c r="AE12" s="9" t="s">
        <v>40</v>
      </c>
      <c r="AF12" s="9" t="s">
        <v>40</v>
      </c>
      <c r="AG12" s="9" t="s">
        <v>40</v>
      </c>
      <c r="AH12" s="9" t="s">
        <v>40</v>
      </c>
      <c r="AI12" s="9" t="s">
        <v>40</v>
      </c>
      <c r="AJ12" s="9" t="s">
        <v>40</v>
      </c>
      <c r="AK12" s="9" t="str">
        <f t="shared" si="2"/>
        <v xml:space="preserve"> </v>
      </c>
      <c r="AL12" s="9" t="s">
        <v>40</v>
      </c>
      <c r="AM12" s="9" t="s">
        <v>40</v>
      </c>
      <c r="AN12" s="9" t="s">
        <v>40</v>
      </c>
      <c r="AO12" s="48"/>
      <c r="AP12" s="32"/>
      <c r="AQ12" s="10">
        <v>3</v>
      </c>
      <c r="AR12" s="17">
        <v>3429</v>
      </c>
      <c r="AS12" s="17" t="str">
        <f t="shared" si="3"/>
        <v>July</v>
      </c>
      <c r="AT12" s="17" t="s">
        <v>3</v>
      </c>
      <c r="AU12" s="18">
        <f t="shared" si="10"/>
        <v>26</v>
      </c>
      <c r="AV12" s="18">
        <f t="shared" si="4"/>
        <v>0</v>
      </c>
      <c r="AW12" s="18">
        <f t="shared" si="5"/>
        <v>0</v>
      </c>
      <c r="AX12" s="18">
        <f t="shared" si="6"/>
        <v>4</v>
      </c>
      <c r="AY12" s="18">
        <f t="shared" si="7"/>
        <v>31</v>
      </c>
      <c r="AZ12" s="18">
        <f>July_Report[[#This Row],[Days]]-July_Report[[#This Row],[Absent]]</f>
        <v>31</v>
      </c>
      <c r="BA12" s="19">
        <v>666666</v>
      </c>
      <c r="BB12" s="20">
        <f>July_Report[[#This Row],[Salary]]/July_Report[[#This Row],[Days]]</f>
        <v>21505.354838709678</v>
      </c>
      <c r="BC12" s="20">
        <f>July_Report[[#This Row],[PerDaySalary]]*July_Report[[#This Row],[Absent]]</f>
        <v>0</v>
      </c>
      <c r="BD12" s="20">
        <f>July_Report[[#This Row],[Salary]]-July_Report[[#This Row],[PerDaySalary]]</f>
        <v>645160.6451612903</v>
      </c>
      <c r="BE12" s="56"/>
    </row>
    <row r="13" spans="3:60" customFormat="1" x14ac:dyDescent="0.3">
      <c r="C13" s="32"/>
      <c r="D13" s="32"/>
      <c r="E13" s="46"/>
      <c r="F13" s="10">
        <v>4</v>
      </c>
      <c r="G13" s="11">
        <v>3430</v>
      </c>
      <c r="H13" s="11" t="s">
        <v>4</v>
      </c>
      <c r="I13" s="9">
        <f t="shared" si="8"/>
        <v>4</v>
      </c>
      <c r="J13" s="9" t="s">
        <v>40</v>
      </c>
      <c r="K13" s="9" t="s">
        <v>40</v>
      </c>
      <c r="L13" s="9" t="s">
        <v>40</v>
      </c>
      <c r="M13" s="9" t="s">
        <v>40</v>
      </c>
      <c r="N13" s="9" t="s">
        <v>40</v>
      </c>
      <c r="O13" s="9" t="s">
        <v>40</v>
      </c>
      <c r="P13" s="9" t="str">
        <f t="shared" si="2"/>
        <v xml:space="preserve"> </v>
      </c>
      <c r="Q13" s="9" t="s">
        <v>40</v>
      </c>
      <c r="R13" s="9" t="s">
        <v>40</v>
      </c>
      <c r="S13" s="9" t="s">
        <v>40</v>
      </c>
      <c r="T13" s="9" t="s">
        <v>40</v>
      </c>
      <c r="U13" s="9" t="s">
        <v>40</v>
      </c>
      <c r="V13" s="9" t="s">
        <v>40</v>
      </c>
      <c r="W13" s="9" t="str">
        <f t="shared" si="2"/>
        <v xml:space="preserve"> </v>
      </c>
      <c r="X13" s="9" t="s">
        <v>40</v>
      </c>
      <c r="Y13" s="9" t="s">
        <v>40</v>
      </c>
      <c r="Z13" s="9" t="s">
        <v>40</v>
      </c>
      <c r="AA13" s="9" t="s">
        <v>40</v>
      </c>
      <c r="AB13" s="9" t="s">
        <v>40</v>
      </c>
      <c r="AC13" s="9" t="s">
        <v>40</v>
      </c>
      <c r="AD13" s="9" t="str">
        <f t="shared" si="2"/>
        <v xml:space="preserve"> </v>
      </c>
      <c r="AE13" s="9" t="s">
        <v>40</v>
      </c>
      <c r="AF13" s="9" t="s">
        <v>40</v>
      </c>
      <c r="AG13" s="9" t="s">
        <v>40</v>
      </c>
      <c r="AH13" s="9" t="s">
        <v>40</v>
      </c>
      <c r="AI13" s="9" t="s">
        <v>40</v>
      </c>
      <c r="AJ13" s="9" t="s">
        <v>40</v>
      </c>
      <c r="AK13" s="9" t="str">
        <f t="shared" si="2"/>
        <v xml:space="preserve"> </v>
      </c>
      <c r="AL13" s="9" t="s">
        <v>40</v>
      </c>
      <c r="AM13" s="9" t="s">
        <v>40</v>
      </c>
      <c r="AN13" s="9" t="s">
        <v>40</v>
      </c>
      <c r="AO13" s="48"/>
      <c r="AP13" s="32"/>
      <c r="AQ13" s="10">
        <v>4</v>
      </c>
      <c r="AR13" s="17">
        <v>3430</v>
      </c>
      <c r="AS13" s="17" t="str">
        <f t="shared" si="3"/>
        <v>July</v>
      </c>
      <c r="AT13" s="17" t="s">
        <v>4</v>
      </c>
      <c r="AU13" s="18">
        <f t="shared" si="10"/>
        <v>26</v>
      </c>
      <c r="AV13" s="18">
        <f t="shared" si="4"/>
        <v>0</v>
      </c>
      <c r="AW13" s="18">
        <f t="shared" si="5"/>
        <v>0</v>
      </c>
      <c r="AX13" s="18">
        <f t="shared" si="6"/>
        <v>4</v>
      </c>
      <c r="AY13" s="18">
        <f t="shared" si="7"/>
        <v>31</v>
      </c>
      <c r="AZ13" s="18">
        <f>July_Report[[#This Row],[Days]]-July_Report[[#This Row],[Absent]]</f>
        <v>31</v>
      </c>
      <c r="BA13" s="19">
        <v>33333</v>
      </c>
      <c r="BB13" s="20">
        <f>July_Report[[#This Row],[Salary]]/July_Report[[#This Row],[Days]]</f>
        <v>1075.258064516129</v>
      </c>
      <c r="BC13" s="20">
        <f>July_Report[[#This Row],[PerDaySalary]]*July_Report[[#This Row],[Absent]]</f>
        <v>0</v>
      </c>
      <c r="BD13" s="20">
        <f>July_Report[[#This Row],[Salary]]-July_Report[[#This Row],[PerDaySalary]]</f>
        <v>32257.741935483871</v>
      </c>
      <c r="BE13" s="56"/>
    </row>
    <row r="14" spans="3:60" customFormat="1" x14ac:dyDescent="0.3">
      <c r="C14" s="32"/>
      <c r="D14" s="32"/>
      <c r="E14" s="46"/>
      <c r="F14" s="10">
        <v>5</v>
      </c>
      <c r="G14" s="11">
        <v>3431</v>
      </c>
      <c r="H14" s="11" t="s">
        <v>5</v>
      </c>
      <c r="I14" s="9">
        <f t="shared" si="8"/>
        <v>4</v>
      </c>
      <c r="J14" s="9" t="s">
        <v>40</v>
      </c>
      <c r="K14" s="9" t="s">
        <v>40</v>
      </c>
      <c r="L14" s="9" t="s">
        <v>40</v>
      </c>
      <c r="M14" s="9" t="s">
        <v>40</v>
      </c>
      <c r="N14" s="9" t="s">
        <v>40</v>
      </c>
      <c r="O14" s="9" t="s">
        <v>40</v>
      </c>
      <c r="P14" s="9" t="str">
        <f t="shared" si="2"/>
        <v xml:space="preserve"> </v>
      </c>
      <c r="Q14" s="9" t="s">
        <v>40</v>
      </c>
      <c r="R14" s="9" t="s">
        <v>40</v>
      </c>
      <c r="S14" s="9" t="s">
        <v>40</v>
      </c>
      <c r="T14" s="9" t="s">
        <v>40</v>
      </c>
      <c r="U14" s="9" t="s">
        <v>40</v>
      </c>
      <c r="V14" s="9" t="s">
        <v>40</v>
      </c>
      <c r="W14" s="9" t="str">
        <f t="shared" si="2"/>
        <v xml:space="preserve"> </v>
      </c>
      <c r="X14" s="9" t="s">
        <v>40</v>
      </c>
      <c r="Y14" s="9" t="s">
        <v>40</v>
      </c>
      <c r="Z14" s="9" t="s">
        <v>40</v>
      </c>
      <c r="AA14" s="9" t="s">
        <v>40</v>
      </c>
      <c r="AB14" s="9" t="s">
        <v>40</v>
      </c>
      <c r="AC14" s="9" t="s">
        <v>40</v>
      </c>
      <c r="AD14" s="9" t="str">
        <f t="shared" si="2"/>
        <v xml:space="preserve"> </v>
      </c>
      <c r="AE14" s="9" t="s">
        <v>40</v>
      </c>
      <c r="AF14" s="9" t="s">
        <v>40</v>
      </c>
      <c r="AG14" s="9" t="s">
        <v>40</v>
      </c>
      <c r="AH14" s="9" t="s">
        <v>40</v>
      </c>
      <c r="AI14" s="9" t="s">
        <v>40</v>
      </c>
      <c r="AJ14" s="9" t="s">
        <v>40</v>
      </c>
      <c r="AK14" s="9" t="str">
        <f t="shared" si="2"/>
        <v xml:space="preserve"> </v>
      </c>
      <c r="AL14" s="9" t="s">
        <v>40</v>
      </c>
      <c r="AM14" s="9" t="s">
        <v>40</v>
      </c>
      <c r="AN14" s="9" t="s">
        <v>40</v>
      </c>
      <c r="AO14" s="48"/>
      <c r="AP14" s="32"/>
      <c r="AQ14" s="10">
        <v>5</v>
      </c>
      <c r="AR14" s="17">
        <v>3431</v>
      </c>
      <c r="AS14" s="17" t="str">
        <f t="shared" si="3"/>
        <v>July</v>
      </c>
      <c r="AT14" s="17" t="s">
        <v>5</v>
      </c>
      <c r="AU14" s="18">
        <f t="shared" si="10"/>
        <v>26</v>
      </c>
      <c r="AV14" s="18">
        <f t="shared" si="4"/>
        <v>0</v>
      </c>
      <c r="AW14" s="18">
        <f t="shared" si="5"/>
        <v>0</v>
      </c>
      <c r="AX14" s="18">
        <f t="shared" si="6"/>
        <v>4</v>
      </c>
      <c r="AY14" s="18">
        <f t="shared" si="7"/>
        <v>31</v>
      </c>
      <c r="AZ14" s="18">
        <f>July_Report[[#This Row],[Days]]-July_Report[[#This Row],[Absent]]</f>
        <v>31</v>
      </c>
      <c r="BA14" s="19">
        <v>333445</v>
      </c>
      <c r="BB14" s="20">
        <f>July_Report[[#This Row],[Salary]]/July_Report[[#This Row],[Days]]</f>
        <v>10756.290322580646</v>
      </c>
      <c r="BC14" s="20">
        <f>July_Report[[#This Row],[PerDaySalary]]*July_Report[[#This Row],[Absent]]</f>
        <v>0</v>
      </c>
      <c r="BD14" s="20">
        <f>July_Report[[#This Row],[Salary]]-July_Report[[#This Row],[PerDaySalary]]</f>
        <v>322688.70967741933</v>
      </c>
      <c r="BE14" s="56"/>
    </row>
    <row r="15" spans="3:60" customFormat="1" x14ac:dyDescent="0.3">
      <c r="C15" s="32"/>
      <c r="D15" s="32"/>
      <c r="E15" s="46"/>
      <c r="F15" s="10">
        <v>6</v>
      </c>
      <c r="G15" s="11">
        <v>3432</v>
      </c>
      <c r="H15" s="11" t="s">
        <v>6</v>
      </c>
      <c r="I15" s="9">
        <f t="shared" si="8"/>
        <v>4</v>
      </c>
      <c r="J15" s="9" t="s">
        <v>40</v>
      </c>
      <c r="K15" s="9" t="s">
        <v>40</v>
      </c>
      <c r="L15" s="9" t="s">
        <v>40</v>
      </c>
      <c r="M15" s="9" t="s">
        <v>40</v>
      </c>
      <c r="N15" s="9" t="s">
        <v>40</v>
      </c>
      <c r="O15" s="9" t="s">
        <v>40</v>
      </c>
      <c r="P15" s="9" t="str">
        <f t="shared" si="2"/>
        <v xml:space="preserve"> </v>
      </c>
      <c r="Q15" s="9" t="s">
        <v>40</v>
      </c>
      <c r="R15" s="9" t="s">
        <v>40</v>
      </c>
      <c r="S15" s="9" t="s">
        <v>40</v>
      </c>
      <c r="T15" s="9" t="s">
        <v>40</v>
      </c>
      <c r="U15" s="9" t="s">
        <v>40</v>
      </c>
      <c r="V15" s="9" t="s">
        <v>40</v>
      </c>
      <c r="W15" s="9" t="str">
        <f t="shared" si="2"/>
        <v xml:space="preserve"> </v>
      </c>
      <c r="X15" s="9" t="s">
        <v>40</v>
      </c>
      <c r="Y15" s="9" t="s">
        <v>40</v>
      </c>
      <c r="Z15" s="9" t="s">
        <v>40</v>
      </c>
      <c r="AA15" s="9" t="s">
        <v>40</v>
      </c>
      <c r="AB15" s="9" t="s">
        <v>40</v>
      </c>
      <c r="AC15" s="9" t="s">
        <v>40</v>
      </c>
      <c r="AD15" s="9" t="str">
        <f t="shared" si="2"/>
        <v xml:space="preserve"> </v>
      </c>
      <c r="AE15" s="9" t="s">
        <v>40</v>
      </c>
      <c r="AF15" s="9" t="s">
        <v>40</v>
      </c>
      <c r="AG15" s="9" t="s">
        <v>40</v>
      </c>
      <c r="AH15" s="9" t="s">
        <v>40</v>
      </c>
      <c r="AI15" s="9" t="s">
        <v>40</v>
      </c>
      <c r="AJ15" s="9" t="s">
        <v>40</v>
      </c>
      <c r="AK15" s="9" t="str">
        <f t="shared" si="2"/>
        <v xml:space="preserve"> </v>
      </c>
      <c r="AL15" s="9" t="s">
        <v>40</v>
      </c>
      <c r="AM15" s="9" t="s">
        <v>40</v>
      </c>
      <c r="AN15" s="9" t="s">
        <v>40</v>
      </c>
      <c r="AO15" s="48"/>
      <c r="AP15" s="32"/>
      <c r="AQ15" s="10">
        <v>6</v>
      </c>
      <c r="AR15" s="17">
        <v>3432</v>
      </c>
      <c r="AS15" s="17" t="str">
        <f t="shared" si="3"/>
        <v>July</v>
      </c>
      <c r="AT15" s="17" t="s">
        <v>6</v>
      </c>
      <c r="AU15" s="18">
        <f t="shared" si="10"/>
        <v>26</v>
      </c>
      <c r="AV15" s="18">
        <f t="shared" si="4"/>
        <v>0</v>
      </c>
      <c r="AW15" s="18">
        <f t="shared" si="5"/>
        <v>0</v>
      </c>
      <c r="AX15" s="18">
        <f t="shared" si="6"/>
        <v>4</v>
      </c>
      <c r="AY15" s="18">
        <f t="shared" si="7"/>
        <v>31</v>
      </c>
      <c r="AZ15" s="18">
        <f>July_Report[[#This Row],[Days]]-July_Report[[#This Row],[Absent]]</f>
        <v>31</v>
      </c>
      <c r="BA15" s="19">
        <v>577777</v>
      </c>
      <c r="BB15" s="20">
        <f>July_Report[[#This Row],[Salary]]/July_Report[[#This Row],[Days]]</f>
        <v>18637.967741935485</v>
      </c>
      <c r="BC15" s="20">
        <f>July_Report[[#This Row],[PerDaySalary]]*July_Report[[#This Row],[Absent]]</f>
        <v>0</v>
      </c>
      <c r="BD15" s="20">
        <f>July_Report[[#This Row],[Salary]]-July_Report[[#This Row],[PerDaySalary]]</f>
        <v>559139.03225806449</v>
      </c>
      <c r="BE15" s="56"/>
    </row>
    <row r="16" spans="3:60" customFormat="1" x14ac:dyDescent="0.3">
      <c r="C16" s="32"/>
      <c r="D16" s="32"/>
      <c r="E16" s="46"/>
      <c r="F16" s="10">
        <v>7</v>
      </c>
      <c r="G16" s="11">
        <v>3433</v>
      </c>
      <c r="H16" s="11" t="s">
        <v>7</v>
      </c>
      <c r="I16" s="9">
        <f t="shared" si="8"/>
        <v>4</v>
      </c>
      <c r="J16" s="9" t="s">
        <v>40</v>
      </c>
      <c r="K16" s="9" t="s">
        <v>40</v>
      </c>
      <c r="L16" s="9" t="s">
        <v>40</v>
      </c>
      <c r="M16" s="9" t="s">
        <v>40</v>
      </c>
      <c r="N16" s="9" t="s">
        <v>40</v>
      </c>
      <c r="O16" s="9" t="s">
        <v>40</v>
      </c>
      <c r="P16" s="9" t="str">
        <f t="shared" si="2"/>
        <v xml:space="preserve"> </v>
      </c>
      <c r="Q16" s="9" t="s">
        <v>40</v>
      </c>
      <c r="R16" s="9" t="s">
        <v>40</v>
      </c>
      <c r="S16" s="9" t="s">
        <v>40</v>
      </c>
      <c r="T16" s="9" t="s">
        <v>40</v>
      </c>
      <c r="U16" s="9" t="s">
        <v>40</v>
      </c>
      <c r="V16" s="9" t="s">
        <v>40</v>
      </c>
      <c r="W16" s="9" t="str">
        <f t="shared" si="2"/>
        <v xml:space="preserve"> </v>
      </c>
      <c r="X16" s="9" t="s">
        <v>40</v>
      </c>
      <c r="Y16" s="9" t="s">
        <v>40</v>
      </c>
      <c r="Z16" s="9" t="s">
        <v>40</v>
      </c>
      <c r="AA16" s="9" t="s">
        <v>40</v>
      </c>
      <c r="AB16" s="9" t="s">
        <v>40</v>
      </c>
      <c r="AC16" s="9" t="s">
        <v>40</v>
      </c>
      <c r="AD16" s="9" t="str">
        <f t="shared" si="2"/>
        <v xml:space="preserve"> </v>
      </c>
      <c r="AE16" s="9" t="s">
        <v>40</v>
      </c>
      <c r="AF16" s="9" t="s">
        <v>40</v>
      </c>
      <c r="AG16" s="9" t="s">
        <v>40</v>
      </c>
      <c r="AH16" s="9" t="s">
        <v>40</v>
      </c>
      <c r="AI16" s="9" t="s">
        <v>40</v>
      </c>
      <c r="AJ16" s="9" t="s">
        <v>40</v>
      </c>
      <c r="AK16" s="9" t="str">
        <f t="shared" si="2"/>
        <v xml:space="preserve"> </v>
      </c>
      <c r="AL16" s="9" t="s">
        <v>40</v>
      </c>
      <c r="AM16" s="9" t="s">
        <v>40</v>
      </c>
      <c r="AN16" s="9" t="s">
        <v>40</v>
      </c>
      <c r="AO16" s="48"/>
      <c r="AP16" s="32"/>
      <c r="AQ16" s="10">
        <v>7</v>
      </c>
      <c r="AR16" s="17">
        <v>3433</v>
      </c>
      <c r="AS16" s="17" t="str">
        <f t="shared" si="3"/>
        <v>July</v>
      </c>
      <c r="AT16" s="17" t="s">
        <v>7</v>
      </c>
      <c r="AU16" s="18">
        <f t="shared" si="10"/>
        <v>26</v>
      </c>
      <c r="AV16" s="18">
        <f t="shared" si="4"/>
        <v>0</v>
      </c>
      <c r="AW16" s="18">
        <f t="shared" si="5"/>
        <v>0</v>
      </c>
      <c r="AX16" s="18">
        <f t="shared" si="6"/>
        <v>4</v>
      </c>
      <c r="AY16" s="18">
        <f t="shared" si="7"/>
        <v>31</v>
      </c>
      <c r="AZ16" s="18">
        <f>July_Report[[#This Row],[Days]]-July_Report[[#This Row],[Absent]]</f>
        <v>31</v>
      </c>
      <c r="BA16" s="19">
        <v>776890</v>
      </c>
      <c r="BB16" s="20">
        <f>July_Report[[#This Row],[Salary]]/July_Report[[#This Row],[Days]]</f>
        <v>25060.967741935485</v>
      </c>
      <c r="BC16" s="20">
        <f>July_Report[[#This Row],[PerDaySalary]]*July_Report[[#This Row],[Absent]]</f>
        <v>0</v>
      </c>
      <c r="BD16" s="20">
        <f>July_Report[[#This Row],[Salary]]-July_Report[[#This Row],[PerDaySalary]]</f>
        <v>751829.03225806449</v>
      </c>
      <c r="BE16" s="56"/>
    </row>
    <row r="17" spans="1:57" customFormat="1" x14ac:dyDescent="0.3">
      <c r="C17" s="32"/>
      <c r="D17" s="32"/>
      <c r="E17" s="46"/>
      <c r="F17" s="10">
        <v>8</v>
      </c>
      <c r="G17" s="11">
        <v>3434</v>
      </c>
      <c r="H17" s="11" t="s">
        <v>8</v>
      </c>
      <c r="I17" s="9">
        <f t="shared" si="8"/>
        <v>4</v>
      </c>
      <c r="J17" s="9" t="s">
        <v>40</v>
      </c>
      <c r="K17" s="9" t="s">
        <v>40</v>
      </c>
      <c r="L17" s="9" t="s">
        <v>40</v>
      </c>
      <c r="M17" s="9" t="s">
        <v>40</v>
      </c>
      <c r="N17" s="9" t="s">
        <v>40</v>
      </c>
      <c r="O17" s="9" t="s">
        <v>40</v>
      </c>
      <c r="P17" s="9" t="str">
        <f t="shared" si="2"/>
        <v xml:space="preserve"> </v>
      </c>
      <c r="Q17" s="9" t="s">
        <v>40</v>
      </c>
      <c r="R17" s="9" t="s">
        <v>40</v>
      </c>
      <c r="S17" s="9" t="s">
        <v>40</v>
      </c>
      <c r="T17" s="9" t="s">
        <v>40</v>
      </c>
      <c r="U17" s="9" t="s">
        <v>40</v>
      </c>
      <c r="V17" s="9" t="s">
        <v>40</v>
      </c>
      <c r="W17" s="9" t="str">
        <f t="shared" si="2"/>
        <v xml:space="preserve"> </v>
      </c>
      <c r="X17" s="9" t="s">
        <v>40</v>
      </c>
      <c r="Y17" s="9" t="s">
        <v>40</v>
      </c>
      <c r="Z17" s="9" t="s">
        <v>40</v>
      </c>
      <c r="AA17" s="9" t="s">
        <v>40</v>
      </c>
      <c r="AB17" s="9" t="s">
        <v>40</v>
      </c>
      <c r="AC17" s="9" t="s">
        <v>40</v>
      </c>
      <c r="AD17" s="9" t="str">
        <f t="shared" si="2"/>
        <v xml:space="preserve"> </v>
      </c>
      <c r="AE17" s="9" t="s">
        <v>40</v>
      </c>
      <c r="AF17" s="9" t="s">
        <v>40</v>
      </c>
      <c r="AG17" s="9" t="s">
        <v>40</v>
      </c>
      <c r="AH17" s="9" t="s">
        <v>40</v>
      </c>
      <c r="AI17" s="9" t="s">
        <v>40</v>
      </c>
      <c r="AJ17" s="9" t="s">
        <v>40</v>
      </c>
      <c r="AK17" s="9" t="str">
        <f t="shared" si="2"/>
        <v xml:space="preserve"> </v>
      </c>
      <c r="AL17" s="9" t="s">
        <v>40</v>
      </c>
      <c r="AM17" s="9" t="s">
        <v>40</v>
      </c>
      <c r="AN17" s="9" t="s">
        <v>40</v>
      </c>
      <c r="AO17" s="48"/>
      <c r="AP17" s="32"/>
      <c r="AQ17" s="10">
        <v>8</v>
      </c>
      <c r="AR17" s="17">
        <v>3434</v>
      </c>
      <c r="AS17" s="17" t="str">
        <f t="shared" si="3"/>
        <v>July</v>
      </c>
      <c r="AT17" s="17" t="s">
        <v>8</v>
      </c>
      <c r="AU17" s="18">
        <f t="shared" si="10"/>
        <v>26</v>
      </c>
      <c r="AV17" s="18">
        <f t="shared" si="4"/>
        <v>0</v>
      </c>
      <c r="AW17" s="18">
        <f t="shared" si="5"/>
        <v>0</v>
      </c>
      <c r="AX17" s="18">
        <f t="shared" si="6"/>
        <v>4</v>
      </c>
      <c r="AY17" s="18">
        <f t="shared" si="7"/>
        <v>31</v>
      </c>
      <c r="AZ17" s="18">
        <f>July_Report[[#This Row],[Days]]-July_Report[[#This Row],[Absent]]</f>
        <v>31</v>
      </c>
      <c r="BA17" s="19">
        <v>232445</v>
      </c>
      <c r="BB17" s="20">
        <f>July_Report[[#This Row],[Salary]]/July_Report[[#This Row],[Days]]</f>
        <v>7498.2258064516127</v>
      </c>
      <c r="BC17" s="20">
        <f>July_Report[[#This Row],[PerDaySalary]]*July_Report[[#This Row],[Absent]]</f>
        <v>0</v>
      </c>
      <c r="BD17" s="20">
        <f>July_Report[[#This Row],[Salary]]-July_Report[[#This Row],[PerDaySalary]]</f>
        <v>224946.77419354839</v>
      </c>
      <c r="BE17" s="56"/>
    </row>
    <row r="18" spans="1:57" customFormat="1" x14ac:dyDescent="0.3">
      <c r="C18" s="32"/>
      <c r="D18" s="32"/>
      <c r="E18" s="46"/>
      <c r="F18" s="10">
        <v>9</v>
      </c>
      <c r="G18" s="11">
        <v>3435</v>
      </c>
      <c r="H18" s="11" t="s">
        <v>9</v>
      </c>
      <c r="I18" s="9">
        <f t="shared" si="8"/>
        <v>4</v>
      </c>
      <c r="J18" s="9" t="s">
        <v>40</v>
      </c>
      <c r="K18" s="9" t="s">
        <v>40</v>
      </c>
      <c r="L18" s="9" t="s">
        <v>40</v>
      </c>
      <c r="M18" s="9" t="s">
        <v>40</v>
      </c>
      <c r="N18" s="9" t="s">
        <v>40</v>
      </c>
      <c r="O18" s="9" t="s">
        <v>40</v>
      </c>
      <c r="P18" s="9" t="str">
        <f t="shared" si="2"/>
        <v xml:space="preserve"> </v>
      </c>
      <c r="Q18" s="9" t="s">
        <v>40</v>
      </c>
      <c r="R18" s="9" t="s">
        <v>40</v>
      </c>
      <c r="S18" s="9" t="s">
        <v>40</v>
      </c>
      <c r="T18" s="9" t="s">
        <v>40</v>
      </c>
      <c r="U18" s="9" t="s">
        <v>40</v>
      </c>
      <c r="V18" s="9" t="s">
        <v>40</v>
      </c>
      <c r="W18" s="9" t="str">
        <f t="shared" si="2"/>
        <v xml:space="preserve"> </v>
      </c>
      <c r="X18" s="9" t="s">
        <v>40</v>
      </c>
      <c r="Y18" s="9" t="s">
        <v>40</v>
      </c>
      <c r="Z18" s="9" t="s">
        <v>40</v>
      </c>
      <c r="AA18" s="9" t="s">
        <v>40</v>
      </c>
      <c r="AB18" s="9" t="s">
        <v>40</v>
      </c>
      <c r="AC18" s="9" t="s">
        <v>40</v>
      </c>
      <c r="AD18" s="9" t="str">
        <f t="shared" si="2"/>
        <v xml:space="preserve"> </v>
      </c>
      <c r="AE18" s="9" t="s">
        <v>40</v>
      </c>
      <c r="AF18" s="9" t="s">
        <v>40</v>
      </c>
      <c r="AG18" s="9" t="s">
        <v>40</v>
      </c>
      <c r="AH18" s="9" t="s">
        <v>40</v>
      </c>
      <c r="AI18" s="9" t="s">
        <v>40</v>
      </c>
      <c r="AJ18" s="9" t="s">
        <v>40</v>
      </c>
      <c r="AK18" s="9" t="str">
        <f t="shared" si="2"/>
        <v xml:space="preserve"> </v>
      </c>
      <c r="AL18" s="9" t="s">
        <v>40</v>
      </c>
      <c r="AM18" s="9" t="s">
        <v>40</v>
      </c>
      <c r="AN18" s="9" t="s">
        <v>40</v>
      </c>
      <c r="AO18" s="48"/>
      <c r="AP18" s="32"/>
      <c r="AQ18" s="10">
        <v>9</v>
      </c>
      <c r="AR18" s="17">
        <v>3435</v>
      </c>
      <c r="AS18" s="17" t="str">
        <f t="shared" si="3"/>
        <v>July</v>
      </c>
      <c r="AT18" s="17" t="s">
        <v>9</v>
      </c>
      <c r="AU18" s="18">
        <f t="shared" si="10"/>
        <v>26</v>
      </c>
      <c r="AV18" s="18">
        <f t="shared" si="4"/>
        <v>0</v>
      </c>
      <c r="AW18" s="18">
        <f t="shared" si="5"/>
        <v>0</v>
      </c>
      <c r="AX18" s="18">
        <f t="shared" si="6"/>
        <v>4</v>
      </c>
      <c r="AY18" s="18">
        <f t="shared" si="7"/>
        <v>31</v>
      </c>
      <c r="AZ18" s="18">
        <f>July_Report[[#This Row],[Days]]-July_Report[[#This Row],[Absent]]</f>
        <v>31</v>
      </c>
      <c r="BA18" s="19">
        <v>223455</v>
      </c>
      <c r="BB18" s="20">
        <f>July_Report[[#This Row],[Salary]]/July_Report[[#This Row],[Days]]</f>
        <v>7208.2258064516127</v>
      </c>
      <c r="BC18" s="20">
        <f>July_Report[[#This Row],[PerDaySalary]]*July_Report[[#This Row],[Absent]]</f>
        <v>0</v>
      </c>
      <c r="BD18" s="20">
        <f>July_Report[[#This Row],[Salary]]-July_Report[[#This Row],[PerDaySalary]]</f>
        <v>216246.77419354839</v>
      </c>
      <c r="BE18" s="56"/>
    </row>
    <row r="19" spans="1:57" customFormat="1" x14ac:dyDescent="0.3">
      <c r="C19" s="32"/>
      <c r="D19" s="32"/>
      <c r="E19" s="46"/>
      <c r="F19" s="10">
        <v>10</v>
      </c>
      <c r="G19" s="11">
        <v>3436</v>
      </c>
      <c r="H19" s="11" t="s">
        <v>10</v>
      </c>
      <c r="I19" s="9">
        <f t="shared" si="8"/>
        <v>4</v>
      </c>
      <c r="J19" s="9" t="s">
        <v>40</v>
      </c>
      <c r="K19" s="9" t="s">
        <v>40</v>
      </c>
      <c r="L19" s="9" t="s">
        <v>40</v>
      </c>
      <c r="M19" s="9" t="s">
        <v>40</v>
      </c>
      <c r="N19" s="9" t="s">
        <v>40</v>
      </c>
      <c r="O19" s="9" t="s">
        <v>40</v>
      </c>
      <c r="P19" s="9" t="str">
        <f t="shared" ref="P19:AK31" si="11">IF(P$8="Sun","WO"," ")</f>
        <v xml:space="preserve"> </v>
      </c>
      <c r="Q19" s="9" t="s">
        <v>40</v>
      </c>
      <c r="R19" s="9" t="s">
        <v>40</v>
      </c>
      <c r="S19" s="9" t="s">
        <v>40</v>
      </c>
      <c r="T19" s="9" t="s">
        <v>40</v>
      </c>
      <c r="U19" s="9" t="s">
        <v>40</v>
      </c>
      <c r="V19" s="9" t="s">
        <v>40</v>
      </c>
      <c r="W19" s="9" t="str">
        <f t="shared" si="11"/>
        <v xml:space="preserve"> </v>
      </c>
      <c r="X19" s="9" t="s">
        <v>40</v>
      </c>
      <c r="Y19" s="9" t="s">
        <v>40</v>
      </c>
      <c r="Z19" s="9" t="s">
        <v>40</v>
      </c>
      <c r="AA19" s="9" t="s">
        <v>40</v>
      </c>
      <c r="AB19" s="9" t="s">
        <v>40</v>
      </c>
      <c r="AC19" s="9" t="s">
        <v>40</v>
      </c>
      <c r="AD19" s="9" t="str">
        <f t="shared" si="11"/>
        <v xml:space="preserve"> </v>
      </c>
      <c r="AE19" s="9" t="s">
        <v>40</v>
      </c>
      <c r="AF19" s="9" t="s">
        <v>40</v>
      </c>
      <c r="AG19" s="9" t="s">
        <v>40</v>
      </c>
      <c r="AH19" s="9" t="s">
        <v>40</v>
      </c>
      <c r="AI19" s="9" t="s">
        <v>40</v>
      </c>
      <c r="AJ19" s="9" t="s">
        <v>40</v>
      </c>
      <c r="AK19" s="9" t="str">
        <f t="shared" si="11"/>
        <v xml:space="preserve"> </v>
      </c>
      <c r="AL19" s="9" t="s">
        <v>40</v>
      </c>
      <c r="AM19" s="9" t="s">
        <v>40</v>
      </c>
      <c r="AN19" s="9" t="s">
        <v>40</v>
      </c>
      <c r="AO19" s="48"/>
      <c r="AP19" s="32"/>
      <c r="AQ19" s="10">
        <v>10</v>
      </c>
      <c r="AR19" s="17">
        <v>3436</v>
      </c>
      <c r="AS19" s="17" t="str">
        <f t="shared" si="3"/>
        <v>July</v>
      </c>
      <c r="AT19" s="17" t="s">
        <v>10</v>
      </c>
      <c r="AU19" s="18">
        <f t="shared" si="10"/>
        <v>26</v>
      </c>
      <c r="AV19" s="18">
        <f t="shared" si="4"/>
        <v>0</v>
      </c>
      <c r="AW19" s="18">
        <f t="shared" si="5"/>
        <v>0</v>
      </c>
      <c r="AX19" s="18">
        <f t="shared" si="6"/>
        <v>4</v>
      </c>
      <c r="AY19" s="18">
        <f t="shared" si="7"/>
        <v>31</v>
      </c>
      <c r="AZ19" s="18">
        <f>July_Report[[#This Row],[Days]]-July_Report[[#This Row],[Absent]]</f>
        <v>31</v>
      </c>
      <c r="BA19" s="19">
        <v>222222</v>
      </c>
      <c r="BB19" s="20">
        <f>July_Report[[#This Row],[Salary]]/July_Report[[#This Row],[Days]]</f>
        <v>7168.4516129032254</v>
      </c>
      <c r="BC19" s="20">
        <f>July_Report[[#This Row],[PerDaySalary]]*July_Report[[#This Row],[Absent]]</f>
        <v>0</v>
      </c>
      <c r="BD19" s="20">
        <f>July_Report[[#This Row],[Salary]]-July_Report[[#This Row],[PerDaySalary]]</f>
        <v>215053.54838709679</v>
      </c>
      <c r="BE19" s="56"/>
    </row>
    <row r="20" spans="1:57" customFormat="1" x14ac:dyDescent="0.3">
      <c r="C20" s="32"/>
      <c r="D20" s="32"/>
      <c r="E20" s="46"/>
      <c r="F20" s="10">
        <v>11</v>
      </c>
      <c r="G20" s="11">
        <v>3437</v>
      </c>
      <c r="H20" s="11" t="s">
        <v>11</v>
      </c>
      <c r="I20" s="9">
        <f t="shared" si="8"/>
        <v>4</v>
      </c>
      <c r="J20" s="9" t="s">
        <v>40</v>
      </c>
      <c r="K20" s="9" t="s">
        <v>40</v>
      </c>
      <c r="L20" s="9" t="s">
        <v>40</v>
      </c>
      <c r="M20" s="9" t="s">
        <v>40</v>
      </c>
      <c r="N20" s="9" t="s">
        <v>40</v>
      </c>
      <c r="O20" s="9" t="s">
        <v>40</v>
      </c>
      <c r="P20" s="9" t="str">
        <f t="shared" si="9"/>
        <v xml:space="preserve"> </v>
      </c>
      <c r="Q20" s="9" t="s">
        <v>40</v>
      </c>
      <c r="R20" s="9" t="s">
        <v>40</v>
      </c>
      <c r="S20" s="9" t="s">
        <v>40</v>
      </c>
      <c r="T20" s="9" t="s">
        <v>40</v>
      </c>
      <c r="U20" s="9" t="s">
        <v>40</v>
      </c>
      <c r="V20" s="9" t="s">
        <v>40</v>
      </c>
      <c r="W20" s="9" t="str">
        <f t="shared" si="9"/>
        <v xml:space="preserve"> </v>
      </c>
      <c r="X20" s="9" t="s">
        <v>40</v>
      </c>
      <c r="Y20" s="9" t="s">
        <v>40</v>
      </c>
      <c r="Z20" s="9" t="s">
        <v>40</v>
      </c>
      <c r="AA20" s="9" t="s">
        <v>40</v>
      </c>
      <c r="AB20" s="9" t="s">
        <v>40</v>
      </c>
      <c r="AC20" s="9" t="s">
        <v>40</v>
      </c>
      <c r="AD20" s="9" t="str">
        <f t="shared" si="11"/>
        <v xml:space="preserve"> </v>
      </c>
      <c r="AE20" s="9" t="s">
        <v>40</v>
      </c>
      <c r="AF20" s="9" t="s">
        <v>40</v>
      </c>
      <c r="AG20" s="9" t="s">
        <v>40</v>
      </c>
      <c r="AH20" s="9" t="s">
        <v>40</v>
      </c>
      <c r="AI20" s="9" t="s">
        <v>40</v>
      </c>
      <c r="AJ20" s="9" t="s">
        <v>40</v>
      </c>
      <c r="AK20" s="9" t="str">
        <f t="shared" si="11"/>
        <v xml:space="preserve"> </v>
      </c>
      <c r="AL20" s="9" t="s">
        <v>40</v>
      </c>
      <c r="AM20" s="9" t="s">
        <v>40</v>
      </c>
      <c r="AN20" s="9" t="s">
        <v>40</v>
      </c>
      <c r="AO20" s="48"/>
      <c r="AP20" s="32"/>
      <c r="AQ20" s="10">
        <v>11</v>
      </c>
      <c r="AR20" s="17">
        <v>3437</v>
      </c>
      <c r="AS20" s="17" t="str">
        <f t="shared" si="3"/>
        <v>July</v>
      </c>
      <c r="AT20" s="17" t="s">
        <v>11</v>
      </c>
      <c r="AU20" s="18">
        <f t="shared" si="10"/>
        <v>26</v>
      </c>
      <c r="AV20" s="18">
        <f t="shared" si="4"/>
        <v>0</v>
      </c>
      <c r="AW20" s="18">
        <f t="shared" si="5"/>
        <v>0</v>
      </c>
      <c r="AX20" s="18">
        <f t="shared" si="6"/>
        <v>4</v>
      </c>
      <c r="AY20" s="18">
        <f t="shared" si="7"/>
        <v>31</v>
      </c>
      <c r="AZ20" s="18">
        <f>July_Report[[#This Row],[Days]]-July_Report[[#This Row],[Absent]]</f>
        <v>31</v>
      </c>
      <c r="BA20" s="19">
        <v>666666</v>
      </c>
      <c r="BB20" s="20">
        <f>July_Report[[#This Row],[Salary]]/July_Report[[#This Row],[Days]]</f>
        <v>21505.354838709678</v>
      </c>
      <c r="BC20" s="20">
        <f>July_Report[[#This Row],[PerDaySalary]]*July_Report[[#This Row],[Absent]]</f>
        <v>0</v>
      </c>
      <c r="BD20" s="20">
        <f>July_Report[[#This Row],[Salary]]-July_Report[[#This Row],[PerDaySalary]]</f>
        <v>645160.6451612903</v>
      </c>
      <c r="BE20" s="56"/>
    </row>
    <row r="21" spans="1:57" customFormat="1" x14ac:dyDescent="0.3">
      <c r="C21" s="32"/>
      <c r="D21" s="32"/>
      <c r="E21" s="46"/>
      <c r="F21" s="10">
        <v>12</v>
      </c>
      <c r="G21" s="11">
        <v>3438</v>
      </c>
      <c r="H21" s="11" t="s">
        <v>12</v>
      </c>
      <c r="I21" s="9">
        <f t="shared" si="8"/>
        <v>4</v>
      </c>
      <c r="J21" s="9" t="s">
        <v>40</v>
      </c>
      <c r="K21" s="9" t="s">
        <v>40</v>
      </c>
      <c r="L21" s="9" t="s">
        <v>40</v>
      </c>
      <c r="M21" s="9" t="s">
        <v>40</v>
      </c>
      <c r="N21" s="9" t="s">
        <v>40</v>
      </c>
      <c r="O21" s="9" t="s">
        <v>40</v>
      </c>
      <c r="P21" s="9" t="str">
        <f t="shared" si="9"/>
        <v xml:space="preserve"> </v>
      </c>
      <c r="Q21" s="9" t="s">
        <v>40</v>
      </c>
      <c r="R21" s="9" t="s">
        <v>40</v>
      </c>
      <c r="S21" s="9" t="s">
        <v>40</v>
      </c>
      <c r="T21" s="9" t="s">
        <v>40</v>
      </c>
      <c r="U21" s="9" t="s">
        <v>40</v>
      </c>
      <c r="V21" s="9" t="s">
        <v>40</v>
      </c>
      <c r="W21" s="9" t="str">
        <f t="shared" si="9"/>
        <v xml:space="preserve"> </v>
      </c>
      <c r="X21" s="9" t="s">
        <v>40</v>
      </c>
      <c r="Y21" s="9" t="s">
        <v>40</v>
      </c>
      <c r="Z21" s="9" t="s">
        <v>40</v>
      </c>
      <c r="AA21" s="9" t="s">
        <v>40</v>
      </c>
      <c r="AB21" s="9" t="s">
        <v>40</v>
      </c>
      <c r="AC21" s="9" t="s">
        <v>40</v>
      </c>
      <c r="AD21" s="9" t="str">
        <f t="shared" si="11"/>
        <v xml:space="preserve"> </v>
      </c>
      <c r="AE21" s="9" t="s">
        <v>40</v>
      </c>
      <c r="AF21" s="9" t="s">
        <v>40</v>
      </c>
      <c r="AG21" s="9" t="s">
        <v>40</v>
      </c>
      <c r="AH21" s="9" t="s">
        <v>40</v>
      </c>
      <c r="AI21" s="9" t="s">
        <v>40</v>
      </c>
      <c r="AJ21" s="9" t="s">
        <v>40</v>
      </c>
      <c r="AK21" s="9" t="str">
        <f t="shared" si="11"/>
        <v xml:space="preserve"> </v>
      </c>
      <c r="AL21" s="9" t="s">
        <v>40</v>
      </c>
      <c r="AM21" s="9" t="s">
        <v>40</v>
      </c>
      <c r="AN21" s="9" t="s">
        <v>40</v>
      </c>
      <c r="AO21" s="48"/>
      <c r="AP21" s="32"/>
      <c r="AQ21" s="10">
        <v>12</v>
      </c>
      <c r="AR21" s="17">
        <v>3438</v>
      </c>
      <c r="AS21" s="17" t="str">
        <f t="shared" si="3"/>
        <v>July</v>
      </c>
      <c r="AT21" s="17" t="s">
        <v>12</v>
      </c>
      <c r="AU21" s="18">
        <f t="shared" si="10"/>
        <v>26</v>
      </c>
      <c r="AV21" s="18">
        <f t="shared" si="4"/>
        <v>0</v>
      </c>
      <c r="AW21" s="18">
        <f t="shared" si="5"/>
        <v>0</v>
      </c>
      <c r="AX21" s="18">
        <f t="shared" si="6"/>
        <v>4</v>
      </c>
      <c r="AY21" s="18">
        <f t="shared" si="7"/>
        <v>31</v>
      </c>
      <c r="AZ21" s="18">
        <f>July_Report[[#This Row],[Days]]-July_Report[[#This Row],[Absent]]</f>
        <v>31</v>
      </c>
      <c r="BA21" s="19">
        <v>544663</v>
      </c>
      <c r="BB21" s="20">
        <f>July_Report[[#This Row],[Salary]]/July_Report[[#This Row],[Days]]</f>
        <v>17569.774193548386</v>
      </c>
      <c r="BC21" s="20">
        <f>July_Report[[#This Row],[PerDaySalary]]*July_Report[[#This Row],[Absent]]</f>
        <v>0</v>
      </c>
      <c r="BD21" s="20">
        <f>July_Report[[#This Row],[Salary]]-July_Report[[#This Row],[PerDaySalary]]</f>
        <v>527093.22580645164</v>
      </c>
      <c r="BE21" s="56"/>
    </row>
    <row r="22" spans="1:57" customFormat="1" x14ac:dyDescent="0.3">
      <c r="C22" s="32"/>
      <c r="D22" s="32"/>
      <c r="E22" s="46"/>
      <c r="F22" s="10">
        <v>13</v>
      </c>
      <c r="G22" s="11">
        <v>3439</v>
      </c>
      <c r="H22" s="11" t="s">
        <v>13</v>
      </c>
      <c r="I22" s="9">
        <f t="shared" si="8"/>
        <v>4</v>
      </c>
      <c r="J22" s="9" t="s">
        <v>40</v>
      </c>
      <c r="K22" s="9" t="s">
        <v>40</v>
      </c>
      <c r="L22" s="9" t="s">
        <v>40</v>
      </c>
      <c r="M22" s="9" t="s">
        <v>40</v>
      </c>
      <c r="N22" s="9" t="s">
        <v>40</v>
      </c>
      <c r="O22" s="9" t="s">
        <v>40</v>
      </c>
      <c r="P22" s="9" t="str">
        <f t="shared" si="9"/>
        <v xml:space="preserve"> </v>
      </c>
      <c r="Q22" s="9" t="s">
        <v>40</v>
      </c>
      <c r="R22" s="9" t="s">
        <v>40</v>
      </c>
      <c r="S22" s="9" t="s">
        <v>40</v>
      </c>
      <c r="T22" s="9" t="s">
        <v>40</v>
      </c>
      <c r="U22" s="9" t="s">
        <v>40</v>
      </c>
      <c r="V22" s="9" t="s">
        <v>40</v>
      </c>
      <c r="W22" s="9" t="str">
        <f t="shared" si="9"/>
        <v xml:space="preserve"> </v>
      </c>
      <c r="X22" s="9" t="s">
        <v>40</v>
      </c>
      <c r="Y22" s="9" t="s">
        <v>40</v>
      </c>
      <c r="Z22" s="9" t="s">
        <v>40</v>
      </c>
      <c r="AA22" s="9" t="s">
        <v>40</v>
      </c>
      <c r="AB22" s="9" t="s">
        <v>40</v>
      </c>
      <c r="AC22" s="9" t="s">
        <v>40</v>
      </c>
      <c r="AD22" s="9" t="str">
        <f t="shared" si="11"/>
        <v xml:space="preserve"> </v>
      </c>
      <c r="AE22" s="9" t="s">
        <v>40</v>
      </c>
      <c r="AF22" s="9" t="s">
        <v>40</v>
      </c>
      <c r="AG22" s="9" t="s">
        <v>40</v>
      </c>
      <c r="AH22" s="9" t="s">
        <v>40</v>
      </c>
      <c r="AI22" s="9" t="s">
        <v>40</v>
      </c>
      <c r="AJ22" s="9" t="s">
        <v>40</v>
      </c>
      <c r="AK22" s="9" t="str">
        <f t="shared" si="11"/>
        <v xml:space="preserve"> </v>
      </c>
      <c r="AL22" s="9" t="s">
        <v>40</v>
      </c>
      <c r="AM22" s="9" t="s">
        <v>40</v>
      </c>
      <c r="AN22" s="9" t="s">
        <v>40</v>
      </c>
      <c r="AO22" s="48"/>
      <c r="AP22" s="32"/>
      <c r="AQ22" s="10">
        <v>13</v>
      </c>
      <c r="AR22" s="17">
        <v>3439</v>
      </c>
      <c r="AS22" s="17" t="str">
        <f t="shared" si="3"/>
        <v>July</v>
      </c>
      <c r="AT22" s="17" t="s">
        <v>13</v>
      </c>
      <c r="AU22" s="18">
        <f t="shared" si="10"/>
        <v>26</v>
      </c>
      <c r="AV22" s="18">
        <f t="shared" si="4"/>
        <v>0</v>
      </c>
      <c r="AW22" s="18">
        <f t="shared" si="5"/>
        <v>0</v>
      </c>
      <c r="AX22" s="18">
        <f t="shared" si="6"/>
        <v>4</v>
      </c>
      <c r="AY22" s="18">
        <f t="shared" si="7"/>
        <v>31</v>
      </c>
      <c r="AZ22" s="18">
        <f>July_Report[[#This Row],[Days]]-July_Report[[#This Row],[Absent]]</f>
        <v>31</v>
      </c>
      <c r="BA22" s="19">
        <v>333445</v>
      </c>
      <c r="BB22" s="20">
        <f>July_Report[[#This Row],[Salary]]/July_Report[[#This Row],[Days]]</f>
        <v>10756.290322580646</v>
      </c>
      <c r="BC22" s="20">
        <f>July_Report[[#This Row],[PerDaySalary]]*July_Report[[#This Row],[Absent]]</f>
        <v>0</v>
      </c>
      <c r="BD22" s="20">
        <f>July_Report[[#This Row],[Salary]]-July_Report[[#This Row],[PerDaySalary]]</f>
        <v>322688.70967741933</v>
      </c>
      <c r="BE22" s="56"/>
    </row>
    <row r="23" spans="1:57" customFormat="1" x14ac:dyDescent="0.3">
      <c r="C23" s="32"/>
      <c r="D23" s="32"/>
      <c r="E23" s="46"/>
      <c r="F23" s="10">
        <v>14</v>
      </c>
      <c r="G23" s="11">
        <v>3440</v>
      </c>
      <c r="H23" s="11" t="s">
        <v>14</v>
      </c>
      <c r="I23" s="9">
        <f t="shared" si="8"/>
        <v>4</v>
      </c>
      <c r="J23" s="9" t="s">
        <v>40</v>
      </c>
      <c r="K23" s="9" t="s">
        <v>40</v>
      </c>
      <c r="L23" s="9" t="s">
        <v>40</v>
      </c>
      <c r="M23" s="9" t="s">
        <v>40</v>
      </c>
      <c r="N23" s="9" t="s">
        <v>40</v>
      </c>
      <c r="O23" s="9" t="s">
        <v>40</v>
      </c>
      <c r="P23" s="9" t="str">
        <f t="shared" si="9"/>
        <v xml:space="preserve"> </v>
      </c>
      <c r="Q23" s="9" t="s">
        <v>40</v>
      </c>
      <c r="R23" s="9" t="s">
        <v>40</v>
      </c>
      <c r="S23" s="9" t="s">
        <v>40</v>
      </c>
      <c r="T23" s="9" t="s">
        <v>40</v>
      </c>
      <c r="U23" s="9" t="s">
        <v>40</v>
      </c>
      <c r="V23" s="9" t="s">
        <v>40</v>
      </c>
      <c r="W23" s="9" t="str">
        <f t="shared" si="9"/>
        <v xml:space="preserve"> </v>
      </c>
      <c r="X23" s="9" t="s">
        <v>40</v>
      </c>
      <c r="Y23" s="9" t="s">
        <v>40</v>
      </c>
      <c r="Z23" s="9" t="s">
        <v>40</v>
      </c>
      <c r="AA23" s="9" t="s">
        <v>40</v>
      </c>
      <c r="AB23" s="9" t="s">
        <v>40</v>
      </c>
      <c r="AC23" s="9" t="s">
        <v>40</v>
      </c>
      <c r="AD23" s="9" t="str">
        <f t="shared" si="11"/>
        <v xml:space="preserve"> </v>
      </c>
      <c r="AE23" s="9" t="s">
        <v>40</v>
      </c>
      <c r="AF23" s="9" t="s">
        <v>40</v>
      </c>
      <c r="AG23" s="9" t="s">
        <v>40</v>
      </c>
      <c r="AH23" s="9" t="s">
        <v>40</v>
      </c>
      <c r="AI23" s="9" t="s">
        <v>40</v>
      </c>
      <c r="AJ23" s="9" t="s">
        <v>40</v>
      </c>
      <c r="AK23" s="9" t="str">
        <f t="shared" si="11"/>
        <v xml:space="preserve"> </v>
      </c>
      <c r="AL23" s="9" t="s">
        <v>40</v>
      </c>
      <c r="AM23" s="9" t="s">
        <v>40</v>
      </c>
      <c r="AN23" s="9" t="s">
        <v>40</v>
      </c>
      <c r="AO23" s="48"/>
      <c r="AP23" s="32"/>
      <c r="AQ23" s="10">
        <v>14</v>
      </c>
      <c r="AR23" s="17">
        <v>3440</v>
      </c>
      <c r="AS23" s="17" t="str">
        <f t="shared" si="3"/>
        <v>July</v>
      </c>
      <c r="AT23" s="17" t="s">
        <v>14</v>
      </c>
      <c r="AU23" s="18">
        <f t="shared" si="10"/>
        <v>26</v>
      </c>
      <c r="AV23" s="18">
        <f t="shared" si="4"/>
        <v>0</v>
      </c>
      <c r="AW23" s="18">
        <f t="shared" si="5"/>
        <v>0</v>
      </c>
      <c r="AX23" s="18">
        <f t="shared" si="6"/>
        <v>4</v>
      </c>
      <c r="AY23" s="18">
        <f t="shared" si="7"/>
        <v>31</v>
      </c>
      <c r="AZ23" s="18">
        <f>July_Report[[#This Row],[Days]]-July_Report[[#This Row],[Absent]]</f>
        <v>31</v>
      </c>
      <c r="BA23" s="19">
        <v>77777</v>
      </c>
      <c r="BB23" s="20">
        <f>July_Report[[#This Row],[Salary]]/July_Report[[#This Row],[Days]]</f>
        <v>2508.9354838709678</v>
      </c>
      <c r="BC23" s="20">
        <f>July_Report[[#This Row],[PerDaySalary]]*July_Report[[#This Row],[Absent]]</f>
        <v>0</v>
      </c>
      <c r="BD23" s="20">
        <f>July_Report[[#This Row],[Salary]]-July_Report[[#This Row],[PerDaySalary]]</f>
        <v>75268.06451612903</v>
      </c>
      <c r="BE23" s="56"/>
    </row>
    <row r="24" spans="1:57" customFormat="1" x14ac:dyDescent="0.3">
      <c r="C24" s="32"/>
      <c r="D24" s="32"/>
      <c r="E24" s="46"/>
      <c r="F24" s="10">
        <v>15</v>
      </c>
      <c r="G24" s="11">
        <v>3441</v>
      </c>
      <c r="H24" s="11" t="s">
        <v>15</v>
      </c>
      <c r="I24" s="9">
        <f t="shared" si="8"/>
        <v>4</v>
      </c>
      <c r="J24" s="9" t="s">
        <v>40</v>
      </c>
      <c r="K24" s="9" t="s">
        <v>40</v>
      </c>
      <c r="L24" s="9" t="s">
        <v>40</v>
      </c>
      <c r="M24" s="9" t="s">
        <v>40</v>
      </c>
      <c r="N24" s="9" t="s">
        <v>40</v>
      </c>
      <c r="O24" s="9" t="s">
        <v>40</v>
      </c>
      <c r="P24" s="9" t="str">
        <f t="shared" si="9"/>
        <v xml:space="preserve"> </v>
      </c>
      <c r="Q24" s="9" t="s">
        <v>40</v>
      </c>
      <c r="R24" s="9" t="s">
        <v>40</v>
      </c>
      <c r="S24" s="9" t="s">
        <v>40</v>
      </c>
      <c r="T24" s="9" t="s">
        <v>40</v>
      </c>
      <c r="U24" s="9" t="s">
        <v>40</v>
      </c>
      <c r="V24" s="9" t="s">
        <v>40</v>
      </c>
      <c r="W24" s="9" t="str">
        <f t="shared" si="9"/>
        <v xml:space="preserve"> </v>
      </c>
      <c r="X24" s="9" t="s">
        <v>40</v>
      </c>
      <c r="Y24" s="9" t="s">
        <v>40</v>
      </c>
      <c r="Z24" s="9" t="s">
        <v>40</v>
      </c>
      <c r="AA24" s="9" t="s">
        <v>40</v>
      </c>
      <c r="AB24" s="9" t="s">
        <v>40</v>
      </c>
      <c r="AC24" s="9" t="s">
        <v>40</v>
      </c>
      <c r="AD24" s="9" t="str">
        <f t="shared" si="11"/>
        <v xml:space="preserve"> </v>
      </c>
      <c r="AE24" s="9" t="s">
        <v>40</v>
      </c>
      <c r="AF24" s="9" t="s">
        <v>40</v>
      </c>
      <c r="AG24" s="9" t="s">
        <v>40</v>
      </c>
      <c r="AH24" s="9" t="s">
        <v>40</v>
      </c>
      <c r="AI24" s="9" t="s">
        <v>40</v>
      </c>
      <c r="AJ24" s="9" t="s">
        <v>40</v>
      </c>
      <c r="AK24" s="9" t="str">
        <f t="shared" si="11"/>
        <v xml:space="preserve"> </v>
      </c>
      <c r="AL24" s="9" t="s">
        <v>40</v>
      </c>
      <c r="AM24" s="9" t="s">
        <v>40</v>
      </c>
      <c r="AN24" s="9" t="s">
        <v>40</v>
      </c>
      <c r="AO24" s="48"/>
      <c r="AP24" s="32"/>
      <c r="AQ24" s="10">
        <v>15</v>
      </c>
      <c r="AR24" s="17">
        <v>3441</v>
      </c>
      <c r="AS24" s="17" t="str">
        <f t="shared" si="3"/>
        <v>July</v>
      </c>
      <c r="AT24" s="17" t="s">
        <v>15</v>
      </c>
      <c r="AU24" s="18">
        <f t="shared" si="10"/>
        <v>26</v>
      </c>
      <c r="AV24" s="18">
        <f t="shared" si="4"/>
        <v>0</v>
      </c>
      <c r="AW24" s="18">
        <f t="shared" si="5"/>
        <v>0</v>
      </c>
      <c r="AX24" s="18">
        <f t="shared" si="6"/>
        <v>4</v>
      </c>
      <c r="AY24" s="18">
        <f t="shared" si="7"/>
        <v>31</v>
      </c>
      <c r="AZ24" s="18">
        <f>July_Report[[#This Row],[Days]]-July_Report[[#This Row],[Absent]]</f>
        <v>31</v>
      </c>
      <c r="BA24" s="19">
        <v>6777890</v>
      </c>
      <c r="BB24" s="20">
        <f>July_Report[[#This Row],[Salary]]/July_Report[[#This Row],[Days]]</f>
        <v>218641.61290322582</v>
      </c>
      <c r="BC24" s="20">
        <f>July_Report[[#This Row],[PerDaySalary]]*July_Report[[#This Row],[Absent]]</f>
        <v>0</v>
      </c>
      <c r="BD24" s="20">
        <f>July_Report[[#This Row],[Salary]]-July_Report[[#This Row],[PerDaySalary]]</f>
        <v>6559248.3870967738</v>
      </c>
      <c r="BE24" s="56"/>
    </row>
    <row r="25" spans="1:57" customFormat="1" x14ac:dyDescent="0.3">
      <c r="C25" s="32"/>
      <c r="D25" s="32"/>
      <c r="E25" s="46"/>
      <c r="F25" s="10">
        <v>16</v>
      </c>
      <c r="G25" s="11">
        <v>3442</v>
      </c>
      <c r="H25" s="11" t="s">
        <v>16</v>
      </c>
      <c r="I25" s="9">
        <f t="shared" si="8"/>
        <v>4</v>
      </c>
      <c r="J25" s="9" t="s">
        <v>40</v>
      </c>
      <c r="K25" s="9" t="s">
        <v>40</v>
      </c>
      <c r="L25" s="9" t="s">
        <v>40</v>
      </c>
      <c r="M25" s="9" t="s">
        <v>40</v>
      </c>
      <c r="N25" s="9" t="s">
        <v>40</v>
      </c>
      <c r="O25" s="9" t="s">
        <v>40</v>
      </c>
      <c r="P25" s="9" t="str">
        <f t="shared" si="9"/>
        <v xml:space="preserve"> </v>
      </c>
      <c r="Q25" s="9" t="s">
        <v>40</v>
      </c>
      <c r="R25" s="9" t="s">
        <v>40</v>
      </c>
      <c r="S25" s="9" t="s">
        <v>40</v>
      </c>
      <c r="T25" s="9" t="s">
        <v>40</v>
      </c>
      <c r="U25" s="9" t="s">
        <v>40</v>
      </c>
      <c r="V25" s="9" t="s">
        <v>40</v>
      </c>
      <c r="W25" s="9" t="str">
        <f t="shared" si="9"/>
        <v xml:space="preserve"> </v>
      </c>
      <c r="X25" s="9" t="s">
        <v>40</v>
      </c>
      <c r="Y25" s="9" t="s">
        <v>40</v>
      </c>
      <c r="Z25" s="9" t="s">
        <v>40</v>
      </c>
      <c r="AA25" s="9" t="s">
        <v>40</v>
      </c>
      <c r="AB25" s="9" t="s">
        <v>40</v>
      </c>
      <c r="AC25" s="9" t="s">
        <v>40</v>
      </c>
      <c r="AD25" s="9" t="str">
        <f t="shared" si="11"/>
        <v xml:space="preserve"> </v>
      </c>
      <c r="AE25" s="9" t="s">
        <v>40</v>
      </c>
      <c r="AF25" s="9" t="s">
        <v>40</v>
      </c>
      <c r="AG25" s="9" t="s">
        <v>40</v>
      </c>
      <c r="AH25" s="9" t="s">
        <v>40</v>
      </c>
      <c r="AI25" s="9" t="s">
        <v>40</v>
      </c>
      <c r="AJ25" s="9" t="s">
        <v>40</v>
      </c>
      <c r="AK25" s="9" t="str">
        <f t="shared" si="11"/>
        <v xml:space="preserve"> </v>
      </c>
      <c r="AL25" s="9" t="s">
        <v>40</v>
      </c>
      <c r="AM25" s="9" t="s">
        <v>40</v>
      </c>
      <c r="AN25" s="9" t="s">
        <v>40</v>
      </c>
      <c r="AO25" s="48"/>
      <c r="AP25" s="32"/>
      <c r="AQ25" s="10">
        <v>16</v>
      </c>
      <c r="AR25" s="17">
        <v>3442</v>
      </c>
      <c r="AS25" s="17" t="str">
        <f t="shared" si="3"/>
        <v>July</v>
      </c>
      <c r="AT25" s="17" t="s">
        <v>16</v>
      </c>
      <c r="AU25" s="18">
        <f t="shared" si="10"/>
        <v>26</v>
      </c>
      <c r="AV25" s="18">
        <f t="shared" si="4"/>
        <v>0</v>
      </c>
      <c r="AW25" s="18">
        <f t="shared" si="5"/>
        <v>0</v>
      </c>
      <c r="AX25" s="18">
        <f t="shared" si="6"/>
        <v>4</v>
      </c>
      <c r="AY25" s="18">
        <f t="shared" si="7"/>
        <v>31</v>
      </c>
      <c r="AZ25" s="18">
        <f>July_Report[[#This Row],[Days]]-July_Report[[#This Row],[Absent]]</f>
        <v>31</v>
      </c>
      <c r="BA25" s="19">
        <v>643539</v>
      </c>
      <c r="BB25" s="20">
        <f>July_Report[[#This Row],[Salary]]/July_Report[[#This Row],[Days]]</f>
        <v>20759.322580645163</v>
      </c>
      <c r="BC25" s="20">
        <f>July_Report[[#This Row],[PerDaySalary]]*July_Report[[#This Row],[Absent]]</f>
        <v>0</v>
      </c>
      <c r="BD25" s="20">
        <f>July_Report[[#This Row],[Salary]]-July_Report[[#This Row],[PerDaySalary]]</f>
        <v>622779.67741935479</v>
      </c>
      <c r="BE25" s="56"/>
    </row>
    <row r="26" spans="1:57" customFormat="1" x14ac:dyDescent="0.3">
      <c r="C26" s="32"/>
      <c r="D26" s="32"/>
      <c r="E26" s="46"/>
      <c r="F26" s="10">
        <v>17</v>
      </c>
      <c r="G26" s="11">
        <v>3443</v>
      </c>
      <c r="H26" s="11" t="s">
        <v>17</v>
      </c>
      <c r="I26" s="9">
        <f t="shared" si="8"/>
        <v>4</v>
      </c>
      <c r="J26" s="9" t="s">
        <v>40</v>
      </c>
      <c r="K26" s="9" t="s">
        <v>40</v>
      </c>
      <c r="L26" s="9" t="s">
        <v>40</v>
      </c>
      <c r="M26" s="9" t="s">
        <v>40</v>
      </c>
      <c r="N26" s="9" t="s">
        <v>40</v>
      </c>
      <c r="O26" s="9" t="s">
        <v>40</v>
      </c>
      <c r="P26" s="9" t="str">
        <f t="shared" si="9"/>
        <v xml:space="preserve"> </v>
      </c>
      <c r="Q26" s="9" t="s">
        <v>40</v>
      </c>
      <c r="R26" s="9" t="s">
        <v>40</v>
      </c>
      <c r="S26" s="9" t="s">
        <v>40</v>
      </c>
      <c r="T26" s="9" t="s">
        <v>40</v>
      </c>
      <c r="U26" s="9" t="s">
        <v>40</v>
      </c>
      <c r="V26" s="9" t="s">
        <v>40</v>
      </c>
      <c r="W26" s="9" t="str">
        <f t="shared" si="9"/>
        <v xml:space="preserve"> </v>
      </c>
      <c r="X26" s="9" t="s">
        <v>40</v>
      </c>
      <c r="Y26" s="9" t="s">
        <v>40</v>
      </c>
      <c r="Z26" s="9" t="s">
        <v>40</v>
      </c>
      <c r="AA26" s="9" t="s">
        <v>40</v>
      </c>
      <c r="AB26" s="9" t="s">
        <v>40</v>
      </c>
      <c r="AC26" s="9" t="s">
        <v>40</v>
      </c>
      <c r="AD26" s="9" t="str">
        <f t="shared" si="11"/>
        <v xml:space="preserve"> </v>
      </c>
      <c r="AE26" s="9" t="s">
        <v>40</v>
      </c>
      <c r="AF26" s="9" t="s">
        <v>40</v>
      </c>
      <c r="AG26" s="9" t="s">
        <v>40</v>
      </c>
      <c r="AH26" s="9" t="s">
        <v>40</v>
      </c>
      <c r="AI26" s="9" t="s">
        <v>40</v>
      </c>
      <c r="AJ26" s="9" t="s">
        <v>40</v>
      </c>
      <c r="AK26" s="9" t="str">
        <f t="shared" si="11"/>
        <v xml:space="preserve"> </v>
      </c>
      <c r="AL26" s="9" t="s">
        <v>40</v>
      </c>
      <c r="AM26" s="9" t="s">
        <v>40</v>
      </c>
      <c r="AN26" s="9" t="s">
        <v>40</v>
      </c>
      <c r="AO26" s="48"/>
      <c r="AP26" s="32"/>
      <c r="AQ26" s="10">
        <v>17</v>
      </c>
      <c r="AR26" s="17">
        <v>3443</v>
      </c>
      <c r="AS26" s="17" t="str">
        <f t="shared" si="3"/>
        <v>July</v>
      </c>
      <c r="AT26" s="17" t="s">
        <v>17</v>
      </c>
      <c r="AU26" s="18">
        <f t="shared" si="10"/>
        <v>26</v>
      </c>
      <c r="AV26" s="18">
        <f t="shared" si="4"/>
        <v>0</v>
      </c>
      <c r="AW26" s="18">
        <f t="shared" si="5"/>
        <v>0</v>
      </c>
      <c r="AX26" s="18">
        <f t="shared" si="6"/>
        <v>4</v>
      </c>
      <c r="AY26" s="18">
        <f t="shared" si="7"/>
        <v>31</v>
      </c>
      <c r="AZ26" s="18">
        <f>July_Report[[#This Row],[Days]]-July_Report[[#This Row],[Absent]]</f>
        <v>31</v>
      </c>
      <c r="BA26" s="19">
        <v>14411111</v>
      </c>
      <c r="BB26" s="20">
        <f>July_Report[[#This Row],[Salary]]/July_Report[[#This Row],[Days]]</f>
        <v>464874.54838709679</v>
      </c>
      <c r="BC26" s="20">
        <f>July_Report[[#This Row],[PerDaySalary]]*July_Report[[#This Row],[Absent]]</f>
        <v>0</v>
      </c>
      <c r="BD26" s="20">
        <f>July_Report[[#This Row],[Salary]]-July_Report[[#This Row],[PerDaySalary]]</f>
        <v>13946236.451612903</v>
      </c>
      <c r="BE26" s="56"/>
    </row>
    <row r="27" spans="1:57" customFormat="1" x14ac:dyDescent="0.3">
      <c r="C27" s="32"/>
      <c r="D27" s="32"/>
      <c r="E27" s="46"/>
      <c r="F27" s="10">
        <v>18</v>
      </c>
      <c r="G27" s="11">
        <v>3444</v>
      </c>
      <c r="H27" s="11" t="s">
        <v>18</v>
      </c>
      <c r="I27" s="9">
        <f t="shared" si="8"/>
        <v>4</v>
      </c>
      <c r="J27" s="9" t="s">
        <v>40</v>
      </c>
      <c r="K27" s="9" t="s">
        <v>40</v>
      </c>
      <c r="L27" s="9" t="s">
        <v>40</v>
      </c>
      <c r="M27" s="9" t="s">
        <v>40</v>
      </c>
      <c r="N27" s="9" t="s">
        <v>40</v>
      </c>
      <c r="O27" s="9" t="s">
        <v>40</v>
      </c>
      <c r="P27" s="9" t="str">
        <f t="shared" si="9"/>
        <v xml:space="preserve"> </v>
      </c>
      <c r="Q27" s="9" t="s">
        <v>40</v>
      </c>
      <c r="R27" s="9" t="s">
        <v>40</v>
      </c>
      <c r="S27" s="9" t="s">
        <v>40</v>
      </c>
      <c r="T27" s="9" t="s">
        <v>40</v>
      </c>
      <c r="U27" s="9" t="s">
        <v>40</v>
      </c>
      <c r="V27" s="9" t="s">
        <v>40</v>
      </c>
      <c r="W27" s="9" t="str">
        <f t="shared" si="9"/>
        <v xml:space="preserve"> </v>
      </c>
      <c r="X27" s="9" t="s">
        <v>40</v>
      </c>
      <c r="Y27" s="9" t="s">
        <v>40</v>
      </c>
      <c r="Z27" s="9" t="s">
        <v>40</v>
      </c>
      <c r="AA27" s="9" t="s">
        <v>40</v>
      </c>
      <c r="AB27" s="9" t="s">
        <v>40</v>
      </c>
      <c r="AC27" s="9" t="s">
        <v>40</v>
      </c>
      <c r="AD27" s="9" t="str">
        <f t="shared" si="11"/>
        <v xml:space="preserve"> </v>
      </c>
      <c r="AE27" s="9" t="s">
        <v>40</v>
      </c>
      <c r="AF27" s="9" t="s">
        <v>40</v>
      </c>
      <c r="AG27" s="9" t="s">
        <v>40</v>
      </c>
      <c r="AH27" s="9" t="s">
        <v>40</v>
      </c>
      <c r="AI27" s="9" t="s">
        <v>40</v>
      </c>
      <c r="AJ27" s="9" t="s">
        <v>40</v>
      </c>
      <c r="AK27" s="9" t="str">
        <f t="shared" si="11"/>
        <v xml:space="preserve"> </v>
      </c>
      <c r="AL27" s="9" t="s">
        <v>40</v>
      </c>
      <c r="AM27" s="9" t="s">
        <v>40</v>
      </c>
      <c r="AN27" s="9" t="s">
        <v>40</v>
      </c>
      <c r="AO27" s="48"/>
      <c r="AP27" s="32"/>
      <c r="AQ27" s="10">
        <v>18</v>
      </c>
      <c r="AR27" s="17">
        <v>3444</v>
      </c>
      <c r="AS27" s="17" t="str">
        <f t="shared" si="3"/>
        <v>July</v>
      </c>
      <c r="AT27" s="17" t="s">
        <v>18</v>
      </c>
      <c r="AU27" s="18">
        <f t="shared" si="10"/>
        <v>26</v>
      </c>
      <c r="AV27" s="18">
        <f t="shared" si="4"/>
        <v>0</v>
      </c>
      <c r="AW27" s="18">
        <f t="shared" si="5"/>
        <v>0</v>
      </c>
      <c r="AX27" s="18">
        <f t="shared" si="6"/>
        <v>4</v>
      </c>
      <c r="AY27" s="18">
        <f t="shared" si="7"/>
        <v>31</v>
      </c>
      <c r="AZ27" s="18">
        <f>July_Report[[#This Row],[Days]]-July_Report[[#This Row],[Absent]]</f>
        <v>31</v>
      </c>
      <c r="BA27" s="19">
        <v>222222</v>
      </c>
      <c r="BB27" s="20">
        <f>July_Report[[#This Row],[Salary]]/July_Report[[#This Row],[Days]]</f>
        <v>7168.4516129032254</v>
      </c>
      <c r="BC27" s="20">
        <f>July_Report[[#This Row],[PerDaySalary]]*July_Report[[#This Row],[Absent]]</f>
        <v>0</v>
      </c>
      <c r="BD27" s="20">
        <f>July_Report[[#This Row],[Salary]]-July_Report[[#This Row],[PerDaySalary]]</f>
        <v>215053.54838709679</v>
      </c>
      <c r="BE27" s="56"/>
    </row>
    <row r="28" spans="1:57" customFormat="1" x14ac:dyDescent="0.3">
      <c r="C28" s="32"/>
      <c r="D28" s="32"/>
      <c r="E28" s="46"/>
      <c r="F28" s="10">
        <v>19</v>
      </c>
      <c r="G28" s="11">
        <v>3445</v>
      </c>
      <c r="H28" s="11" t="s">
        <v>19</v>
      </c>
      <c r="I28" s="9">
        <f t="shared" si="8"/>
        <v>4</v>
      </c>
      <c r="J28" s="9" t="s">
        <v>40</v>
      </c>
      <c r="K28" s="9" t="s">
        <v>40</v>
      </c>
      <c r="L28" s="9" t="s">
        <v>40</v>
      </c>
      <c r="M28" s="9" t="s">
        <v>40</v>
      </c>
      <c r="N28" s="9" t="s">
        <v>40</v>
      </c>
      <c r="O28" s="9" t="s">
        <v>40</v>
      </c>
      <c r="P28" s="9" t="str">
        <f t="shared" si="9"/>
        <v xml:space="preserve"> </v>
      </c>
      <c r="Q28" s="9" t="s">
        <v>40</v>
      </c>
      <c r="R28" s="9" t="s">
        <v>40</v>
      </c>
      <c r="S28" s="9" t="s">
        <v>40</v>
      </c>
      <c r="T28" s="9" t="s">
        <v>40</v>
      </c>
      <c r="U28" s="9" t="s">
        <v>40</v>
      </c>
      <c r="V28" s="9" t="s">
        <v>40</v>
      </c>
      <c r="W28" s="9" t="str">
        <f t="shared" si="9"/>
        <v xml:space="preserve"> </v>
      </c>
      <c r="X28" s="9" t="s">
        <v>40</v>
      </c>
      <c r="Y28" s="9" t="s">
        <v>40</v>
      </c>
      <c r="Z28" s="9" t="s">
        <v>40</v>
      </c>
      <c r="AA28" s="9" t="s">
        <v>40</v>
      </c>
      <c r="AB28" s="9" t="s">
        <v>40</v>
      </c>
      <c r="AC28" s="9" t="s">
        <v>40</v>
      </c>
      <c r="AD28" s="9" t="str">
        <f t="shared" si="11"/>
        <v xml:space="preserve"> </v>
      </c>
      <c r="AE28" s="9" t="s">
        <v>40</v>
      </c>
      <c r="AF28" s="9" t="s">
        <v>40</v>
      </c>
      <c r="AG28" s="9" t="s">
        <v>40</v>
      </c>
      <c r="AH28" s="9" t="s">
        <v>40</v>
      </c>
      <c r="AI28" s="9" t="s">
        <v>40</v>
      </c>
      <c r="AJ28" s="9" t="s">
        <v>40</v>
      </c>
      <c r="AK28" s="9" t="str">
        <f t="shared" si="11"/>
        <v xml:space="preserve"> </v>
      </c>
      <c r="AL28" s="9" t="s">
        <v>40</v>
      </c>
      <c r="AM28" s="9" t="s">
        <v>40</v>
      </c>
      <c r="AN28" s="9" t="s">
        <v>40</v>
      </c>
      <c r="AO28" s="48"/>
      <c r="AP28" s="32"/>
      <c r="AQ28" s="10">
        <v>19</v>
      </c>
      <c r="AR28" s="17">
        <v>3445</v>
      </c>
      <c r="AS28" s="17" t="str">
        <f t="shared" si="3"/>
        <v>July</v>
      </c>
      <c r="AT28" s="17" t="s">
        <v>19</v>
      </c>
      <c r="AU28" s="18">
        <f t="shared" si="10"/>
        <v>26</v>
      </c>
      <c r="AV28" s="18">
        <f t="shared" si="4"/>
        <v>0</v>
      </c>
      <c r="AW28" s="18">
        <f t="shared" si="5"/>
        <v>0</v>
      </c>
      <c r="AX28" s="18">
        <f t="shared" si="6"/>
        <v>4</v>
      </c>
      <c r="AY28" s="18">
        <f t="shared" si="7"/>
        <v>31</v>
      </c>
      <c r="AZ28" s="18">
        <f>July_Report[[#This Row],[Days]]-July_Report[[#This Row],[Absent]]</f>
        <v>31</v>
      </c>
      <c r="BA28" s="19">
        <v>666666</v>
      </c>
      <c r="BB28" s="20">
        <f>July_Report[[#This Row],[Salary]]/July_Report[[#This Row],[Days]]</f>
        <v>21505.354838709678</v>
      </c>
      <c r="BC28" s="20">
        <f>July_Report[[#This Row],[PerDaySalary]]*July_Report[[#This Row],[Absent]]</f>
        <v>0</v>
      </c>
      <c r="BD28" s="20">
        <f>July_Report[[#This Row],[Salary]]-July_Report[[#This Row],[PerDaySalary]]</f>
        <v>645160.6451612903</v>
      </c>
      <c r="BE28" s="56"/>
    </row>
    <row r="29" spans="1:57" customFormat="1" x14ac:dyDescent="0.3">
      <c r="C29" s="32"/>
      <c r="D29" s="32"/>
      <c r="E29" s="46"/>
      <c r="F29" s="10">
        <v>20</v>
      </c>
      <c r="G29" s="11">
        <v>3446</v>
      </c>
      <c r="H29" s="11" t="s">
        <v>20</v>
      </c>
      <c r="I29" s="9">
        <f t="shared" si="8"/>
        <v>4</v>
      </c>
      <c r="J29" s="9" t="s">
        <v>40</v>
      </c>
      <c r="K29" s="9" t="s">
        <v>40</v>
      </c>
      <c r="L29" s="9" t="s">
        <v>40</v>
      </c>
      <c r="M29" s="9" t="s">
        <v>40</v>
      </c>
      <c r="N29" s="9" t="s">
        <v>40</v>
      </c>
      <c r="O29" s="9" t="s">
        <v>40</v>
      </c>
      <c r="P29" s="9" t="str">
        <f t="shared" si="9"/>
        <v xml:space="preserve"> </v>
      </c>
      <c r="Q29" s="9" t="s">
        <v>40</v>
      </c>
      <c r="R29" s="9" t="s">
        <v>40</v>
      </c>
      <c r="S29" s="9" t="s">
        <v>40</v>
      </c>
      <c r="T29" s="9" t="s">
        <v>40</v>
      </c>
      <c r="U29" s="9" t="s">
        <v>40</v>
      </c>
      <c r="V29" s="9" t="s">
        <v>40</v>
      </c>
      <c r="W29" s="9" t="str">
        <f t="shared" si="9"/>
        <v xml:space="preserve"> </v>
      </c>
      <c r="X29" s="9" t="s">
        <v>40</v>
      </c>
      <c r="Y29" s="9" t="s">
        <v>40</v>
      </c>
      <c r="Z29" s="9" t="s">
        <v>40</v>
      </c>
      <c r="AA29" s="9" t="s">
        <v>40</v>
      </c>
      <c r="AB29" s="9" t="s">
        <v>40</v>
      </c>
      <c r="AC29" s="9" t="s">
        <v>40</v>
      </c>
      <c r="AD29" s="9" t="str">
        <f t="shared" si="11"/>
        <v xml:space="preserve"> </v>
      </c>
      <c r="AE29" s="9" t="s">
        <v>40</v>
      </c>
      <c r="AF29" s="9" t="s">
        <v>40</v>
      </c>
      <c r="AG29" s="9" t="s">
        <v>40</v>
      </c>
      <c r="AH29" s="9" t="s">
        <v>40</v>
      </c>
      <c r="AI29" s="9" t="s">
        <v>40</v>
      </c>
      <c r="AJ29" s="9" t="s">
        <v>40</v>
      </c>
      <c r="AK29" s="9" t="str">
        <f t="shared" si="11"/>
        <v xml:space="preserve"> </v>
      </c>
      <c r="AL29" s="9" t="s">
        <v>40</v>
      </c>
      <c r="AM29" s="9" t="s">
        <v>40</v>
      </c>
      <c r="AN29" s="9" t="s">
        <v>40</v>
      </c>
      <c r="AO29" s="48"/>
      <c r="AP29" s="32"/>
      <c r="AQ29" s="10">
        <v>20</v>
      </c>
      <c r="AR29" s="17">
        <v>3446</v>
      </c>
      <c r="AS29" s="17" t="str">
        <f t="shared" si="3"/>
        <v>July</v>
      </c>
      <c r="AT29" s="17" t="s">
        <v>20</v>
      </c>
      <c r="AU29" s="18">
        <f t="shared" si="10"/>
        <v>26</v>
      </c>
      <c r="AV29" s="18">
        <f t="shared" si="4"/>
        <v>0</v>
      </c>
      <c r="AW29" s="18">
        <f t="shared" si="5"/>
        <v>0</v>
      </c>
      <c r="AX29" s="18">
        <f t="shared" si="6"/>
        <v>4</v>
      </c>
      <c r="AY29" s="18">
        <f t="shared" si="7"/>
        <v>31</v>
      </c>
      <c r="AZ29" s="18">
        <f>July_Report[[#This Row],[Days]]-July_Report[[#This Row],[Absent]]</f>
        <v>31</v>
      </c>
      <c r="BA29" s="19">
        <v>733333</v>
      </c>
      <c r="BB29" s="20">
        <f>July_Report[[#This Row],[Salary]]/July_Report[[#This Row],[Days]]</f>
        <v>23655.903225806451</v>
      </c>
      <c r="BC29" s="20">
        <f>July_Report[[#This Row],[PerDaySalary]]*July_Report[[#This Row],[Absent]]</f>
        <v>0</v>
      </c>
      <c r="BD29" s="20">
        <f>July_Report[[#This Row],[Salary]]-July_Report[[#This Row],[PerDaySalary]]</f>
        <v>709677.09677419357</v>
      </c>
      <c r="BE29" s="56"/>
    </row>
    <row r="30" spans="1:57" customFormat="1" x14ac:dyDescent="0.3">
      <c r="C30" s="32"/>
      <c r="D30" s="32"/>
      <c r="E30" s="46"/>
      <c r="F30" s="10">
        <v>21</v>
      </c>
      <c r="G30" s="11">
        <v>3447</v>
      </c>
      <c r="H30" s="11" t="s">
        <v>21</v>
      </c>
      <c r="I30" s="9">
        <f t="shared" si="8"/>
        <v>4</v>
      </c>
      <c r="J30" s="9" t="s">
        <v>40</v>
      </c>
      <c r="K30" s="9" t="s">
        <v>40</v>
      </c>
      <c r="L30" s="9" t="s">
        <v>40</v>
      </c>
      <c r="M30" s="9" t="s">
        <v>40</v>
      </c>
      <c r="N30" s="9" t="s">
        <v>40</v>
      </c>
      <c r="O30" s="9" t="s">
        <v>40</v>
      </c>
      <c r="P30" s="9" t="str">
        <f t="shared" si="9"/>
        <v xml:space="preserve"> </v>
      </c>
      <c r="Q30" s="9" t="s">
        <v>40</v>
      </c>
      <c r="R30" s="9" t="s">
        <v>40</v>
      </c>
      <c r="S30" s="9" t="s">
        <v>40</v>
      </c>
      <c r="T30" s="9" t="s">
        <v>40</v>
      </c>
      <c r="U30" s="9" t="s">
        <v>40</v>
      </c>
      <c r="V30" s="9" t="s">
        <v>40</v>
      </c>
      <c r="W30" s="9" t="str">
        <f t="shared" si="9"/>
        <v xml:space="preserve"> </v>
      </c>
      <c r="X30" s="9" t="s">
        <v>40</v>
      </c>
      <c r="Y30" s="9" t="s">
        <v>40</v>
      </c>
      <c r="Z30" s="9" t="s">
        <v>40</v>
      </c>
      <c r="AA30" s="9" t="s">
        <v>40</v>
      </c>
      <c r="AB30" s="9" t="s">
        <v>40</v>
      </c>
      <c r="AC30" s="9" t="s">
        <v>40</v>
      </c>
      <c r="AD30" s="9" t="str">
        <f t="shared" si="11"/>
        <v xml:space="preserve"> </v>
      </c>
      <c r="AE30" s="9" t="s">
        <v>40</v>
      </c>
      <c r="AF30" s="9" t="s">
        <v>40</v>
      </c>
      <c r="AG30" s="9" t="s">
        <v>40</v>
      </c>
      <c r="AH30" s="9" t="s">
        <v>40</v>
      </c>
      <c r="AI30" s="9" t="s">
        <v>40</v>
      </c>
      <c r="AJ30" s="9" t="s">
        <v>40</v>
      </c>
      <c r="AK30" s="9" t="str">
        <f t="shared" si="11"/>
        <v xml:space="preserve"> </v>
      </c>
      <c r="AL30" s="9" t="s">
        <v>40</v>
      </c>
      <c r="AM30" s="9" t="s">
        <v>40</v>
      </c>
      <c r="AN30" s="9" t="s">
        <v>40</v>
      </c>
      <c r="AO30" s="48"/>
      <c r="AP30" s="32"/>
      <c r="AQ30" s="10">
        <v>21</v>
      </c>
      <c r="AR30" s="17">
        <v>3447</v>
      </c>
      <c r="AS30" s="17" t="str">
        <f t="shared" si="3"/>
        <v>July</v>
      </c>
      <c r="AT30" s="17" t="s">
        <v>21</v>
      </c>
      <c r="AU30" s="18">
        <f t="shared" si="10"/>
        <v>26</v>
      </c>
      <c r="AV30" s="18">
        <f t="shared" si="4"/>
        <v>0</v>
      </c>
      <c r="AW30" s="18">
        <f t="shared" si="5"/>
        <v>0</v>
      </c>
      <c r="AX30" s="18">
        <f t="shared" si="6"/>
        <v>4</v>
      </c>
      <c r="AY30" s="18">
        <f t="shared" si="7"/>
        <v>31</v>
      </c>
      <c r="AZ30" s="18">
        <f>July_Report[[#This Row],[Days]]-July_Report[[#This Row],[Absent]]</f>
        <v>31</v>
      </c>
      <c r="BA30" s="19">
        <v>333445</v>
      </c>
      <c r="BB30" s="20">
        <f>July_Report[[#This Row],[Salary]]/July_Report[[#This Row],[Days]]</f>
        <v>10756.290322580646</v>
      </c>
      <c r="BC30" s="20">
        <f>July_Report[[#This Row],[PerDaySalary]]*July_Report[[#This Row],[Absent]]</f>
        <v>0</v>
      </c>
      <c r="BD30" s="20">
        <f>July_Report[[#This Row],[Salary]]-July_Report[[#This Row],[PerDaySalary]]</f>
        <v>322688.70967741933</v>
      </c>
      <c r="BE30" s="56"/>
    </row>
    <row r="31" spans="1:57" customFormat="1" ht="15" thickBot="1" x14ac:dyDescent="0.35">
      <c r="C31" s="32"/>
      <c r="D31" s="32"/>
      <c r="E31" s="46"/>
      <c r="F31" s="12">
        <v>22</v>
      </c>
      <c r="G31" s="42">
        <v>3448</v>
      </c>
      <c r="H31" s="42" t="s">
        <v>22</v>
      </c>
      <c r="I31" s="43">
        <f t="shared" si="8"/>
        <v>4</v>
      </c>
      <c r="J31" s="9" t="s">
        <v>40</v>
      </c>
      <c r="K31" s="9" t="s">
        <v>40</v>
      </c>
      <c r="L31" s="9" t="s">
        <v>40</v>
      </c>
      <c r="M31" s="9" t="s">
        <v>40</v>
      </c>
      <c r="N31" s="9" t="s">
        <v>40</v>
      </c>
      <c r="O31" s="9" t="s">
        <v>40</v>
      </c>
      <c r="P31" s="43" t="str">
        <f t="shared" si="9"/>
        <v xml:space="preserve"> </v>
      </c>
      <c r="Q31" s="9" t="s">
        <v>40</v>
      </c>
      <c r="R31" s="9" t="s">
        <v>40</v>
      </c>
      <c r="S31" s="9" t="s">
        <v>40</v>
      </c>
      <c r="T31" s="9" t="s">
        <v>40</v>
      </c>
      <c r="U31" s="9" t="s">
        <v>40</v>
      </c>
      <c r="V31" s="9" t="s">
        <v>40</v>
      </c>
      <c r="W31" s="43" t="str">
        <f t="shared" si="9"/>
        <v xml:space="preserve"> </v>
      </c>
      <c r="X31" s="9" t="s">
        <v>40</v>
      </c>
      <c r="Y31" s="9" t="s">
        <v>40</v>
      </c>
      <c r="Z31" s="9" t="s">
        <v>40</v>
      </c>
      <c r="AA31" s="9" t="s">
        <v>40</v>
      </c>
      <c r="AB31" s="9" t="s">
        <v>40</v>
      </c>
      <c r="AC31" s="9" t="s">
        <v>40</v>
      </c>
      <c r="AD31" s="43" t="str">
        <f t="shared" si="11"/>
        <v xml:space="preserve"> </v>
      </c>
      <c r="AE31" s="9" t="s">
        <v>40</v>
      </c>
      <c r="AF31" s="9" t="s">
        <v>40</v>
      </c>
      <c r="AG31" s="9" t="s">
        <v>40</v>
      </c>
      <c r="AH31" s="9" t="s">
        <v>40</v>
      </c>
      <c r="AI31" s="9" t="s">
        <v>40</v>
      </c>
      <c r="AJ31" s="9" t="s">
        <v>40</v>
      </c>
      <c r="AK31" s="43" t="str">
        <f t="shared" si="11"/>
        <v xml:space="preserve"> </v>
      </c>
      <c r="AL31" s="9" t="s">
        <v>40</v>
      </c>
      <c r="AM31" s="9" t="s">
        <v>40</v>
      </c>
      <c r="AN31" s="9" t="s">
        <v>40</v>
      </c>
      <c r="AO31" s="48"/>
      <c r="AP31" s="32"/>
      <c r="AQ31" s="12">
        <v>22</v>
      </c>
      <c r="AR31" s="21">
        <v>3448</v>
      </c>
      <c r="AS31" s="21" t="str">
        <f t="shared" si="3"/>
        <v>July</v>
      </c>
      <c r="AT31" s="21" t="s">
        <v>22</v>
      </c>
      <c r="AU31" s="22">
        <f t="shared" si="10"/>
        <v>26</v>
      </c>
      <c r="AV31" s="22">
        <f t="shared" si="4"/>
        <v>0</v>
      </c>
      <c r="AW31" s="22">
        <f t="shared" si="5"/>
        <v>0</v>
      </c>
      <c r="AX31" s="22">
        <f t="shared" si="6"/>
        <v>4</v>
      </c>
      <c r="AY31" s="22">
        <f t="shared" si="7"/>
        <v>31</v>
      </c>
      <c r="AZ31" s="22">
        <f>July_Report[[#This Row],[Days]]-July_Report[[#This Row],[Absent]]</f>
        <v>31</v>
      </c>
      <c r="BA31" s="23">
        <v>789054</v>
      </c>
      <c r="BB31" s="24">
        <f>July_Report[[#This Row],[Salary]]/July_Report[[#This Row],[Days]]</f>
        <v>25453.354838709678</v>
      </c>
      <c r="BC31" s="24">
        <f>July_Report[[#This Row],[PerDaySalary]]*July_Report[[#This Row],[Absent]]</f>
        <v>0</v>
      </c>
      <c r="BD31" s="24">
        <f>July_Report[[#This Row],[Salary]]-July_Report[[#This Row],[PerDaySalary]]</f>
        <v>763600.6451612903</v>
      </c>
      <c r="BE31" s="56"/>
    </row>
    <row r="32" spans="1:57" x14ac:dyDescent="0.3">
      <c r="A32"/>
      <c r="B32"/>
      <c r="E32" s="46"/>
      <c r="F32" s="47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</row>
    <row r="33" spans="1:51" x14ac:dyDescent="0.3">
      <c r="A33"/>
      <c r="B33"/>
      <c r="E33" s="46"/>
      <c r="AO33" s="44"/>
    </row>
    <row r="34" spans="1:51" x14ac:dyDescent="0.3">
      <c r="I34" s="37"/>
    </row>
    <row r="35" spans="1:51" x14ac:dyDescent="0.3">
      <c r="AY35" s="38"/>
    </row>
  </sheetData>
  <mergeCells count="1">
    <mergeCell ref="F8:H8"/>
  </mergeCells>
  <conditionalFormatting sqref="I10:AN31">
    <cfRule type="containsText" dxfId="119" priority="3" operator="containsText" text="A">
      <formula>NOT(ISERROR(SEARCH("A",I10)))</formula>
    </cfRule>
  </conditionalFormatting>
  <conditionalFormatting sqref="J10:AN31">
    <cfRule type="containsText" dxfId="118" priority="1" operator="containsText" text="L">
      <formula>NOT(ISERROR(SEARCH("L",J10)))</formula>
    </cfRule>
    <cfRule type="containsText" dxfId="117" priority="2" operator="containsText" text="P">
      <formula>NOT(ISERROR(SEARCH("P",J10)))</formula>
    </cfRule>
  </conditionalFormatting>
  <dataValidations count="1">
    <dataValidation type="list" allowBlank="1" showInputMessage="1" showErrorMessage="1" sqref="J10:O31 Q10:V31 X10:AC31 AE10:AJ31 AL10:AN31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Sheet3!$B$2:$B$13</xm:f>
          </x14:formula1>
          <xm:sqref>F6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July!AU10:AX10</xm:f>
              <xm:sqref>BE10</xm:sqref>
            </x14:sparkline>
            <x14:sparkline>
              <xm:f>July!AU11:AX11</xm:f>
              <xm:sqref>BE11</xm:sqref>
            </x14:sparkline>
            <x14:sparkline>
              <xm:f>July!AU12:AX12</xm:f>
              <xm:sqref>BE12</xm:sqref>
            </x14:sparkline>
            <x14:sparkline>
              <xm:f>July!AU13:AX13</xm:f>
              <xm:sqref>BE13</xm:sqref>
            </x14:sparkline>
            <x14:sparkline>
              <xm:f>July!AU14:AX14</xm:f>
              <xm:sqref>BE14</xm:sqref>
            </x14:sparkline>
            <x14:sparkline>
              <xm:f>July!AU15:AX15</xm:f>
              <xm:sqref>BE15</xm:sqref>
            </x14:sparkline>
            <x14:sparkline>
              <xm:f>July!AU16:AX16</xm:f>
              <xm:sqref>BE16</xm:sqref>
            </x14:sparkline>
            <x14:sparkline>
              <xm:f>July!AU17:AX17</xm:f>
              <xm:sqref>BE17</xm:sqref>
            </x14:sparkline>
            <x14:sparkline>
              <xm:f>July!AU18:AX18</xm:f>
              <xm:sqref>BE18</xm:sqref>
            </x14:sparkline>
            <x14:sparkline>
              <xm:f>July!AU19:AX19</xm:f>
              <xm:sqref>BE19</xm:sqref>
            </x14:sparkline>
            <x14:sparkline>
              <xm:f>July!AU20:AX20</xm:f>
              <xm:sqref>BE20</xm:sqref>
            </x14:sparkline>
            <x14:sparkline>
              <xm:f>July!AU21:AX21</xm:f>
              <xm:sqref>BE21</xm:sqref>
            </x14:sparkline>
            <x14:sparkline>
              <xm:f>July!AU22:AX22</xm:f>
              <xm:sqref>BE22</xm:sqref>
            </x14:sparkline>
            <x14:sparkline>
              <xm:f>July!AU23:AX23</xm:f>
              <xm:sqref>BE23</xm:sqref>
            </x14:sparkline>
            <x14:sparkline>
              <xm:f>July!AU24:AX24</xm:f>
              <xm:sqref>BE24</xm:sqref>
            </x14:sparkline>
            <x14:sparkline>
              <xm:f>July!AU25:AX25</xm:f>
              <xm:sqref>BE25</xm:sqref>
            </x14:sparkline>
            <x14:sparkline>
              <xm:f>July!AU26:AX26</xm:f>
              <xm:sqref>BE26</xm:sqref>
            </x14:sparkline>
            <x14:sparkline>
              <xm:f>July!AU27:AX27</xm:f>
              <xm:sqref>BE27</xm:sqref>
            </x14:sparkline>
            <x14:sparkline>
              <xm:f>July!AU28:AX28</xm:f>
              <xm:sqref>BE28</xm:sqref>
            </x14:sparkline>
            <x14:sparkline>
              <xm:f>July!AU29:AX29</xm:f>
              <xm:sqref>BE29</xm:sqref>
            </x14:sparkline>
            <x14:sparkline>
              <xm:f>July!AU30:AX30</xm:f>
              <xm:sqref>BE30</xm:sqref>
            </x14:sparkline>
            <x14:sparkline>
              <xm:f>July!AU31:AX31</xm:f>
              <xm:sqref>BE31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5"/>
  <sheetViews>
    <sheetView topLeftCell="AU4" workbookViewId="0">
      <selection activeCell="BE23" sqref="BE23"/>
    </sheetView>
  </sheetViews>
  <sheetFormatPr defaultRowHeight="14.4" x14ac:dyDescent="0.3"/>
  <cols>
    <col min="1" max="4" width="8.88671875" style="32"/>
    <col min="5" max="5" width="6.33203125" style="34" customWidth="1"/>
    <col min="6" max="6" width="20.88671875" style="36" customWidth="1"/>
    <col min="7" max="7" width="10.109375" style="32" customWidth="1"/>
    <col min="8" max="8" width="22.109375" style="32" customWidth="1"/>
    <col min="9" max="9" width="18.5546875" style="32" customWidth="1"/>
    <col min="10" max="10" width="4.5546875" style="32" customWidth="1"/>
    <col min="11" max="11" width="5.21875" style="32" customWidth="1"/>
    <col min="12" max="12" width="6.77734375" style="32" customWidth="1"/>
    <col min="13" max="13" width="4.77734375" style="32" customWidth="1"/>
    <col min="14" max="14" width="4" style="32" customWidth="1"/>
    <col min="15" max="15" width="4.77734375" style="32" customWidth="1"/>
    <col min="16" max="16" width="4" style="32" customWidth="1"/>
    <col min="17" max="17" width="4.33203125" style="32" customWidth="1"/>
    <col min="18" max="19" width="6.44140625" style="32" customWidth="1"/>
    <col min="20" max="20" width="4.77734375" style="32" customWidth="1"/>
    <col min="21" max="21" width="4" style="32" customWidth="1"/>
    <col min="22" max="22" width="4.77734375" style="32" customWidth="1"/>
    <col min="23" max="23" width="4" style="32" customWidth="1"/>
    <col min="24" max="24" width="4.44140625" style="32" customWidth="1"/>
    <col min="25" max="25" width="5.109375" style="32" customWidth="1"/>
    <col min="26" max="26" width="6" style="32" customWidth="1"/>
    <col min="27" max="27" width="4.77734375" style="32" customWidth="1"/>
    <col min="28" max="28" width="4" style="32" customWidth="1"/>
    <col min="29" max="29" width="4.77734375" style="32" customWidth="1"/>
    <col min="30" max="30" width="6.77734375" style="32" customWidth="1"/>
    <col min="31" max="31" width="6.44140625" style="32" customWidth="1"/>
    <col min="32" max="32" width="6.77734375" style="32" customWidth="1"/>
    <col min="33" max="33" width="7.33203125" style="32" customWidth="1"/>
    <col min="34" max="34" width="7.5546875" style="32" customWidth="1"/>
    <col min="35" max="35" width="6.77734375" style="32" customWidth="1"/>
    <col min="36" max="36" width="7.88671875" style="32" customWidth="1"/>
    <col min="37" max="37" width="6.109375" style="32" customWidth="1"/>
    <col min="38" max="38" width="5.5546875" style="32" customWidth="1"/>
    <col min="39" max="39" width="5.109375" style="32" customWidth="1"/>
    <col min="40" max="40" width="4.88671875" style="32" customWidth="1"/>
    <col min="41" max="42" width="8.88671875" style="32"/>
    <col min="43" max="43" width="9.21875" style="32" customWidth="1"/>
    <col min="44" max="45" width="9.6640625" style="32" customWidth="1"/>
    <col min="46" max="46" width="24.5546875" style="32" customWidth="1"/>
    <col min="47" max="47" width="10.6640625" style="32" customWidth="1"/>
    <col min="48" max="48" width="10" style="32" customWidth="1"/>
    <col min="49" max="49" width="8.88671875" style="32" customWidth="1"/>
    <col min="50" max="50" width="11.77734375" style="32" customWidth="1"/>
    <col min="51" max="51" width="15" style="32" customWidth="1"/>
    <col min="52" max="52" width="12.33203125" style="32" customWidth="1"/>
    <col min="53" max="53" width="15" style="32" customWidth="1"/>
    <col min="54" max="54" width="16.33203125" style="32" customWidth="1"/>
    <col min="55" max="55" width="19.33203125" style="32" customWidth="1"/>
    <col min="56" max="56" width="17.109375" style="32" customWidth="1"/>
    <col min="57" max="57" width="17.77734375" style="32" customWidth="1"/>
    <col min="58" max="16384" width="8.88671875" style="32"/>
  </cols>
  <sheetData>
    <row r="1" spans="3:60" customFormat="1" x14ac:dyDescent="0.3">
      <c r="F1" s="2"/>
      <c r="AO1" s="32"/>
      <c r="AP1" s="32"/>
    </row>
    <row r="2" spans="3:60" customFormat="1" x14ac:dyDescent="0.3">
      <c r="F2" s="2"/>
      <c r="AO2" s="32"/>
      <c r="AP2" s="32"/>
    </row>
    <row r="3" spans="3:60" customFormat="1" x14ac:dyDescent="0.3">
      <c r="F3" s="2"/>
      <c r="AO3" s="32"/>
      <c r="AP3" s="32"/>
    </row>
    <row r="4" spans="3:60" customFormat="1" x14ac:dyDescent="0.3">
      <c r="C4" s="32"/>
      <c r="D4" s="32"/>
      <c r="F4" s="2"/>
      <c r="AO4" s="32"/>
      <c r="AP4" s="32"/>
    </row>
    <row r="5" spans="3:60" customFormat="1" x14ac:dyDescent="0.3">
      <c r="C5" s="32"/>
      <c r="D5" s="32"/>
      <c r="E5" s="32"/>
      <c r="F5" s="33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3:60" customFormat="1" x14ac:dyDescent="0.3">
      <c r="C6" s="32"/>
      <c r="D6" s="32"/>
      <c r="E6" s="49" t="s">
        <v>24</v>
      </c>
      <c r="F6" s="50">
        <v>45870</v>
      </c>
      <c r="G6" s="49" t="str">
        <f>TEXT(F6,"MMMM")</f>
        <v>August</v>
      </c>
      <c r="H6" s="49" t="s">
        <v>25</v>
      </c>
      <c r="I6" s="50">
        <f>EOMONTH(F6,0)</f>
        <v>45900</v>
      </c>
      <c r="J6" s="51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</row>
    <row r="7" spans="3:60" customFormat="1" ht="15" thickBot="1" x14ac:dyDescent="0.35">
      <c r="C7" s="32"/>
      <c r="D7" s="32"/>
      <c r="E7" s="44"/>
      <c r="F7" s="45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</row>
    <row r="8" spans="3:60" customFormat="1" ht="15" thickBot="1" x14ac:dyDescent="0.35">
      <c r="C8" s="32"/>
      <c r="D8" s="32"/>
      <c r="E8" s="44"/>
      <c r="F8" s="58" t="s">
        <v>28</v>
      </c>
      <c r="G8" s="59"/>
      <c r="H8" s="59"/>
      <c r="I8" s="40" t="s">
        <v>29</v>
      </c>
      <c r="J8" s="5" t="str">
        <f>TEXT(J9,"DDD")</f>
        <v>Fri</v>
      </c>
      <c r="K8" s="5" t="str">
        <f t="shared" ref="K8:AN8" si="0">TEXT(K9,"DDD")</f>
        <v>Sat</v>
      </c>
      <c r="L8" s="5" t="str">
        <f t="shared" si="0"/>
        <v>Sun</v>
      </c>
      <c r="M8" s="5" t="str">
        <f t="shared" si="0"/>
        <v>Mon</v>
      </c>
      <c r="N8" s="5" t="str">
        <f t="shared" si="0"/>
        <v>Tue</v>
      </c>
      <c r="O8" s="5" t="str">
        <f t="shared" si="0"/>
        <v>Wed</v>
      </c>
      <c r="P8" s="5" t="str">
        <f t="shared" si="0"/>
        <v>Thu</v>
      </c>
      <c r="Q8" s="5" t="str">
        <f t="shared" si="0"/>
        <v>Fri</v>
      </c>
      <c r="R8" s="5" t="str">
        <f t="shared" si="0"/>
        <v>Sat</v>
      </c>
      <c r="S8" s="5" t="str">
        <f t="shared" si="0"/>
        <v>Sun</v>
      </c>
      <c r="T8" s="5" t="str">
        <f t="shared" si="0"/>
        <v>Mon</v>
      </c>
      <c r="U8" s="5" t="str">
        <f t="shared" si="0"/>
        <v>Tue</v>
      </c>
      <c r="V8" s="5" t="str">
        <f t="shared" si="0"/>
        <v>Wed</v>
      </c>
      <c r="W8" s="5" t="str">
        <f t="shared" si="0"/>
        <v>Thu</v>
      </c>
      <c r="X8" s="5" t="str">
        <f t="shared" si="0"/>
        <v>Fri</v>
      </c>
      <c r="Y8" s="5" t="str">
        <f t="shared" si="0"/>
        <v>Sat</v>
      </c>
      <c r="Z8" s="5" t="str">
        <f t="shared" si="0"/>
        <v>Sun</v>
      </c>
      <c r="AA8" s="5" t="str">
        <f t="shared" si="0"/>
        <v>Mon</v>
      </c>
      <c r="AB8" s="5" t="str">
        <f t="shared" si="0"/>
        <v>Tue</v>
      </c>
      <c r="AC8" s="5" t="str">
        <f t="shared" si="0"/>
        <v>Wed</v>
      </c>
      <c r="AD8" s="5" t="str">
        <f t="shared" si="0"/>
        <v>Thu</v>
      </c>
      <c r="AE8" s="5" t="str">
        <f t="shared" si="0"/>
        <v>Fri</v>
      </c>
      <c r="AF8" s="5" t="str">
        <f t="shared" si="0"/>
        <v>Sat</v>
      </c>
      <c r="AG8" s="5" t="str">
        <f t="shared" si="0"/>
        <v>Sun</v>
      </c>
      <c r="AH8" s="5" t="str">
        <f t="shared" si="0"/>
        <v>Mon</v>
      </c>
      <c r="AI8" s="5" t="str">
        <f t="shared" si="0"/>
        <v>Tue</v>
      </c>
      <c r="AJ8" s="5" t="str">
        <f t="shared" si="0"/>
        <v>Wed</v>
      </c>
      <c r="AK8" s="5" t="str">
        <f t="shared" si="0"/>
        <v>Thu</v>
      </c>
      <c r="AL8" s="5" t="str">
        <f t="shared" si="0"/>
        <v>Fri</v>
      </c>
      <c r="AM8" s="5" t="str">
        <f t="shared" si="0"/>
        <v>Sat</v>
      </c>
      <c r="AN8" s="6" t="str">
        <f t="shared" si="0"/>
        <v>Sun</v>
      </c>
      <c r="AO8" s="44"/>
      <c r="AP8" s="32"/>
    </row>
    <row r="9" spans="3:60" customFormat="1" ht="15" thickBot="1" x14ac:dyDescent="0.35">
      <c r="C9" s="32"/>
      <c r="D9" s="32"/>
      <c r="E9" s="46"/>
      <c r="F9" s="41" t="s">
        <v>23</v>
      </c>
      <c r="G9" s="3" t="s">
        <v>0</v>
      </c>
      <c r="H9" s="4" t="s">
        <v>27</v>
      </c>
      <c r="I9" s="39" t="s">
        <v>26</v>
      </c>
      <c r="J9" s="7">
        <f>F6</f>
        <v>45870</v>
      </c>
      <c r="K9" s="7">
        <f>IF(J9&lt;$I$6,J9+1,"")</f>
        <v>45871</v>
      </c>
      <c r="L9" s="7">
        <f t="shared" ref="L9:AN9" si="1">IF(K9&lt;$I$6,K9+1,"")</f>
        <v>45872</v>
      </c>
      <c r="M9" s="7">
        <f t="shared" si="1"/>
        <v>45873</v>
      </c>
      <c r="N9" s="7">
        <f t="shared" si="1"/>
        <v>45874</v>
      </c>
      <c r="O9" s="7">
        <f t="shared" si="1"/>
        <v>45875</v>
      </c>
      <c r="P9" s="7">
        <f t="shared" si="1"/>
        <v>45876</v>
      </c>
      <c r="Q9" s="7">
        <f t="shared" si="1"/>
        <v>45877</v>
      </c>
      <c r="R9" s="7">
        <f t="shared" si="1"/>
        <v>45878</v>
      </c>
      <c r="S9" s="7">
        <f t="shared" si="1"/>
        <v>45879</v>
      </c>
      <c r="T9" s="7">
        <f t="shared" si="1"/>
        <v>45880</v>
      </c>
      <c r="U9" s="7">
        <f t="shared" si="1"/>
        <v>45881</v>
      </c>
      <c r="V9" s="7">
        <f t="shared" si="1"/>
        <v>45882</v>
      </c>
      <c r="W9" s="7">
        <f t="shared" si="1"/>
        <v>45883</v>
      </c>
      <c r="X9" s="7">
        <f t="shared" si="1"/>
        <v>45884</v>
      </c>
      <c r="Y9" s="7">
        <f t="shared" si="1"/>
        <v>45885</v>
      </c>
      <c r="Z9" s="7">
        <f t="shared" si="1"/>
        <v>45886</v>
      </c>
      <c r="AA9" s="7">
        <f t="shared" si="1"/>
        <v>45887</v>
      </c>
      <c r="AB9" s="7">
        <f t="shared" si="1"/>
        <v>45888</v>
      </c>
      <c r="AC9" s="7">
        <f t="shared" si="1"/>
        <v>45889</v>
      </c>
      <c r="AD9" s="7">
        <f t="shared" si="1"/>
        <v>45890</v>
      </c>
      <c r="AE9" s="7">
        <f t="shared" si="1"/>
        <v>45891</v>
      </c>
      <c r="AF9" s="7">
        <f t="shared" si="1"/>
        <v>45892</v>
      </c>
      <c r="AG9" s="7">
        <f t="shared" si="1"/>
        <v>45893</v>
      </c>
      <c r="AH9" s="7">
        <f t="shared" si="1"/>
        <v>45894</v>
      </c>
      <c r="AI9" s="7">
        <f t="shared" si="1"/>
        <v>45895</v>
      </c>
      <c r="AJ9" s="7">
        <f t="shared" si="1"/>
        <v>45896</v>
      </c>
      <c r="AK9" s="7">
        <f t="shared" si="1"/>
        <v>45897</v>
      </c>
      <c r="AL9" s="7">
        <f t="shared" si="1"/>
        <v>45898</v>
      </c>
      <c r="AM9" s="7">
        <f t="shared" si="1"/>
        <v>45899</v>
      </c>
      <c r="AN9" s="8">
        <f t="shared" si="1"/>
        <v>45900</v>
      </c>
      <c r="AO9" s="48"/>
      <c r="AP9" s="35"/>
      <c r="AQ9" s="13" t="s">
        <v>23</v>
      </c>
      <c r="AR9" s="14" t="s">
        <v>0</v>
      </c>
      <c r="AS9" s="14" t="s">
        <v>39</v>
      </c>
      <c r="AT9" s="14" t="s">
        <v>27</v>
      </c>
      <c r="AU9" s="15" t="s">
        <v>30</v>
      </c>
      <c r="AV9" s="15" t="s">
        <v>31</v>
      </c>
      <c r="AW9" s="15" t="s">
        <v>32</v>
      </c>
      <c r="AX9" s="15" t="s">
        <v>33</v>
      </c>
      <c r="AY9" s="15" t="s">
        <v>29</v>
      </c>
      <c r="AZ9" s="15" t="s">
        <v>34</v>
      </c>
      <c r="BA9" s="15" t="s">
        <v>35</v>
      </c>
      <c r="BB9" s="15" t="s">
        <v>36</v>
      </c>
      <c r="BC9" s="15" t="s">
        <v>37</v>
      </c>
      <c r="BD9" s="16" t="s">
        <v>43</v>
      </c>
      <c r="BE9" s="57" t="s">
        <v>38</v>
      </c>
    </row>
    <row r="10" spans="3:60" customFormat="1" x14ac:dyDescent="0.3">
      <c r="C10" s="32"/>
      <c r="D10" s="32"/>
      <c r="E10" s="46"/>
      <c r="F10" s="10">
        <v>1</v>
      </c>
      <c r="G10" s="11">
        <v>3427</v>
      </c>
      <c r="H10" s="11" t="s">
        <v>1</v>
      </c>
      <c r="I10" s="9">
        <f>COUNTIF($J$8:$AN$8,"Sun")</f>
        <v>5</v>
      </c>
      <c r="J10" s="9" t="s">
        <v>42</v>
      </c>
      <c r="K10" s="9" t="s">
        <v>42</v>
      </c>
      <c r="L10" s="9" t="s">
        <v>42</v>
      </c>
      <c r="M10" s="9" t="s">
        <v>42</v>
      </c>
      <c r="N10" s="9" t="s">
        <v>42</v>
      </c>
      <c r="O10" s="9" t="s">
        <v>42</v>
      </c>
      <c r="P10" s="9" t="str">
        <f t="shared" ref="P10:AK18" si="2">IF(P$8="Sun","WO"," ")</f>
        <v xml:space="preserve"> </v>
      </c>
      <c r="Q10" s="9" t="s">
        <v>40</v>
      </c>
      <c r="R10" s="9" t="s">
        <v>40</v>
      </c>
      <c r="S10" s="9" t="s">
        <v>40</v>
      </c>
      <c r="T10" s="9" t="s">
        <v>40</v>
      </c>
      <c r="U10" s="9" t="s">
        <v>40</v>
      </c>
      <c r="V10" s="9" t="s">
        <v>40</v>
      </c>
      <c r="W10" s="9" t="str">
        <f t="shared" si="2"/>
        <v xml:space="preserve"> </v>
      </c>
      <c r="X10" s="9" t="s">
        <v>40</v>
      </c>
      <c r="Y10" s="9" t="s">
        <v>40</v>
      </c>
      <c r="Z10" s="9" t="s">
        <v>40</v>
      </c>
      <c r="AA10" s="9" t="s">
        <v>40</v>
      </c>
      <c r="AB10" s="9" t="s">
        <v>40</v>
      </c>
      <c r="AC10" s="9" t="s">
        <v>40</v>
      </c>
      <c r="AD10" s="9" t="str">
        <f t="shared" si="2"/>
        <v xml:space="preserve"> </v>
      </c>
      <c r="AE10" s="9" t="s">
        <v>40</v>
      </c>
      <c r="AF10" s="9" t="s">
        <v>40</v>
      </c>
      <c r="AG10" s="9" t="s">
        <v>40</v>
      </c>
      <c r="AH10" s="9" t="s">
        <v>40</v>
      </c>
      <c r="AI10" s="9" t="s">
        <v>40</v>
      </c>
      <c r="AJ10" s="9" t="s">
        <v>40</v>
      </c>
      <c r="AK10" s="9" t="str">
        <f t="shared" si="2"/>
        <v xml:space="preserve"> </v>
      </c>
      <c r="AL10" s="9" t="s">
        <v>42</v>
      </c>
      <c r="AM10" s="9" t="s">
        <v>42</v>
      </c>
      <c r="AN10" s="9" t="s">
        <v>42</v>
      </c>
      <c r="AO10" s="48"/>
      <c r="AP10" s="32"/>
      <c r="AQ10" s="26">
        <v>1</v>
      </c>
      <c r="AR10" s="27">
        <v>3427</v>
      </c>
      <c r="AS10" s="27" t="str">
        <f t="shared" ref="AS10:AS31" si="3">$G$6</f>
        <v>August</v>
      </c>
      <c r="AT10" s="27" t="s">
        <v>1</v>
      </c>
      <c r="AU10" s="28">
        <f>COUNTIF($K10:$AN10,"P")</f>
        <v>18</v>
      </c>
      <c r="AV10" s="28">
        <f t="shared" ref="AV10:AV31" si="4">COUNTIF($K10:$AN10,"A")</f>
        <v>8</v>
      </c>
      <c r="AW10" s="28">
        <f t="shared" ref="AW10:AW31" si="5">COUNTIF($K10:$AN10,"L")</f>
        <v>0</v>
      </c>
      <c r="AX10" s="28">
        <f t="shared" ref="AX10:AX31" si="6">I10</f>
        <v>5</v>
      </c>
      <c r="AY10" s="28">
        <f t="shared" ref="AY10:AY31" si="7">(DATEDIF($F$6,$I$6,"D")+1)</f>
        <v>31</v>
      </c>
      <c r="AZ10" s="28">
        <f>August_Report[[#This Row],[Days]]-August_Report[[#This Row],[Absent]]</f>
        <v>23</v>
      </c>
      <c r="BA10" s="29">
        <v>11111112</v>
      </c>
      <c r="BB10" s="30">
        <f>August_Report[[#This Row],[Salary]]/August_Report[[#This Row],[Days]]</f>
        <v>358422.96774193546</v>
      </c>
      <c r="BC10" s="30">
        <f>August_Report[[#This Row],[PerDaySalary]]*August_Report[[#This Row],[Absent]]</f>
        <v>2867383.7419354836</v>
      </c>
      <c r="BD10" s="30">
        <f>August_Report[[#This Row],[Salary]]-August_Report[[#This Row],[PerDaySalary]]</f>
        <v>10752689.032258065</v>
      </c>
      <c r="BE10" s="56"/>
    </row>
    <row r="11" spans="3:60" customFormat="1" x14ac:dyDescent="0.3">
      <c r="C11" s="32"/>
      <c r="D11" s="32"/>
      <c r="E11" s="46"/>
      <c r="F11" s="10">
        <v>2</v>
      </c>
      <c r="G11" s="11">
        <v>3428</v>
      </c>
      <c r="H11" s="11" t="s">
        <v>2</v>
      </c>
      <c r="I11" s="9">
        <f t="shared" ref="I11:I31" si="8">COUNTIF($J$8:$AN$8,"Sun")</f>
        <v>5</v>
      </c>
      <c r="J11" s="9" t="s">
        <v>42</v>
      </c>
      <c r="K11" s="9" t="s">
        <v>42</v>
      </c>
      <c r="L11" s="9" t="s">
        <v>42</v>
      </c>
      <c r="M11" s="9" t="s">
        <v>42</v>
      </c>
      <c r="N11" s="9" t="s">
        <v>42</v>
      </c>
      <c r="O11" s="9" t="s">
        <v>42</v>
      </c>
      <c r="P11" s="9" t="str">
        <f t="shared" ref="P11:W31" si="9">IF(P$8="Sun","WO"," ")</f>
        <v xml:space="preserve"> </v>
      </c>
      <c r="Q11" s="9" t="s">
        <v>40</v>
      </c>
      <c r="R11" s="9" t="s">
        <v>40</v>
      </c>
      <c r="S11" s="9" t="s">
        <v>40</v>
      </c>
      <c r="T11" s="9" t="s">
        <v>40</v>
      </c>
      <c r="U11" s="9" t="s">
        <v>40</v>
      </c>
      <c r="V11" s="9" t="s">
        <v>40</v>
      </c>
      <c r="W11" s="9" t="str">
        <f t="shared" si="9"/>
        <v xml:space="preserve"> </v>
      </c>
      <c r="X11" s="9" t="s">
        <v>40</v>
      </c>
      <c r="Y11" s="9" t="s">
        <v>40</v>
      </c>
      <c r="Z11" s="9" t="s">
        <v>40</v>
      </c>
      <c r="AA11" s="9" t="s">
        <v>40</v>
      </c>
      <c r="AB11" s="9" t="s">
        <v>40</v>
      </c>
      <c r="AC11" s="9" t="s">
        <v>40</v>
      </c>
      <c r="AD11" s="9" t="str">
        <f t="shared" si="2"/>
        <v xml:space="preserve"> </v>
      </c>
      <c r="AE11" s="9" t="s">
        <v>40</v>
      </c>
      <c r="AF11" s="9" t="s">
        <v>40</v>
      </c>
      <c r="AG11" s="9" t="s">
        <v>40</v>
      </c>
      <c r="AH11" s="9" t="s">
        <v>40</v>
      </c>
      <c r="AI11" s="9" t="s">
        <v>40</v>
      </c>
      <c r="AJ11" s="9" t="s">
        <v>40</v>
      </c>
      <c r="AK11" s="9" t="str">
        <f t="shared" si="2"/>
        <v xml:space="preserve"> </v>
      </c>
      <c r="AL11" s="9" t="s">
        <v>42</v>
      </c>
      <c r="AM11" s="9" t="s">
        <v>42</v>
      </c>
      <c r="AN11" s="9" t="s">
        <v>42</v>
      </c>
      <c r="AO11" s="48"/>
      <c r="AP11" s="32"/>
      <c r="AQ11" s="10">
        <v>2</v>
      </c>
      <c r="AR11" s="17">
        <v>3428</v>
      </c>
      <c r="AS11" s="17" t="str">
        <f t="shared" si="3"/>
        <v>August</v>
      </c>
      <c r="AT11" s="17" t="s">
        <v>2</v>
      </c>
      <c r="AU11" s="18">
        <f t="shared" ref="AU11:AU31" si="10">COUNTIF($K11:$AN11,"P")</f>
        <v>18</v>
      </c>
      <c r="AV11" s="18">
        <f t="shared" si="4"/>
        <v>8</v>
      </c>
      <c r="AW11" s="18">
        <f t="shared" si="5"/>
        <v>0</v>
      </c>
      <c r="AX11" s="18">
        <f t="shared" si="6"/>
        <v>5</v>
      </c>
      <c r="AY11" s="18">
        <f t="shared" si="7"/>
        <v>31</v>
      </c>
      <c r="AZ11" s="18">
        <f>August_Report[[#This Row],[Days]]-August_Report[[#This Row],[Absent]]</f>
        <v>23</v>
      </c>
      <c r="BA11" s="19">
        <v>222222</v>
      </c>
      <c r="BB11" s="20">
        <f>August_Report[[#This Row],[Salary]]/August_Report[[#This Row],[Days]]</f>
        <v>7168.4516129032254</v>
      </c>
      <c r="BC11" s="20">
        <f>August_Report[[#This Row],[PerDaySalary]]*August_Report[[#This Row],[Absent]]</f>
        <v>57347.612903225803</v>
      </c>
      <c r="BD11" s="20">
        <f>August_Report[[#This Row],[Salary]]-August_Report[[#This Row],[PerDaySalary]]</f>
        <v>215053.54838709679</v>
      </c>
      <c r="BE11" s="56"/>
    </row>
    <row r="12" spans="3:60" customFormat="1" x14ac:dyDescent="0.3">
      <c r="C12" s="32"/>
      <c r="D12" s="32"/>
      <c r="E12" s="46"/>
      <c r="F12" s="10">
        <v>3</v>
      </c>
      <c r="G12" s="11">
        <v>3429</v>
      </c>
      <c r="H12" s="11" t="s">
        <v>3</v>
      </c>
      <c r="I12" s="9">
        <f t="shared" si="8"/>
        <v>5</v>
      </c>
      <c r="J12" s="9" t="s">
        <v>42</v>
      </c>
      <c r="K12" s="9" t="s">
        <v>42</v>
      </c>
      <c r="L12" s="9" t="s">
        <v>42</v>
      </c>
      <c r="M12" s="9" t="s">
        <v>42</v>
      </c>
      <c r="N12" s="9" t="s">
        <v>42</v>
      </c>
      <c r="O12" s="9" t="s">
        <v>42</v>
      </c>
      <c r="P12" s="9" t="str">
        <f t="shared" si="2"/>
        <v xml:space="preserve"> </v>
      </c>
      <c r="Q12" s="9" t="s">
        <v>40</v>
      </c>
      <c r="R12" s="9" t="s">
        <v>40</v>
      </c>
      <c r="S12" s="9" t="s">
        <v>40</v>
      </c>
      <c r="T12" s="9" t="s">
        <v>40</v>
      </c>
      <c r="U12" s="9" t="s">
        <v>40</v>
      </c>
      <c r="V12" s="9" t="s">
        <v>40</v>
      </c>
      <c r="W12" s="9" t="str">
        <f t="shared" si="2"/>
        <v xml:space="preserve"> </v>
      </c>
      <c r="X12" s="9" t="s">
        <v>40</v>
      </c>
      <c r="Y12" s="9" t="s">
        <v>40</v>
      </c>
      <c r="Z12" s="9" t="s">
        <v>40</v>
      </c>
      <c r="AA12" s="9" t="s">
        <v>40</v>
      </c>
      <c r="AB12" s="9" t="s">
        <v>40</v>
      </c>
      <c r="AC12" s="9" t="s">
        <v>40</v>
      </c>
      <c r="AD12" s="9" t="str">
        <f t="shared" si="2"/>
        <v xml:space="preserve"> </v>
      </c>
      <c r="AE12" s="9" t="s">
        <v>40</v>
      </c>
      <c r="AF12" s="9" t="s">
        <v>40</v>
      </c>
      <c r="AG12" s="9" t="s">
        <v>40</v>
      </c>
      <c r="AH12" s="9" t="s">
        <v>40</v>
      </c>
      <c r="AI12" s="9" t="s">
        <v>40</v>
      </c>
      <c r="AJ12" s="9" t="s">
        <v>40</v>
      </c>
      <c r="AK12" s="9" t="str">
        <f t="shared" si="2"/>
        <v xml:space="preserve"> </v>
      </c>
      <c r="AL12" s="9" t="s">
        <v>42</v>
      </c>
      <c r="AM12" s="9" t="s">
        <v>42</v>
      </c>
      <c r="AN12" s="9" t="s">
        <v>42</v>
      </c>
      <c r="AO12" s="48"/>
      <c r="AP12" s="32"/>
      <c r="AQ12" s="10">
        <v>3</v>
      </c>
      <c r="AR12" s="17">
        <v>3429</v>
      </c>
      <c r="AS12" s="17" t="str">
        <f t="shared" si="3"/>
        <v>August</v>
      </c>
      <c r="AT12" s="17" t="s">
        <v>3</v>
      </c>
      <c r="AU12" s="18">
        <f t="shared" si="10"/>
        <v>18</v>
      </c>
      <c r="AV12" s="18">
        <f t="shared" si="4"/>
        <v>8</v>
      </c>
      <c r="AW12" s="18">
        <f t="shared" si="5"/>
        <v>0</v>
      </c>
      <c r="AX12" s="18">
        <f t="shared" si="6"/>
        <v>5</v>
      </c>
      <c r="AY12" s="18">
        <f t="shared" si="7"/>
        <v>31</v>
      </c>
      <c r="AZ12" s="18">
        <f>August_Report[[#This Row],[Days]]-August_Report[[#This Row],[Absent]]</f>
        <v>23</v>
      </c>
      <c r="BA12" s="19">
        <v>666666</v>
      </c>
      <c r="BB12" s="20">
        <f>August_Report[[#This Row],[Salary]]/August_Report[[#This Row],[Days]]</f>
        <v>21505.354838709678</v>
      </c>
      <c r="BC12" s="20">
        <f>August_Report[[#This Row],[PerDaySalary]]*August_Report[[#This Row],[Absent]]</f>
        <v>172042.83870967742</v>
      </c>
      <c r="BD12" s="20">
        <f>August_Report[[#This Row],[Salary]]-August_Report[[#This Row],[PerDaySalary]]</f>
        <v>645160.6451612903</v>
      </c>
      <c r="BE12" s="56"/>
    </row>
    <row r="13" spans="3:60" customFormat="1" x14ac:dyDescent="0.3">
      <c r="C13" s="32"/>
      <c r="D13" s="32"/>
      <c r="E13" s="46"/>
      <c r="F13" s="10">
        <v>4</v>
      </c>
      <c r="G13" s="11">
        <v>3430</v>
      </c>
      <c r="H13" s="11" t="s">
        <v>4</v>
      </c>
      <c r="I13" s="9">
        <f t="shared" si="8"/>
        <v>5</v>
      </c>
      <c r="J13" s="9" t="s">
        <v>42</v>
      </c>
      <c r="K13" s="9" t="s">
        <v>42</v>
      </c>
      <c r="L13" s="9" t="s">
        <v>42</v>
      </c>
      <c r="M13" s="9" t="s">
        <v>42</v>
      </c>
      <c r="N13" s="9" t="s">
        <v>42</v>
      </c>
      <c r="O13" s="9" t="s">
        <v>42</v>
      </c>
      <c r="P13" s="9" t="str">
        <f t="shared" si="2"/>
        <v xml:space="preserve"> </v>
      </c>
      <c r="Q13" s="9" t="s">
        <v>40</v>
      </c>
      <c r="R13" s="9" t="s">
        <v>40</v>
      </c>
      <c r="S13" s="9" t="s">
        <v>40</v>
      </c>
      <c r="T13" s="9" t="s">
        <v>40</v>
      </c>
      <c r="U13" s="9" t="s">
        <v>40</v>
      </c>
      <c r="V13" s="9" t="s">
        <v>40</v>
      </c>
      <c r="W13" s="9" t="str">
        <f t="shared" si="2"/>
        <v xml:space="preserve"> </v>
      </c>
      <c r="X13" s="9" t="s">
        <v>40</v>
      </c>
      <c r="Y13" s="9" t="s">
        <v>40</v>
      </c>
      <c r="Z13" s="9" t="s">
        <v>40</v>
      </c>
      <c r="AA13" s="9" t="s">
        <v>40</v>
      </c>
      <c r="AB13" s="9" t="s">
        <v>40</v>
      </c>
      <c r="AC13" s="9" t="s">
        <v>40</v>
      </c>
      <c r="AD13" s="9" t="str">
        <f t="shared" si="2"/>
        <v xml:space="preserve"> </v>
      </c>
      <c r="AE13" s="9" t="s">
        <v>40</v>
      </c>
      <c r="AF13" s="9" t="s">
        <v>40</v>
      </c>
      <c r="AG13" s="9" t="s">
        <v>40</v>
      </c>
      <c r="AH13" s="9" t="s">
        <v>40</v>
      </c>
      <c r="AI13" s="9" t="s">
        <v>40</v>
      </c>
      <c r="AJ13" s="9" t="s">
        <v>40</v>
      </c>
      <c r="AK13" s="9" t="str">
        <f t="shared" si="2"/>
        <v xml:space="preserve"> </v>
      </c>
      <c r="AL13" s="9" t="s">
        <v>42</v>
      </c>
      <c r="AM13" s="9" t="s">
        <v>42</v>
      </c>
      <c r="AN13" s="9" t="s">
        <v>42</v>
      </c>
      <c r="AO13" s="48"/>
      <c r="AP13" s="32"/>
      <c r="AQ13" s="10">
        <v>4</v>
      </c>
      <c r="AR13" s="17">
        <v>3430</v>
      </c>
      <c r="AS13" s="17" t="str">
        <f t="shared" si="3"/>
        <v>August</v>
      </c>
      <c r="AT13" s="17" t="s">
        <v>4</v>
      </c>
      <c r="AU13" s="18">
        <f t="shared" si="10"/>
        <v>18</v>
      </c>
      <c r="AV13" s="18">
        <f t="shared" si="4"/>
        <v>8</v>
      </c>
      <c r="AW13" s="18">
        <f t="shared" si="5"/>
        <v>0</v>
      </c>
      <c r="AX13" s="18">
        <f t="shared" si="6"/>
        <v>5</v>
      </c>
      <c r="AY13" s="18">
        <f t="shared" si="7"/>
        <v>31</v>
      </c>
      <c r="AZ13" s="18">
        <f>August_Report[[#This Row],[Days]]-August_Report[[#This Row],[Absent]]</f>
        <v>23</v>
      </c>
      <c r="BA13" s="19">
        <v>33333</v>
      </c>
      <c r="BB13" s="20">
        <f>August_Report[[#This Row],[Salary]]/August_Report[[#This Row],[Days]]</f>
        <v>1075.258064516129</v>
      </c>
      <c r="BC13" s="20">
        <f>August_Report[[#This Row],[PerDaySalary]]*August_Report[[#This Row],[Absent]]</f>
        <v>8602.0645161290322</v>
      </c>
      <c r="BD13" s="20">
        <f>August_Report[[#This Row],[Salary]]-August_Report[[#This Row],[PerDaySalary]]</f>
        <v>32257.741935483871</v>
      </c>
      <c r="BE13" s="56"/>
    </row>
    <row r="14" spans="3:60" customFormat="1" x14ac:dyDescent="0.3">
      <c r="C14" s="32"/>
      <c r="D14" s="32"/>
      <c r="E14" s="46"/>
      <c r="F14" s="10">
        <v>5</v>
      </c>
      <c r="G14" s="11">
        <v>3431</v>
      </c>
      <c r="H14" s="11" t="s">
        <v>5</v>
      </c>
      <c r="I14" s="9">
        <f t="shared" si="8"/>
        <v>5</v>
      </c>
      <c r="J14" s="9" t="s">
        <v>42</v>
      </c>
      <c r="K14" s="9" t="s">
        <v>42</v>
      </c>
      <c r="L14" s="9" t="s">
        <v>42</v>
      </c>
      <c r="M14" s="9" t="s">
        <v>42</v>
      </c>
      <c r="N14" s="9" t="s">
        <v>42</v>
      </c>
      <c r="O14" s="9" t="s">
        <v>42</v>
      </c>
      <c r="P14" s="9" t="str">
        <f t="shared" si="2"/>
        <v xml:space="preserve"> </v>
      </c>
      <c r="Q14" s="9" t="s">
        <v>40</v>
      </c>
      <c r="R14" s="9" t="s">
        <v>40</v>
      </c>
      <c r="S14" s="9" t="s">
        <v>40</v>
      </c>
      <c r="T14" s="9" t="s">
        <v>40</v>
      </c>
      <c r="U14" s="9" t="s">
        <v>40</v>
      </c>
      <c r="V14" s="9" t="s">
        <v>40</v>
      </c>
      <c r="W14" s="9" t="str">
        <f t="shared" si="2"/>
        <v xml:space="preserve"> </v>
      </c>
      <c r="X14" s="9" t="s">
        <v>40</v>
      </c>
      <c r="Y14" s="9" t="s">
        <v>40</v>
      </c>
      <c r="Z14" s="9" t="s">
        <v>40</v>
      </c>
      <c r="AA14" s="9" t="s">
        <v>40</v>
      </c>
      <c r="AB14" s="9" t="s">
        <v>40</v>
      </c>
      <c r="AC14" s="9" t="s">
        <v>40</v>
      </c>
      <c r="AD14" s="9" t="str">
        <f t="shared" si="2"/>
        <v xml:space="preserve"> </v>
      </c>
      <c r="AE14" s="9" t="s">
        <v>40</v>
      </c>
      <c r="AF14" s="9" t="s">
        <v>40</v>
      </c>
      <c r="AG14" s="9" t="s">
        <v>40</v>
      </c>
      <c r="AH14" s="9" t="s">
        <v>40</v>
      </c>
      <c r="AI14" s="9" t="s">
        <v>40</v>
      </c>
      <c r="AJ14" s="9" t="s">
        <v>40</v>
      </c>
      <c r="AK14" s="9" t="str">
        <f t="shared" si="2"/>
        <v xml:space="preserve"> </v>
      </c>
      <c r="AL14" s="9" t="s">
        <v>42</v>
      </c>
      <c r="AM14" s="9" t="s">
        <v>42</v>
      </c>
      <c r="AN14" s="9" t="s">
        <v>42</v>
      </c>
      <c r="AO14" s="48"/>
      <c r="AP14" s="32"/>
      <c r="AQ14" s="10">
        <v>5</v>
      </c>
      <c r="AR14" s="17">
        <v>3431</v>
      </c>
      <c r="AS14" s="17" t="str">
        <f t="shared" si="3"/>
        <v>August</v>
      </c>
      <c r="AT14" s="17" t="s">
        <v>5</v>
      </c>
      <c r="AU14" s="18">
        <f t="shared" si="10"/>
        <v>18</v>
      </c>
      <c r="AV14" s="18">
        <f t="shared" si="4"/>
        <v>8</v>
      </c>
      <c r="AW14" s="18">
        <f t="shared" si="5"/>
        <v>0</v>
      </c>
      <c r="AX14" s="18">
        <f t="shared" si="6"/>
        <v>5</v>
      </c>
      <c r="AY14" s="18">
        <f t="shared" si="7"/>
        <v>31</v>
      </c>
      <c r="AZ14" s="18">
        <f>August_Report[[#This Row],[Days]]-August_Report[[#This Row],[Absent]]</f>
        <v>23</v>
      </c>
      <c r="BA14" s="19">
        <v>333445</v>
      </c>
      <c r="BB14" s="20">
        <f>August_Report[[#This Row],[Salary]]/August_Report[[#This Row],[Days]]</f>
        <v>10756.290322580646</v>
      </c>
      <c r="BC14" s="20">
        <f>August_Report[[#This Row],[PerDaySalary]]*August_Report[[#This Row],[Absent]]</f>
        <v>86050.322580645166</v>
      </c>
      <c r="BD14" s="20">
        <f>August_Report[[#This Row],[Salary]]-August_Report[[#This Row],[PerDaySalary]]</f>
        <v>322688.70967741933</v>
      </c>
      <c r="BE14" s="56"/>
    </row>
    <row r="15" spans="3:60" customFormat="1" x14ac:dyDescent="0.3">
      <c r="C15" s="32"/>
      <c r="D15" s="32"/>
      <c r="E15" s="46"/>
      <c r="F15" s="10">
        <v>6</v>
      </c>
      <c r="G15" s="11">
        <v>3432</v>
      </c>
      <c r="H15" s="11" t="s">
        <v>6</v>
      </c>
      <c r="I15" s="9">
        <f t="shared" si="8"/>
        <v>5</v>
      </c>
      <c r="J15" s="9" t="s">
        <v>42</v>
      </c>
      <c r="K15" s="9" t="s">
        <v>42</v>
      </c>
      <c r="L15" s="9" t="s">
        <v>42</v>
      </c>
      <c r="M15" s="9" t="s">
        <v>42</v>
      </c>
      <c r="N15" s="9" t="s">
        <v>42</v>
      </c>
      <c r="O15" s="9" t="s">
        <v>42</v>
      </c>
      <c r="P15" s="9" t="str">
        <f t="shared" si="2"/>
        <v xml:space="preserve"> </v>
      </c>
      <c r="Q15" s="9" t="s">
        <v>40</v>
      </c>
      <c r="R15" s="9" t="s">
        <v>40</v>
      </c>
      <c r="S15" s="9" t="s">
        <v>40</v>
      </c>
      <c r="T15" s="9" t="s">
        <v>40</v>
      </c>
      <c r="U15" s="9" t="s">
        <v>40</v>
      </c>
      <c r="V15" s="9" t="s">
        <v>40</v>
      </c>
      <c r="W15" s="9" t="str">
        <f t="shared" si="2"/>
        <v xml:space="preserve"> </v>
      </c>
      <c r="X15" s="9" t="s">
        <v>40</v>
      </c>
      <c r="Y15" s="9" t="s">
        <v>40</v>
      </c>
      <c r="Z15" s="9" t="s">
        <v>40</v>
      </c>
      <c r="AA15" s="9" t="s">
        <v>40</v>
      </c>
      <c r="AB15" s="9" t="s">
        <v>40</v>
      </c>
      <c r="AC15" s="9" t="s">
        <v>40</v>
      </c>
      <c r="AD15" s="9" t="str">
        <f t="shared" si="2"/>
        <v xml:space="preserve"> </v>
      </c>
      <c r="AE15" s="9" t="s">
        <v>40</v>
      </c>
      <c r="AF15" s="9" t="s">
        <v>40</v>
      </c>
      <c r="AG15" s="9" t="s">
        <v>40</v>
      </c>
      <c r="AH15" s="9" t="s">
        <v>40</v>
      </c>
      <c r="AI15" s="9" t="s">
        <v>40</v>
      </c>
      <c r="AJ15" s="9" t="s">
        <v>40</v>
      </c>
      <c r="AK15" s="9" t="str">
        <f t="shared" si="2"/>
        <v xml:space="preserve"> </v>
      </c>
      <c r="AL15" s="9" t="s">
        <v>42</v>
      </c>
      <c r="AM15" s="9" t="s">
        <v>42</v>
      </c>
      <c r="AN15" s="9" t="s">
        <v>42</v>
      </c>
      <c r="AO15" s="48"/>
      <c r="AP15" s="32"/>
      <c r="AQ15" s="10">
        <v>6</v>
      </c>
      <c r="AR15" s="17">
        <v>3432</v>
      </c>
      <c r="AS15" s="17" t="str">
        <f t="shared" si="3"/>
        <v>August</v>
      </c>
      <c r="AT15" s="17" t="s">
        <v>6</v>
      </c>
      <c r="AU15" s="18">
        <f t="shared" si="10"/>
        <v>18</v>
      </c>
      <c r="AV15" s="18">
        <f t="shared" si="4"/>
        <v>8</v>
      </c>
      <c r="AW15" s="18">
        <f t="shared" si="5"/>
        <v>0</v>
      </c>
      <c r="AX15" s="18">
        <f t="shared" si="6"/>
        <v>5</v>
      </c>
      <c r="AY15" s="18">
        <f t="shared" si="7"/>
        <v>31</v>
      </c>
      <c r="AZ15" s="18">
        <f>August_Report[[#This Row],[Days]]-August_Report[[#This Row],[Absent]]</f>
        <v>23</v>
      </c>
      <c r="BA15" s="19">
        <v>577777</v>
      </c>
      <c r="BB15" s="20">
        <f>August_Report[[#This Row],[Salary]]/August_Report[[#This Row],[Days]]</f>
        <v>18637.967741935485</v>
      </c>
      <c r="BC15" s="20">
        <f>August_Report[[#This Row],[PerDaySalary]]*August_Report[[#This Row],[Absent]]</f>
        <v>149103.74193548388</v>
      </c>
      <c r="BD15" s="20">
        <f>August_Report[[#This Row],[Salary]]-August_Report[[#This Row],[PerDaySalary]]</f>
        <v>559139.03225806449</v>
      </c>
      <c r="BE15" s="56"/>
    </row>
    <row r="16" spans="3:60" customFormat="1" x14ac:dyDescent="0.3">
      <c r="C16" s="32"/>
      <c r="D16" s="32"/>
      <c r="E16" s="46"/>
      <c r="F16" s="10">
        <v>7</v>
      </c>
      <c r="G16" s="11">
        <v>3433</v>
      </c>
      <c r="H16" s="11" t="s">
        <v>7</v>
      </c>
      <c r="I16" s="9">
        <f t="shared" si="8"/>
        <v>5</v>
      </c>
      <c r="J16" s="9" t="s">
        <v>42</v>
      </c>
      <c r="K16" s="9" t="s">
        <v>42</v>
      </c>
      <c r="L16" s="9" t="s">
        <v>42</v>
      </c>
      <c r="M16" s="9" t="s">
        <v>42</v>
      </c>
      <c r="N16" s="9" t="s">
        <v>42</v>
      </c>
      <c r="O16" s="9" t="s">
        <v>42</v>
      </c>
      <c r="P16" s="9" t="str">
        <f t="shared" si="2"/>
        <v xml:space="preserve"> </v>
      </c>
      <c r="Q16" s="9" t="s">
        <v>40</v>
      </c>
      <c r="R16" s="9" t="s">
        <v>40</v>
      </c>
      <c r="S16" s="9" t="s">
        <v>40</v>
      </c>
      <c r="T16" s="9" t="s">
        <v>40</v>
      </c>
      <c r="U16" s="9" t="s">
        <v>40</v>
      </c>
      <c r="V16" s="9" t="s">
        <v>40</v>
      </c>
      <c r="W16" s="9" t="str">
        <f t="shared" si="2"/>
        <v xml:space="preserve"> </v>
      </c>
      <c r="X16" s="9" t="s">
        <v>40</v>
      </c>
      <c r="Y16" s="9" t="s">
        <v>40</v>
      </c>
      <c r="Z16" s="9" t="s">
        <v>40</v>
      </c>
      <c r="AA16" s="9" t="s">
        <v>40</v>
      </c>
      <c r="AB16" s="9" t="s">
        <v>40</v>
      </c>
      <c r="AC16" s="9" t="s">
        <v>40</v>
      </c>
      <c r="AD16" s="9" t="str">
        <f t="shared" si="2"/>
        <v xml:space="preserve"> </v>
      </c>
      <c r="AE16" s="9" t="s">
        <v>40</v>
      </c>
      <c r="AF16" s="9" t="s">
        <v>40</v>
      </c>
      <c r="AG16" s="9" t="s">
        <v>40</v>
      </c>
      <c r="AH16" s="9" t="s">
        <v>40</v>
      </c>
      <c r="AI16" s="9" t="s">
        <v>40</v>
      </c>
      <c r="AJ16" s="9" t="s">
        <v>40</v>
      </c>
      <c r="AK16" s="9" t="str">
        <f t="shared" si="2"/>
        <v xml:space="preserve"> </v>
      </c>
      <c r="AL16" s="9" t="s">
        <v>42</v>
      </c>
      <c r="AM16" s="9" t="s">
        <v>42</v>
      </c>
      <c r="AN16" s="9" t="s">
        <v>42</v>
      </c>
      <c r="AO16" s="48"/>
      <c r="AP16" s="32"/>
      <c r="AQ16" s="10">
        <v>7</v>
      </c>
      <c r="AR16" s="17">
        <v>3433</v>
      </c>
      <c r="AS16" s="17" t="str">
        <f t="shared" si="3"/>
        <v>August</v>
      </c>
      <c r="AT16" s="17" t="s">
        <v>7</v>
      </c>
      <c r="AU16" s="18">
        <f t="shared" si="10"/>
        <v>18</v>
      </c>
      <c r="AV16" s="18">
        <f t="shared" si="4"/>
        <v>8</v>
      </c>
      <c r="AW16" s="18">
        <f t="shared" si="5"/>
        <v>0</v>
      </c>
      <c r="AX16" s="18">
        <f t="shared" si="6"/>
        <v>5</v>
      </c>
      <c r="AY16" s="18">
        <f t="shared" si="7"/>
        <v>31</v>
      </c>
      <c r="AZ16" s="18">
        <f>August_Report[[#This Row],[Days]]-August_Report[[#This Row],[Absent]]</f>
        <v>23</v>
      </c>
      <c r="BA16" s="19">
        <v>776890</v>
      </c>
      <c r="BB16" s="20">
        <f>August_Report[[#This Row],[Salary]]/August_Report[[#This Row],[Days]]</f>
        <v>25060.967741935485</v>
      </c>
      <c r="BC16" s="20">
        <f>August_Report[[#This Row],[PerDaySalary]]*August_Report[[#This Row],[Absent]]</f>
        <v>200487.74193548388</v>
      </c>
      <c r="BD16" s="20">
        <f>August_Report[[#This Row],[Salary]]-August_Report[[#This Row],[PerDaySalary]]</f>
        <v>751829.03225806449</v>
      </c>
      <c r="BE16" s="56"/>
    </row>
    <row r="17" spans="1:57" customFormat="1" x14ac:dyDescent="0.3">
      <c r="C17" s="32"/>
      <c r="D17" s="32"/>
      <c r="E17" s="46"/>
      <c r="F17" s="10">
        <v>8</v>
      </c>
      <c r="G17" s="11">
        <v>3434</v>
      </c>
      <c r="H17" s="11" t="s">
        <v>8</v>
      </c>
      <c r="I17" s="9">
        <f t="shared" si="8"/>
        <v>5</v>
      </c>
      <c r="J17" s="9" t="s">
        <v>42</v>
      </c>
      <c r="K17" s="9" t="s">
        <v>42</v>
      </c>
      <c r="L17" s="9" t="s">
        <v>42</v>
      </c>
      <c r="M17" s="9" t="s">
        <v>42</v>
      </c>
      <c r="N17" s="9" t="s">
        <v>42</v>
      </c>
      <c r="O17" s="9" t="s">
        <v>42</v>
      </c>
      <c r="P17" s="9" t="str">
        <f t="shared" si="2"/>
        <v xml:space="preserve"> </v>
      </c>
      <c r="Q17" s="9" t="s">
        <v>40</v>
      </c>
      <c r="R17" s="9" t="s">
        <v>40</v>
      </c>
      <c r="S17" s="9" t="s">
        <v>40</v>
      </c>
      <c r="T17" s="9" t="s">
        <v>40</v>
      </c>
      <c r="U17" s="9" t="s">
        <v>40</v>
      </c>
      <c r="V17" s="9" t="s">
        <v>40</v>
      </c>
      <c r="W17" s="9" t="str">
        <f t="shared" si="2"/>
        <v xml:space="preserve"> </v>
      </c>
      <c r="X17" s="9" t="s">
        <v>40</v>
      </c>
      <c r="Y17" s="9" t="s">
        <v>40</v>
      </c>
      <c r="Z17" s="9" t="s">
        <v>40</v>
      </c>
      <c r="AA17" s="9" t="s">
        <v>40</v>
      </c>
      <c r="AB17" s="9" t="s">
        <v>40</v>
      </c>
      <c r="AC17" s="9" t="s">
        <v>40</v>
      </c>
      <c r="AD17" s="9" t="str">
        <f t="shared" si="2"/>
        <v xml:space="preserve"> </v>
      </c>
      <c r="AE17" s="9" t="s">
        <v>40</v>
      </c>
      <c r="AF17" s="9" t="s">
        <v>40</v>
      </c>
      <c r="AG17" s="9" t="s">
        <v>40</v>
      </c>
      <c r="AH17" s="9" t="s">
        <v>40</v>
      </c>
      <c r="AI17" s="9" t="s">
        <v>40</v>
      </c>
      <c r="AJ17" s="9" t="s">
        <v>40</v>
      </c>
      <c r="AK17" s="9" t="str">
        <f t="shared" si="2"/>
        <v xml:space="preserve"> </v>
      </c>
      <c r="AL17" s="9" t="s">
        <v>42</v>
      </c>
      <c r="AM17" s="9" t="s">
        <v>42</v>
      </c>
      <c r="AN17" s="9" t="s">
        <v>42</v>
      </c>
      <c r="AO17" s="48"/>
      <c r="AP17" s="32"/>
      <c r="AQ17" s="10">
        <v>8</v>
      </c>
      <c r="AR17" s="17">
        <v>3434</v>
      </c>
      <c r="AS17" s="17" t="str">
        <f t="shared" si="3"/>
        <v>August</v>
      </c>
      <c r="AT17" s="17" t="s">
        <v>8</v>
      </c>
      <c r="AU17" s="18">
        <f t="shared" si="10"/>
        <v>18</v>
      </c>
      <c r="AV17" s="18">
        <f t="shared" si="4"/>
        <v>8</v>
      </c>
      <c r="AW17" s="18">
        <f t="shared" si="5"/>
        <v>0</v>
      </c>
      <c r="AX17" s="18">
        <f t="shared" si="6"/>
        <v>5</v>
      </c>
      <c r="AY17" s="18">
        <f t="shared" si="7"/>
        <v>31</v>
      </c>
      <c r="AZ17" s="18">
        <f>August_Report[[#This Row],[Days]]-August_Report[[#This Row],[Absent]]</f>
        <v>23</v>
      </c>
      <c r="BA17" s="19">
        <v>232445</v>
      </c>
      <c r="BB17" s="20">
        <f>August_Report[[#This Row],[Salary]]/August_Report[[#This Row],[Days]]</f>
        <v>7498.2258064516127</v>
      </c>
      <c r="BC17" s="20">
        <f>August_Report[[#This Row],[PerDaySalary]]*August_Report[[#This Row],[Absent]]</f>
        <v>59985.806451612902</v>
      </c>
      <c r="BD17" s="20">
        <f>August_Report[[#This Row],[Salary]]-August_Report[[#This Row],[PerDaySalary]]</f>
        <v>224946.77419354839</v>
      </c>
      <c r="BE17" s="56"/>
    </row>
    <row r="18" spans="1:57" customFormat="1" x14ac:dyDescent="0.3">
      <c r="C18" s="32"/>
      <c r="D18" s="32"/>
      <c r="E18" s="46"/>
      <c r="F18" s="10">
        <v>9</v>
      </c>
      <c r="G18" s="11">
        <v>3435</v>
      </c>
      <c r="H18" s="11" t="s">
        <v>9</v>
      </c>
      <c r="I18" s="9">
        <f t="shared" si="8"/>
        <v>5</v>
      </c>
      <c r="J18" s="9" t="s">
        <v>42</v>
      </c>
      <c r="K18" s="9" t="s">
        <v>42</v>
      </c>
      <c r="L18" s="9" t="s">
        <v>42</v>
      </c>
      <c r="M18" s="9" t="s">
        <v>42</v>
      </c>
      <c r="N18" s="9" t="s">
        <v>42</v>
      </c>
      <c r="O18" s="9" t="s">
        <v>42</v>
      </c>
      <c r="P18" s="9" t="str">
        <f t="shared" si="2"/>
        <v xml:space="preserve"> </v>
      </c>
      <c r="Q18" s="9" t="s">
        <v>40</v>
      </c>
      <c r="R18" s="9" t="s">
        <v>40</v>
      </c>
      <c r="S18" s="9" t="s">
        <v>40</v>
      </c>
      <c r="T18" s="9" t="s">
        <v>40</v>
      </c>
      <c r="U18" s="9" t="s">
        <v>40</v>
      </c>
      <c r="V18" s="9" t="s">
        <v>40</v>
      </c>
      <c r="W18" s="9" t="str">
        <f t="shared" si="2"/>
        <v xml:space="preserve"> </v>
      </c>
      <c r="X18" s="9" t="s">
        <v>40</v>
      </c>
      <c r="Y18" s="9" t="s">
        <v>40</v>
      </c>
      <c r="Z18" s="9" t="s">
        <v>40</v>
      </c>
      <c r="AA18" s="9" t="s">
        <v>40</v>
      </c>
      <c r="AB18" s="9" t="s">
        <v>40</v>
      </c>
      <c r="AC18" s="9" t="s">
        <v>40</v>
      </c>
      <c r="AD18" s="9" t="str">
        <f t="shared" si="2"/>
        <v xml:space="preserve"> </v>
      </c>
      <c r="AE18" s="9" t="s">
        <v>40</v>
      </c>
      <c r="AF18" s="9" t="s">
        <v>40</v>
      </c>
      <c r="AG18" s="9" t="s">
        <v>40</v>
      </c>
      <c r="AH18" s="9" t="s">
        <v>40</v>
      </c>
      <c r="AI18" s="9" t="s">
        <v>40</v>
      </c>
      <c r="AJ18" s="9" t="s">
        <v>40</v>
      </c>
      <c r="AK18" s="9" t="str">
        <f t="shared" si="2"/>
        <v xml:space="preserve"> </v>
      </c>
      <c r="AL18" s="9" t="s">
        <v>42</v>
      </c>
      <c r="AM18" s="9" t="s">
        <v>42</v>
      </c>
      <c r="AN18" s="9" t="s">
        <v>42</v>
      </c>
      <c r="AO18" s="48"/>
      <c r="AP18" s="32"/>
      <c r="AQ18" s="10">
        <v>9</v>
      </c>
      <c r="AR18" s="17">
        <v>3435</v>
      </c>
      <c r="AS18" s="17" t="str">
        <f t="shared" si="3"/>
        <v>August</v>
      </c>
      <c r="AT18" s="17" t="s">
        <v>9</v>
      </c>
      <c r="AU18" s="18">
        <f t="shared" si="10"/>
        <v>18</v>
      </c>
      <c r="AV18" s="18">
        <f t="shared" si="4"/>
        <v>8</v>
      </c>
      <c r="AW18" s="18">
        <f t="shared" si="5"/>
        <v>0</v>
      </c>
      <c r="AX18" s="18">
        <f t="shared" si="6"/>
        <v>5</v>
      </c>
      <c r="AY18" s="18">
        <f t="shared" si="7"/>
        <v>31</v>
      </c>
      <c r="AZ18" s="18">
        <f>August_Report[[#This Row],[Days]]-August_Report[[#This Row],[Absent]]</f>
        <v>23</v>
      </c>
      <c r="BA18" s="19">
        <v>223455</v>
      </c>
      <c r="BB18" s="20">
        <f>August_Report[[#This Row],[Salary]]/August_Report[[#This Row],[Days]]</f>
        <v>7208.2258064516127</v>
      </c>
      <c r="BC18" s="20">
        <f>August_Report[[#This Row],[PerDaySalary]]*August_Report[[#This Row],[Absent]]</f>
        <v>57665.806451612902</v>
      </c>
      <c r="BD18" s="20">
        <f>August_Report[[#This Row],[Salary]]-August_Report[[#This Row],[PerDaySalary]]</f>
        <v>216246.77419354839</v>
      </c>
      <c r="BE18" s="56"/>
    </row>
    <row r="19" spans="1:57" customFormat="1" x14ac:dyDescent="0.3">
      <c r="C19" s="32"/>
      <c r="D19" s="32"/>
      <c r="E19" s="46"/>
      <c r="F19" s="10">
        <v>10</v>
      </c>
      <c r="G19" s="11">
        <v>3436</v>
      </c>
      <c r="H19" s="11" t="s">
        <v>10</v>
      </c>
      <c r="I19" s="9">
        <f t="shared" si="8"/>
        <v>5</v>
      </c>
      <c r="J19" s="9" t="s">
        <v>42</v>
      </c>
      <c r="K19" s="9" t="s">
        <v>42</v>
      </c>
      <c r="L19" s="9" t="s">
        <v>42</v>
      </c>
      <c r="M19" s="9" t="s">
        <v>42</v>
      </c>
      <c r="N19" s="9" t="s">
        <v>42</v>
      </c>
      <c r="O19" s="9" t="s">
        <v>42</v>
      </c>
      <c r="P19" s="9" t="str">
        <f t="shared" ref="P19:AK31" si="11">IF(P$8="Sun","WO"," ")</f>
        <v xml:space="preserve"> </v>
      </c>
      <c r="Q19" s="9" t="s">
        <v>40</v>
      </c>
      <c r="R19" s="9" t="s">
        <v>40</v>
      </c>
      <c r="S19" s="9" t="s">
        <v>40</v>
      </c>
      <c r="T19" s="9" t="s">
        <v>40</v>
      </c>
      <c r="U19" s="9" t="s">
        <v>40</v>
      </c>
      <c r="V19" s="9" t="s">
        <v>40</v>
      </c>
      <c r="W19" s="9" t="str">
        <f t="shared" si="11"/>
        <v xml:space="preserve"> </v>
      </c>
      <c r="X19" s="9" t="s">
        <v>40</v>
      </c>
      <c r="Y19" s="9" t="s">
        <v>40</v>
      </c>
      <c r="Z19" s="9" t="s">
        <v>40</v>
      </c>
      <c r="AA19" s="9" t="s">
        <v>40</v>
      </c>
      <c r="AB19" s="9" t="s">
        <v>40</v>
      </c>
      <c r="AC19" s="9" t="s">
        <v>40</v>
      </c>
      <c r="AD19" s="9" t="str">
        <f t="shared" si="11"/>
        <v xml:space="preserve"> </v>
      </c>
      <c r="AE19" s="9" t="s">
        <v>40</v>
      </c>
      <c r="AF19" s="9" t="s">
        <v>40</v>
      </c>
      <c r="AG19" s="9" t="s">
        <v>40</v>
      </c>
      <c r="AH19" s="9" t="s">
        <v>40</v>
      </c>
      <c r="AI19" s="9" t="s">
        <v>40</v>
      </c>
      <c r="AJ19" s="9" t="s">
        <v>40</v>
      </c>
      <c r="AK19" s="9" t="str">
        <f t="shared" si="11"/>
        <v xml:space="preserve"> </v>
      </c>
      <c r="AL19" s="9" t="s">
        <v>42</v>
      </c>
      <c r="AM19" s="9" t="s">
        <v>42</v>
      </c>
      <c r="AN19" s="9" t="s">
        <v>42</v>
      </c>
      <c r="AO19" s="48"/>
      <c r="AP19" s="32"/>
      <c r="AQ19" s="10">
        <v>10</v>
      </c>
      <c r="AR19" s="17">
        <v>3436</v>
      </c>
      <c r="AS19" s="17" t="str">
        <f t="shared" si="3"/>
        <v>August</v>
      </c>
      <c r="AT19" s="17" t="s">
        <v>10</v>
      </c>
      <c r="AU19" s="18">
        <f t="shared" si="10"/>
        <v>18</v>
      </c>
      <c r="AV19" s="18">
        <f t="shared" si="4"/>
        <v>8</v>
      </c>
      <c r="AW19" s="18">
        <f t="shared" si="5"/>
        <v>0</v>
      </c>
      <c r="AX19" s="18">
        <f t="shared" si="6"/>
        <v>5</v>
      </c>
      <c r="AY19" s="18">
        <f t="shared" si="7"/>
        <v>31</v>
      </c>
      <c r="AZ19" s="18">
        <f>August_Report[[#This Row],[Days]]-August_Report[[#This Row],[Absent]]</f>
        <v>23</v>
      </c>
      <c r="BA19" s="19">
        <v>222222</v>
      </c>
      <c r="BB19" s="20">
        <f>August_Report[[#This Row],[Salary]]/August_Report[[#This Row],[Days]]</f>
        <v>7168.4516129032254</v>
      </c>
      <c r="BC19" s="20">
        <f>August_Report[[#This Row],[PerDaySalary]]*August_Report[[#This Row],[Absent]]</f>
        <v>57347.612903225803</v>
      </c>
      <c r="BD19" s="20">
        <f>August_Report[[#This Row],[Salary]]-August_Report[[#This Row],[PerDaySalary]]</f>
        <v>215053.54838709679</v>
      </c>
      <c r="BE19" s="56"/>
    </row>
    <row r="20" spans="1:57" customFormat="1" x14ac:dyDescent="0.3">
      <c r="C20" s="32"/>
      <c r="D20" s="32"/>
      <c r="E20" s="46"/>
      <c r="F20" s="10">
        <v>11</v>
      </c>
      <c r="G20" s="11">
        <v>3437</v>
      </c>
      <c r="H20" s="11" t="s">
        <v>11</v>
      </c>
      <c r="I20" s="9">
        <f t="shared" si="8"/>
        <v>5</v>
      </c>
      <c r="J20" s="9" t="s">
        <v>42</v>
      </c>
      <c r="K20" s="9" t="s">
        <v>42</v>
      </c>
      <c r="L20" s="9" t="s">
        <v>42</v>
      </c>
      <c r="M20" s="9" t="s">
        <v>42</v>
      </c>
      <c r="N20" s="9" t="s">
        <v>42</v>
      </c>
      <c r="O20" s="9" t="s">
        <v>42</v>
      </c>
      <c r="P20" s="9" t="str">
        <f t="shared" si="9"/>
        <v xml:space="preserve"> </v>
      </c>
      <c r="Q20" s="9" t="s">
        <v>40</v>
      </c>
      <c r="R20" s="9" t="s">
        <v>40</v>
      </c>
      <c r="S20" s="9" t="s">
        <v>40</v>
      </c>
      <c r="T20" s="9" t="s">
        <v>40</v>
      </c>
      <c r="U20" s="9" t="s">
        <v>40</v>
      </c>
      <c r="V20" s="9" t="s">
        <v>40</v>
      </c>
      <c r="W20" s="9" t="str">
        <f t="shared" si="9"/>
        <v xml:space="preserve"> </v>
      </c>
      <c r="X20" s="9" t="s">
        <v>40</v>
      </c>
      <c r="Y20" s="9" t="s">
        <v>40</v>
      </c>
      <c r="Z20" s="9" t="s">
        <v>40</v>
      </c>
      <c r="AA20" s="9" t="s">
        <v>40</v>
      </c>
      <c r="AB20" s="9" t="s">
        <v>40</v>
      </c>
      <c r="AC20" s="9" t="s">
        <v>40</v>
      </c>
      <c r="AD20" s="9" t="str">
        <f t="shared" si="11"/>
        <v xml:space="preserve"> </v>
      </c>
      <c r="AE20" s="9" t="s">
        <v>40</v>
      </c>
      <c r="AF20" s="9" t="s">
        <v>40</v>
      </c>
      <c r="AG20" s="9" t="s">
        <v>40</v>
      </c>
      <c r="AH20" s="9" t="s">
        <v>40</v>
      </c>
      <c r="AI20" s="9" t="s">
        <v>40</v>
      </c>
      <c r="AJ20" s="9" t="s">
        <v>40</v>
      </c>
      <c r="AK20" s="9" t="str">
        <f t="shared" si="11"/>
        <v xml:space="preserve"> </v>
      </c>
      <c r="AL20" s="9" t="s">
        <v>42</v>
      </c>
      <c r="AM20" s="9" t="s">
        <v>42</v>
      </c>
      <c r="AN20" s="9" t="s">
        <v>42</v>
      </c>
      <c r="AO20" s="48"/>
      <c r="AP20" s="32"/>
      <c r="AQ20" s="10">
        <v>11</v>
      </c>
      <c r="AR20" s="17">
        <v>3437</v>
      </c>
      <c r="AS20" s="17" t="str">
        <f t="shared" si="3"/>
        <v>August</v>
      </c>
      <c r="AT20" s="17" t="s">
        <v>11</v>
      </c>
      <c r="AU20" s="18">
        <f t="shared" si="10"/>
        <v>18</v>
      </c>
      <c r="AV20" s="18">
        <f t="shared" si="4"/>
        <v>8</v>
      </c>
      <c r="AW20" s="18">
        <f t="shared" si="5"/>
        <v>0</v>
      </c>
      <c r="AX20" s="18">
        <f t="shared" si="6"/>
        <v>5</v>
      </c>
      <c r="AY20" s="18">
        <f t="shared" si="7"/>
        <v>31</v>
      </c>
      <c r="AZ20" s="18">
        <f>August_Report[[#This Row],[Days]]-August_Report[[#This Row],[Absent]]</f>
        <v>23</v>
      </c>
      <c r="BA20" s="19">
        <v>666666</v>
      </c>
      <c r="BB20" s="20">
        <f>August_Report[[#This Row],[Salary]]/August_Report[[#This Row],[Days]]</f>
        <v>21505.354838709678</v>
      </c>
      <c r="BC20" s="20">
        <f>August_Report[[#This Row],[PerDaySalary]]*August_Report[[#This Row],[Absent]]</f>
        <v>172042.83870967742</v>
      </c>
      <c r="BD20" s="20">
        <f>August_Report[[#This Row],[Salary]]-August_Report[[#This Row],[PerDaySalary]]</f>
        <v>645160.6451612903</v>
      </c>
      <c r="BE20" s="56"/>
    </row>
    <row r="21" spans="1:57" customFormat="1" x14ac:dyDescent="0.3">
      <c r="C21" s="32"/>
      <c r="D21" s="32"/>
      <c r="E21" s="46"/>
      <c r="F21" s="10">
        <v>12</v>
      </c>
      <c r="G21" s="11">
        <v>3438</v>
      </c>
      <c r="H21" s="11" t="s">
        <v>12</v>
      </c>
      <c r="I21" s="9">
        <f t="shared" si="8"/>
        <v>5</v>
      </c>
      <c r="J21" s="9" t="s">
        <v>42</v>
      </c>
      <c r="K21" s="9" t="s">
        <v>42</v>
      </c>
      <c r="L21" s="9" t="s">
        <v>42</v>
      </c>
      <c r="M21" s="9" t="s">
        <v>42</v>
      </c>
      <c r="N21" s="9" t="s">
        <v>42</v>
      </c>
      <c r="O21" s="9" t="s">
        <v>42</v>
      </c>
      <c r="P21" s="9" t="str">
        <f t="shared" si="9"/>
        <v xml:space="preserve"> </v>
      </c>
      <c r="Q21" s="9" t="s">
        <v>40</v>
      </c>
      <c r="R21" s="9" t="s">
        <v>40</v>
      </c>
      <c r="S21" s="9" t="s">
        <v>40</v>
      </c>
      <c r="T21" s="9" t="s">
        <v>40</v>
      </c>
      <c r="U21" s="9" t="s">
        <v>40</v>
      </c>
      <c r="V21" s="9" t="s">
        <v>40</v>
      </c>
      <c r="W21" s="9" t="str">
        <f t="shared" si="9"/>
        <v xml:space="preserve"> </v>
      </c>
      <c r="X21" s="9" t="s">
        <v>40</v>
      </c>
      <c r="Y21" s="9" t="s">
        <v>40</v>
      </c>
      <c r="Z21" s="9" t="s">
        <v>40</v>
      </c>
      <c r="AA21" s="9" t="s">
        <v>40</v>
      </c>
      <c r="AB21" s="9" t="s">
        <v>40</v>
      </c>
      <c r="AC21" s="9" t="s">
        <v>40</v>
      </c>
      <c r="AD21" s="9" t="str">
        <f t="shared" si="11"/>
        <v xml:space="preserve"> </v>
      </c>
      <c r="AE21" s="9" t="s">
        <v>40</v>
      </c>
      <c r="AF21" s="9" t="s">
        <v>40</v>
      </c>
      <c r="AG21" s="9" t="s">
        <v>40</v>
      </c>
      <c r="AH21" s="9" t="s">
        <v>40</v>
      </c>
      <c r="AI21" s="9" t="s">
        <v>40</v>
      </c>
      <c r="AJ21" s="9" t="s">
        <v>40</v>
      </c>
      <c r="AK21" s="9" t="str">
        <f t="shared" si="11"/>
        <v xml:space="preserve"> </v>
      </c>
      <c r="AL21" s="9" t="s">
        <v>42</v>
      </c>
      <c r="AM21" s="9" t="s">
        <v>42</v>
      </c>
      <c r="AN21" s="9" t="s">
        <v>42</v>
      </c>
      <c r="AO21" s="48"/>
      <c r="AP21" s="32"/>
      <c r="AQ21" s="10">
        <v>12</v>
      </c>
      <c r="AR21" s="17">
        <v>3438</v>
      </c>
      <c r="AS21" s="17" t="str">
        <f t="shared" si="3"/>
        <v>August</v>
      </c>
      <c r="AT21" s="17" t="s">
        <v>12</v>
      </c>
      <c r="AU21" s="18">
        <f t="shared" si="10"/>
        <v>18</v>
      </c>
      <c r="AV21" s="18">
        <f t="shared" si="4"/>
        <v>8</v>
      </c>
      <c r="AW21" s="18">
        <f t="shared" si="5"/>
        <v>0</v>
      </c>
      <c r="AX21" s="18">
        <f t="shared" si="6"/>
        <v>5</v>
      </c>
      <c r="AY21" s="18">
        <f t="shared" si="7"/>
        <v>31</v>
      </c>
      <c r="AZ21" s="18">
        <f>August_Report[[#This Row],[Days]]-August_Report[[#This Row],[Absent]]</f>
        <v>23</v>
      </c>
      <c r="BA21" s="19">
        <v>544663</v>
      </c>
      <c r="BB21" s="20">
        <f>August_Report[[#This Row],[Salary]]/August_Report[[#This Row],[Days]]</f>
        <v>17569.774193548386</v>
      </c>
      <c r="BC21" s="20">
        <f>August_Report[[#This Row],[PerDaySalary]]*August_Report[[#This Row],[Absent]]</f>
        <v>140558.19354838709</v>
      </c>
      <c r="BD21" s="20">
        <f>August_Report[[#This Row],[Salary]]-August_Report[[#This Row],[PerDaySalary]]</f>
        <v>527093.22580645164</v>
      </c>
      <c r="BE21" s="56"/>
    </row>
    <row r="22" spans="1:57" customFormat="1" x14ac:dyDescent="0.3">
      <c r="C22" s="32"/>
      <c r="D22" s="32"/>
      <c r="E22" s="46"/>
      <c r="F22" s="10">
        <v>13</v>
      </c>
      <c r="G22" s="11">
        <v>3439</v>
      </c>
      <c r="H22" s="11" t="s">
        <v>13</v>
      </c>
      <c r="I22" s="9">
        <f t="shared" si="8"/>
        <v>5</v>
      </c>
      <c r="J22" s="9" t="s">
        <v>42</v>
      </c>
      <c r="K22" s="9" t="s">
        <v>42</v>
      </c>
      <c r="L22" s="9" t="s">
        <v>42</v>
      </c>
      <c r="M22" s="9" t="s">
        <v>42</v>
      </c>
      <c r="N22" s="9" t="s">
        <v>42</v>
      </c>
      <c r="O22" s="9" t="s">
        <v>42</v>
      </c>
      <c r="P22" s="9" t="str">
        <f t="shared" si="9"/>
        <v xml:space="preserve"> </v>
      </c>
      <c r="Q22" s="9" t="s">
        <v>40</v>
      </c>
      <c r="R22" s="9" t="s">
        <v>40</v>
      </c>
      <c r="S22" s="9" t="s">
        <v>40</v>
      </c>
      <c r="T22" s="9" t="s">
        <v>40</v>
      </c>
      <c r="U22" s="9" t="s">
        <v>40</v>
      </c>
      <c r="V22" s="9" t="s">
        <v>40</v>
      </c>
      <c r="W22" s="9" t="str">
        <f t="shared" si="9"/>
        <v xml:space="preserve"> </v>
      </c>
      <c r="X22" s="9" t="s">
        <v>40</v>
      </c>
      <c r="Y22" s="9" t="s">
        <v>40</v>
      </c>
      <c r="Z22" s="9" t="s">
        <v>40</v>
      </c>
      <c r="AA22" s="9" t="s">
        <v>40</v>
      </c>
      <c r="AB22" s="9" t="s">
        <v>40</v>
      </c>
      <c r="AC22" s="9" t="s">
        <v>40</v>
      </c>
      <c r="AD22" s="9" t="str">
        <f t="shared" si="11"/>
        <v xml:space="preserve"> </v>
      </c>
      <c r="AE22" s="9" t="s">
        <v>40</v>
      </c>
      <c r="AF22" s="9" t="s">
        <v>40</v>
      </c>
      <c r="AG22" s="9" t="s">
        <v>40</v>
      </c>
      <c r="AH22" s="9" t="s">
        <v>40</v>
      </c>
      <c r="AI22" s="9" t="s">
        <v>40</v>
      </c>
      <c r="AJ22" s="9" t="s">
        <v>40</v>
      </c>
      <c r="AK22" s="9" t="str">
        <f t="shared" si="11"/>
        <v xml:space="preserve"> </v>
      </c>
      <c r="AL22" s="9" t="s">
        <v>42</v>
      </c>
      <c r="AM22" s="9" t="s">
        <v>42</v>
      </c>
      <c r="AN22" s="9" t="s">
        <v>42</v>
      </c>
      <c r="AO22" s="48"/>
      <c r="AP22" s="32"/>
      <c r="AQ22" s="10">
        <v>13</v>
      </c>
      <c r="AR22" s="17">
        <v>3439</v>
      </c>
      <c r="AS22" s="17" t="str">
        <f t="shared" si="3"/>
        <v>August</v>
      </c>
      <c r="AT22" s="17" t="s">
        <v>13</v>
      </c>
      <c r="AU22" s="18">
        <f t="shared" si="10"/>
        <v>18</v>
      </c>
      <c r="AV22" s="18">
        <f t="shared" si="4"/>
        <v>8</v>
      </c>
      <c r="AW22" s="18">
        <f t="shared" si="5"/>
        <v>0</v>
      </c>
      <c r="AX22" s="18">
        <f t="shared" si="6"/>
        <v>5</v>
      </c>
      <c r="AY22" s="18">
        <f t="shared" si="7"/>
        <v>31</v>
      </c>
      <c r="AZ22" s="18">
        <f>August_Report[[#This Row],[Days]]-August_Report[[#This Row],[Absent]]</f>
        <v>23</v>
      </c>
      <c r="BA22" s="19">
        <v>333445</v>
      </c>
      <c r="BB22" s="20">
        <f>August_Report[[#This Row],[Salary]]/August_Report[[#This Row],[Days]]</f>
        <v>10756.290322580646</v>
      </c>
      <c r="BC22" s="20">
        <f>August_Report[[#This Row],[PerDaySalary]]*August_Report[[#This Row],[Absent]]</f>
        <v>86050.322580645166</v>
      </c>
      <c r="BD22" s="20">
        <f>August_Report[[#This Row],[Salary]]-August_Report[[#This Row],[PerDaySalary]]</f>
        <v>322688.70967741933</v>
      </c>
      <c r="BE22" s="56"/>
    </row>
    <row r="23" spans="1:57" customFormat="1" x14ac:dyDescent="0.3">
      <c r="C23" s="32"/>
      <c r="D23" s="32"/>
      <c r="E23" s="46"/>
      <c r="F23" s="10">
        <v>14</v>
      </c>
      <c r="G23" s="11">
        <v>3440</v>
      </c>
      <c r="H23" s="11" t="s">
        <v>14</v>
      </c>
      <c r="I23" s="9">
        <f t="shared" si="8"/>
        <v>5</v>
      </c>
      <c r="J23" s="9" t="s">
        <v>42</v>
      </c>
      <c r="K23" s="9" t="s">
        <v>42</v>
      </c>
      <c r="L23" s="9" t="s">
        <v>42</v>
      </c>
      <c r="M23" s="9" t="s">
        <v>42</v>
      </c>
      <c r="N23" s="9" t="s">
        <v>42</v>
      </c>
      <c r="O23" s="9" t="s">
        <v>42</v>
      </c>
      <c r="P23" s="9" t="str">
        <f t="shared" si="9"/>
        <v xml:space="preserve"> </v>
      </c>
      <c r="Q23" s="9" t="s">
        <v>40</v>
      </c>
      <c r="R23" s="9" t="s">
        <v>40</v>
      </c>
      <c r="S23" s="9" t="s">
        <v>40</v>
      </c>
      <c r="T23" s="9" t="s">
        <v>40</v>
      </c>
      <c r="U23" s="9" t="s">
        <v>40</v>
      </c>
      <c r="V23" s="9" t="s">
        <v>40</v>
      </c>
      <c r="W23" s="9" t="str">
        <f t="shared" si="9"/>
        <v xml:space="preserve"> </v>
      </c>
      <c r="X23" s="9" t="s">
        <v>40</v>
      </c>
      <c r="Y23" s="9" t="s">
        <v>40</v>
      </c>
      <c r="Z23" s="9" t="s">
        <v>40</v>
      </c>
      <c r="AA23" s="9" t="s">
        <v>40</v>
      </c>
      <c r="AB23" s="9" t="s">
        <v>40</v>
      </c>
      <c r="AC23" s="9" t="s">
        <v>40</v>
      </c>
      <c r="AD23" s="9" t="str">
        <f t="shared" si="11"/>
        <v xml:space="preserve"> </v>
      </c>
      <c r="AE23" s="9" t="s">
        <v>40</v>
      </c>
      <c r="AF23" s="9" t="s">
        <v>40</v>
      </c>
      <c r="AG23" s="9" t="s">
        <v>40</v>
      </c>
      <c r="AH23" s="9" t="s">
        <v>40</v>
      </c>
      <c r="AI23" s="9" t="s">
        <v>40</v>
      </c>
      <c r="AJ23" s="9" t="s">
        <v>40</v>
      </c>
      <c r="AK23" s="9" t="str">
        <f t="shared" si="11"/>
        <v xml:space="preserve"> </v>
      </c>
      <c r="AL23" s="9" t="s">
        <v>42</v>
      </c>
      <c r="AM23" s="9" t="s">
        <v>42</v>
      </c>
      <c r="AN23" s="9" t="s">
        <v>42</v>
      </c>
      <c r="AO23" s="48"/>
      <c r="AP23" s="32"/>
      <c r="AQ23" s="10">
        <v>14</v>
      </c>
      <c r="AR23" s="17">
        <v>3440</v>
      </c>
      <c r="AS23" s="17" t="str">
        <f t="shared" si="3"/>
        <v>August</v>
      </c>
      <c r="AT23" s="17" t="s">
        <v>14</v>
      </c>
      <c r="AU23" s="18">
        <f t="shared" si="10"/>
        <v>18</v>
      </c>
      <c r="AV23" s="18">
        <f t="shared" si="4"/>
        <v>8</v>
      </c>
      <c r="AW23" s="18">
        <f t="shared" si="5"/>
        <v>0</v>
      </c>
      <c r="AX23" s="18">
        <f t="shared" si="6"/>
        <v>5</v>
      </c>
      <c r="AY23" s="18">
        <f t="shared" si="7"/>
        <v>31</v>
      </c>
      <c r="AZ23" s="18">
        <f>August_Report[[#This Row],[Days]]-August_Report[[#This Row],[Absent]]</f>
        <v>23</v>
      </c>
      <c r="BA23" s="19">
        <v>77777</v>
      </c>
      <c r="BB23" s="20">
        <f>August_Report[[#This Row],[Salary]]/August_Report[[#This Row],[Days]]</f>
        <v>2508.9354838709678</v>
      </c>
      <c r="BC23" s="20">
        <f>August_Report[[#This Row],[PerDaySalary]]*August_Report[[#This Row],[Absent]]</f>
        <v>20071.483870967742</v>
      </c>
      <c r="BD23" s="20">
        <f>August_Report[[#This Row],[Salary]]-August_Report[[#This Row],[PerDaySalary]]</f>
        <v>75268.06451612903</v>
      </c>
      <c r="BE23" s="56"/>
    </row>
    <row r="24" spans="1:57" customFormat="1" x14ac:dyDescent="0.3">
      <c r="C24" s="32"/>
      <c r="D24" s="32"/>
      <c r="E24" s="46"/>
      <c r="F24" s="10">
        <v>15</v>
      </c>
      <c r="G24" s="11">
        <v>3441</v>
      </c>
      <c r="H24" s="11" t="s">
        <v>15</v>
      </c>
      <c r="I24" s="9">
        <f t="shared" si="8"/>
        <v>5</v>
      </c>
      <c r="J24" s="9" t="s">
        <v>42</v>
      </c>
      <c r="K24" s="9" t="s">
        <v>42</v>
      </c>
      <c r="L24" s="9" t="s">
        <v>42</v>
      </c>
      <c r="M24" s="9" t="s">
        <v>42</v>
      </c>
      <c r="N24" s="9" t="s">
        <v>42</v>
      </c>
      <c r="O24" s="9" t="s">
        <v>42</v>
      </c>
      <c r="P24" s="9" t="str">
        <f t="shared" si="9"/>
        <v xml:space="preserve"> </v>
      </c>
      <c r="Q24" s="9" t="s">
        <v>40</v>
      </c>
      <c r="R24" s="9" t="s">
        <v>40</v>
      </c>
      <c r="S24" s="9" t="s">
        <v>40</v>
      </c>
      <c r="T24" s="9" t="s">
        <v>40</v>
      </c>
      <c r="U24" s="9" t="s">
        <v>40</v>
      </c>
      <c r="V24" s="9" t="s">
        <v>40</v>
      </c>
      <c r="W24" s="9" t="str">
        <f t="shared" si="9"/>
        <v xml:space="preserve"> </v>
      </c>
      <c r="X24" s="9" t="s">
        <v>40</v>
      </c>
      <c r="Y24" s="9" t="s">
        <v>40</v>
      </c>
      <c r="Z24" s="9" t="s">
        <v>40</v>
      </c>
      <c r="AA24" s="9" t="s">
        <v>40</v>
      </c>
      <c r="AB24" s="9" t="s">
        <v>40</v>
      </c>
      <c r="AC24" s="9" t="s">
        <v>40</v>
      </c>
      <c r="AD24" s="9" t="str">
        <f t="shared" si="11"/>
        <v xml:space="preserve"> </v>
      </c>
      <c r="AE24" s="9" t="s">
        <v>40</v>
      </c>
      <c r="AF24" s="9" t="s">
        <v>40</v>
      </c>
      <c r="AG24" s="9" t="s">
        <v>40</v>
      </c>
      <c r="AH24" s="9" t="s">
        <v>40</v>
      </c>
      <c r="AI24" s="9" t="s">
        <v>40</v>
      </c>
      <c r="AJ24" s="9" t="s">
        <v>40</v>
      </c>
      <c r="AK24" s="9" t="str">
        <f t="shared" si="11"/>
        <v xml:space="preserve"> </v>
      </c>
      <c r="AL24" s="9" t="s">
        <v>42</v>
      </c>
      <c r="AM24" s="9" t="s">
        <v>42</v>
      </c>
      <c r="AN24" s="9" t="s">
        <v>42</v>
      </c>
      <c r="AO24" s="48"/>
      <c r="AP24" s="32"/>
      <c r="AQ24" s="10">
        <v>15</v>
      </c>
      <c r="AR24" s="17">
        <v>3441</v>
      </c>
      <c r="AS24" s="17" t="str">
        <f t="shared" si="3"/>
        <v>August</v>
      </c>
      <c r="AT24" s="17" t="s">
        <v>15</v>
      </c>
      <c r="AU24" s="18">
        <f t="shared" si="10"/>
        <v>18</v>
      </c>
      <c r="AV24" s="18">
        <f t="shared" si="4"/>
        <v>8</v>
      </c>
      <c r="AW24" s="18">
        <f t="shared" si="5"/>
        <v>0</v>
      </c>
      <c r="AX24" s="18">
        <f t="shared" si="6"/>
        <v>5</v>
      </c>
      <c r="AY24" s="18">
        <f t="shared" si="7"/>
        <v>31</v>
      </c>
      <c r="AZ24" s="18">
        <f>August_Report[[#This Row],[Days]]-August_Report[[#This Row],[Absent]]</f>
        <v>23</v>
      </c>
      <c r="BA24" s="19">
        <v>6777890</v>
      </c>
      <c r="BB24" s="20">
        <f>August_Report[[#This Row],[Salary]]/August_Report[[#This Row],[Days]]</f>
        <v>218641.61290322582</v>
      </c>
      <c r="BC24" s="20">
        <f>August_Report[[#This Row],[PerDaySalary]]*August_Report[[#This Row],[Absent]]</f>
        <v>1749132.9032258065</v>
      </c>
      <c r="BD24" s="20">
        <f>August_Report[[#This Row],[Salary]]-August_Report[[#This Row],[PerDaySalary]]</f>
        <v>6559248.3870967738</v>
      </c>
      <c r="BE24" s="56"/>
    </row>
    <row r="25" spans="1:57" customFormat="1" x14ac:dyDescent="0.3">
      <c r="C25" s="32"/>
      <c r="D25" s="32"/>
      <c r="E25" s="46"/>
      <c r="F25" s="10">
        <v>16</v>
      </c>
      <c r="G25" s="11">
        <v>3442</v>
      </c>
      <c r="H25" s="11" t="s">
        <v>16</v>
      </c>
      <c r="I25" s="9">
        <f t="shared" si="8"/>
        <v>5</v>
      </c>
      <c r="J25" s="9" t="s">
        <v>42</v>
      </c>
      <c r="K25" s="9" t="s">
        <v>42</v>
      </c>
      <c r="L25" s="9" t="s">
        <v>42</v>
      </c>
      <c r="M25" s="9" t="s">
        <v>42</v>
      </c>
      <c r="N25" s="9" t="s">
        <v>42</v>
      </c>
      <c r="O25" s="9" t="s">
        <v>42</v>
      </c>
      <c r="P25" s="9" t="str">
        <f t="shared" si="9"/>
        <v xml:space="preserve"> </v>
      </c>
      <c r="Q25" s="9" t="s">
        <v>40</v>
      </c>
      <c r="R25" s="9" t="s">
        <v>40</v>
      </c>
      <c r="S25" s="9" t="s">
        <v>40</v>
      </c>
      <c r="T25" s="9" t="s">
        <v>40</v>
      </c>
      <c r="U25" s="9" t="s">
        <v>40</v>
      </c>
      <c r="V25" s="9" t="s">
        <v>40</v>
      </c>
      <c r="W25" s="9" t="str">
        <f t="shared" si="9"/>
        <v xml:space="preserve"> </v>
      </c>
      <c r="X25" s="9" t="s">
        <v>40</v>
      </c>
      <c r="Y25" s="9" t="s">
        <v>40</v>
      </c>
      <c r="Z25" s="9" t="s">
        <v>40</v>
      </c>
      <c r="AA25" s="9" t="s">
        <v>40</v>
      </c>
      <c r="AB25" s="9" t="s">
        <v>40</v>
      </c>
      <c r="AC25" s="9" t="s">
        <v>40</v>
      </c>
      <c r="AD25" s="9" t="str">
        <f t="shared" si="11"/>
        <v xml:space="preserve"> </v>
      </c>
      <c r="AE25" s="9" t="s">
        <v>40</v>
      </c>
      <c r="AF25" s="9" t="s">
        <v>40</v>
      </c>
      <c r="AG25" s="9" t="s">
        <v>40</v>
      </c>
      <c r="AH25" s="9" t="s">
        <v>40</v>
      </c>
      <c r="AI25" s="9" t="s">
        <v>40</v>
      </c>
      <c r="AJ25" s="9" t="s">
        <v>40</v>
      </c>
      <c r="AK25" s="9" t="str">
        <f t="shared" si="11"/>
        <v xml:space="preserve"> </v>
      </c>
      <c r="AL25" s="9" t="s">
        <v>42</v>
      </c>
      <c r="AM25" s="9" t="s">
        <v>42</v>
      </c>
      <c r="AN25" s="9" t="s">
        <v>42</v>
      </c>
      <c r="AO25" s="48"/>
      <c r="AP25" s="32"/>
      <c r="AQ25" s="10">
        <v>16</v>
      </c>
      <c r="AR25" s="17">
        <v>3442</v>
      </c>
      <c r="AS25" s="17" t="str">
        <f t="shared" si="3"/>
        <v>August</v>
      </c>
      <c r="AT25" s="17" t="s">
        <v>16</v>
      </c>
      <c r="AU25" s="18">
        <f t="shared" si="10"/>
        <v>18</v>
      </c>
      <c r="AV25" s="18">
        <f t="shared" si="4"/>
        <v>8</v>
      </c>
      <c r="AW25" s="18">
        <f t="shared" si="5"/>
        <v>0</v>
      </c>
      <c r="AX25" s="18">
        <f t="shared" si="6"/>
        <v>5</v>
      </c>
      <c r="AY25" s="18">
        <f t="shared" si="7"/>
        <v>31</v>
      </c>
      <c r="AZ25" s="18">
        <f>August_Report[[#This Row],[Days]]-August_Report[[#This Row],[Absent]]</f>
        <v>23</v>
      </c>
      <c r="BA25" s="19">
        <v>643539</v>
      </c>
      <c r="BB25" s="20">
        <f>August_Report[[#This Row],[Salary]]/August_Report[[#This Row],[Days]]</f>
        <v>20759.322580645163</v>
      </c>
      <c r="BC25" s="20">
        <f>August_Report[[#This Row],[PerDaySalary]]*August_Report[[#This Row],[Absent]]</f>
        <v>166074.5806451613</v>
      </c>
      <c r="BD25" s="20">
        <f>August_Report[[#This Row],[Salary]]-August_Report[[#This Row],[PerDaySalary]]</f>
        <v>622779.67741935479</v>
      </c>
      <c r="BE25" s="56"/>
    </row>
    <row r="26" spans="1:57" customFormat="1" x14ac:dyDescent="0.3">
      <c r="C26" s="32"/>
      <c r="D26" s="32"/>
      <c r="E26" s="46"/>
      <c r="F26" s="10">
        <v>17</v>
      </c>
      <c r="G26" s="11">
        <v>3443</v>
      </c>
      <c r="H26" s="11" t="s">
        <v>17</v>
      </c>
      <c r="I26" s="9">
        <f t="shared" si="8"/>
        <v>5</v>
      </c>
      <c r="J26" s="9" t="s">
        <v>42</v>
      </c>
      <c r="K26" s="9" t="s">
        <v>42</v>
      </c>
      <c r="L26" s="9" t="s">
        <v>42</v>
      </c>
      <c r="M26" s="9" t="s">
        <v>42</v>
      </c>
      <c r="N26" s="9" t="s">
        <v>42</v>
      </c>
      <c r="O26" s="9" t="s">
        <v>42</v>
      </c>
      <c r="P26" s="9" t="str">
        <f t="shared" si="9"/>
        <v xml:space="preserve"> </v>
      </c>
      <c r="Q26" s="9" t="s">
        <v>40</v>
      </c>
      <c r="R26" s="9" t="s">
        <v>40</v>
      </c>
      <c r="S26" s="9" t="s">
        <v>40</v>
      </c>
      <c r="T26" s="9" t="s">
        <v>40</v>
      </c>
      <c r="U26" s="9" t="s">
        <v>40</v>
      </c>
      <c r="V26" s="9" t="s">
        <v>40</v>
      </c>
      <c r="W26" s="9" t="str">
        <f t="shared" si="9"/>
        <v xml:space="preserve"> </v>
      </c>
      <c r="X26" s="9" t="s">
        <v>40</v>
      </c>
      <c r="Y26" s="9" t="s">
        <v>40</v>
      </c>
      <c r="Z26" s="9" t="s">
        <v>40</v>
      </c>
      <c r="AA26" s="9" t="s">
        <v>40</v>
      </c>
      <c r="AB26" s="9" t="s">
        <v>40</v>
      </c>
      <c r="AC26" s="9" t="s">
        <v>40</v>
      </c>
      <c r="AD26" s="9" t="str">
        <f t="shared" si="11"/>
        <v xml:space="preserve"> </v>
      </c>
      <c r="AE26" s="9" t="s">
        <v>40</v>
      </c>
      <c r="AF26" s="9" t="s">
        <v>40</v>
      </c>
      <c r="AG26" s="9" t="s">
        <v>40</v>
      </c>
      <c r="AH26" s="9" t="s">
        <v>40</v>
      </c>
      <c r="AI26" s="9" t="s">
        <v>40</v>
      </c>
      <c r="AJ26" s="9" t="s">
        <v>40</v>
      </c>
      <c r="AK26" s="9" t="str">
        <f t="shared" si="11"/>
        <v xml:space="preserve"> </v>
      </c>
      <c r="AL26" s="9" t="s">
        <v>42</v>
      </c>
      <c r="AM26" s="9" t="s">
        <v>42</v>
      </c>
      <c r="AN26" s="9" t="s">
        <v>42</v>
      </c>
      <c r="AO26" s="48"/>
      <c r="AP26" s="32"/>
      <c r="AQ26" s="10">
        <v>17</v>
      </c>
      <c r="AR26" s="17">
        <v>3443</v>
      </c>
      <c r="AS26" s="17" t="str">
        <f t="shared" si="3"/>
        <v>August</v>
      </c>
      <c r="AT26" s="17" t="s">
        <v>17</v>
      </c>
      <c r="AU26" s="18">
        <f t="shared" si="10"/>
        <v>18</v>
      </c>
      <c r="AV26" s="18">
        <f t="shared" si="4"/>
        <v>8</v>
      </c>
      <c r="AW26" s="18">
        <f t="shared" si="5"/>
        <v>0</v>
      </c>
      <c r="AX26" s="18">
        <f t="shared" si="6"/>
        <v>5</v>
      </c>
      <c r="AY26" s="18">
        <f t="shared" si="7"/>
        <v>31</v>
      </c>
      <c r="AZ26" s="18">
        <f>August_Report[[#This Row],[Days]]-August_Report[[#This Row],[Absent]]</f>
        <v>23</v>
      </c>
      <c r="BA26" s="19">
        <v>14411111</v>
      </c>
      <c r="BB26" s="20">
        <f>August_Report[[#This Row],[Salary]]/August_Report[[#This Row],[Days]]</f>
        <v>464874.54838709679</v>
      </c>
      <c r="BC26" s="20">
        <f>August_Report[[#This Row],[PerDaySalary]]*August_Report[[#This Row],[Absent]]</f>
        <v>3718996.3870967743</v>
      </c>
      <c r="BD26" s="20">
        <f>August_Report[[#This Row],[Salary]]-August_Report[[#This Row],[PerDaySalary]]</f>
        <v>13946236.451612903</v>
      </c>
      <c r="BE26" s="56"/>
    </row>
    <row r="27" spans="1:57" customFormat="1" x14ac:dyDescent="0.3">
      <c r="C27" s="32"/>
      <c r="D27" s="32"/>
      <c r="E27" s="46"/>
      <c r="F27" s="10">
        <v>18</v>
      </c>
      <c r="G27" s="11">
        <v>3444</v>
      </c>
      <c r="H27" s="11" t="s">
        <v>18</v>
      </c>
      <c r="I27" s="9">
        <f t="shared" si="8"/>
        <v>5</v>
      </c>
      <c r="J27" s="9" t="s">
        <v>42</v>
      </c>
      <c r="K27" s="9" t="s">
        <v>42</v>
      </c>
      <c r="L27" s="9" t="s">
        <v>42</v>
      </c>
      <c r="M27" s="9" t="s">
        <v>42</v>
      </c>
      <c r="N27" s="9" t="s">
        <v>42</v>
      </c>
      <c r="O27" s="9" t="s">
        <v>42</v>
      </c>
      <c r="P27" s="9" t="str">
        <f t="shared" si="9"/>
        <v xml:space="preserve"> </v>
      </c>
      <c r="Q27" s="9" t="s">
        <v>40</v>
      </c>
      <c r="R27" s="9" t="s">
        <v>40</v>
      </c>
      <c r="S27" s="9" t="s">
        <v>40</v>
      </c>
      <c r="T27" s="9" t="s">
        <v>40</v>
      </c>
      <c r="U27" s="9" t="s">
        <v>40</v>
      </c>
      <c r="V27" s="9" t="s">
        <v>40</v>
      </c>
      <c r="W27" s="9" t="str">
        <f t="shared" si="9"/>
        <v xml:space="preserve"> </v>
      </c>
      <c r="X27" s="9" t="s">
        <v>40</v>
      </c>
      <c r="Y27" s="9" t="s">
        <v>40</v>
      </c>
      <c r="Z27" s="9" t="s">
        <v>40</v>
      </c>
      <c r="AA27" s="9" t="s">
        <v>40</v>
      </c>
      <c r="AB27" s="9" t="s">
        <v>40</v>
      </c>
      <c r="AC27" s="9" t="s">
        <v>40</v>
      </c>
      <c r="AD27" s="9" t="str">
        <f t="shared" si="11"/>
        <v xml:space="preserve"> </v>
      </c>
      <c r="AE27" s="9" t="s">
        <v>40</v>
      </c>
      <c r="AF27" s="9" t="s">
        <v>40</v>
      </c>
      <c r="AG27" s="9" t="s">
        <v>40</v>
      </c>
      <c r="AH27" s="9" t="s">
        <v>40</v>
      </c>
      <c r="AI27" s="9" t="s">
        <v>40</v>
      </c>
      <c r="AJ27" s="9" t="s">
        <v>40</v>
      </c>
      <c r="AK27" s="9" t="str">
        <f t="shared" si="11"/>
        <v xml:space="preserve"> </v>
      </c>
      <c r="AL27" s="9" t="s">
        <v>42</v>
      </c>
      <c r="AM27" s="9" t="s">
        <v>42</v>
      </c>
      <c r="AN27" s="9" t="s">
        <v>42</v>
      </c>
      <c r="AO27" s="48"/>
      <c r="AP27" s="32"/>
      <c r="AQ27" s="10">
        <v>18</v>
      </c>
      <c r="AR27" s="17">
        <v>3444</v>
      </c>
      <c r="AS27" s="17" t="str">
        <f t="shared" si="3"/>
        <v>August</v>
      </c>
      <c r="AT27" s="17" t="s">
        <v>18</v>
      </c>
      <c r="AU27" s="18">
        <f t="shared" si="10"/>
        <v>18</v>
      </c>
      <c r="AV27" s="18">
        <f t="shared" si="4"/>
        <v>8</v>
      </c>
      <c r="AW27" s="18">
        <f t="shared" si="5"/>
        <v>0</v>
      </c>
      <c r="AX27" s="18">
        <f t="shared" si="6"/>
        <v>5</v>
      </c>
      <c r="AY27" s="18">
        <f t="shared" si="7"/>
        <v>31</v>
      </c>
      <c r="AZ27" s="18">
        <f>August_Report[[#This Row],[Days]]-August_Report[[#This Row],[Absent]]</f>
        <v>23</v>
      </c>
      <c r="BA27" s="19">
        <v>222222</v>
      </c>
      <c r="BB27" s="20">
        <f>August_Report[[#This Row],[Salary]]/August_Report[[#This Row],[Days]]</f>
        <v>7168.4516129032254</v>
      </c>
      <c r="BC27" s="20">
        <f>August_Report[[#This Row],[PerDaySalary]]*August_Report[[#This Row],[Absent]]</f>
        <v>57347.612903225803</v>
      </c>
      <c r="BD27" s="20">
        <f>August_Report[[#This Row],[Salary]]-August_Report[[#This Row],[PerDaySalary]]</f>
        <v>215053.54838709679</v>
      </c>
      <c r="BE27" s="56"/>
    </row>
    <row r="28" spans="1:57" customFormat="1" x14ac:dyDescent="0.3">
      <c r="C28" s="32"/>
      <c r="D28" s="32"/>
      <c r="E28" s="46"/>
      <c r="F28" s="10">
        <v>19</v>
      </c>
      <c r="G28" s="11">
        <v>3445</v>
      </c>
      <c r="H28" s="11" t="s">
        <v>19</v>
      </c>
      <c r="I28" s="9">
        <f t="shared" si="8"/>
        <v>5</v>
      </c>
      <c r="J28" s="9" t="s">
        <v>42</v>
      </c>
      <c r="K28" s="9" t="s">
        <v>42</v>
      </c>
      <c r="L28" s="9" t="s">
        <v>42</v>
      </c>
      <c r="M28" s="9" t="s">
        <v>42</v>
      </c>
      <c r="N28" s="9" t="s">
        <v>42</v>
      </c>
      <c r="O28" s="9" t="s">
        <v>42</v>
      </c>
      <c r="P28" s="9" t="str">
        <f t="shared" si="9"/>
        <v xml:space="preserve"> </v>
      </c>
      <c r="Q28" s="9" t="s">
        <v>40</v>
      </c>
      <c r="R28" s="9" t="s">
        <v>40</v>
      </c>
      <c r="S28" s="9" t="s">
        <v>40</v>
      </c>
      <c r="T28" s="9" t="s">
        <v>40</v>
      </c>
      <c r="U28" s="9" t="s">
        <v>40</v>
      </c>
      <c r="V28" s="9" t="s">
        <v>40</v>
      </c>
      <c r="W28" s="9" t="str">
        <f t="shared" si="9"/>
        <v xml:space="preserve"> </v>
      </c>
      <c r="X28" s="9" t="s">
        <v>40</v>
      </c>
      <c r="Y28" s="9" t="s">
        <v>40</v>
      </c>
      <c r="Z28" s="9" t="s">
        <v>40</v>
      </c>
      <c r="AA28" s="9" t="s">
        <v>40</v>
      </c>
      <c r="AB28" s="9" t="s">
        <v>40</v>
      </c>
      <c r="AC28" s="9" t="s">
        <v>40</v>
      </c>
      <c r="AD28" s="9" t="str">
        <f t="shared" si="11"/>
        <v xml:space="preserve"> </v>
      </c>
      <c r="AE28" s="9" t="s">
        <v>40</v>
      </c>
      <c r="AF28" s="9" t="s">
        <v>40</v>
      </c>
      <c r="AG28" s="9" t="s">
        <v>40</v>
      </c>
      <c r="AH28" s="9" t="s">
        <v>40</v>
      </c>
      <c r="AI28" s="9" t="s">
        <v>40</v>
      </c>
      <c r="AJ28" s="9" t="s">
        <v>40</v>
      </c>
      <c r="AK28" s="9" t="str">
        <f t="shared" si="11"/>
        <v xml:space="preserve"> </v>
      </c>
      <c r="AL28" s="9" t="s">
        <v>42</v>
      </c>
      <c r="AM28" s="9" t="s">
        <v>42</v>
      </c>
      <c r="AN28" s="9" t="s">
        <v>42</v>
      </c>
      <c r="AO28" s="48"/>
      <c r="AP28" s="32"/>
      <c r="AQ28" s="10">
        <v>19</v>
      </c>
      <c r="AR28" s="17">
        <v>3445</v>
      </c>
      <c r="AS28" s="17" t="str">
        <f t="shared" si="3"/>
        <v>August</v>
      </c>
      <c r="AT28" s="17" t="s">
        <v>19</v>
      </c>
      <c r="AU28" s="18">
        <f t="shared" si="10"/>
        <v>18</v>
      </c>
      <c r="AV28" s="18">
        <f t="shared" si="4"/>
        <v>8</v>
      </c>
      <c r="AW28" s="18">
        <f t="shared" si="5"/>
        <v>0</v>
      </c>
      <c r="AX28" s="18">
        <f t="shared" si="6"/>
        <v>5</v>
      </c>
      <c r="AY28" s="18">
        <f t="shared" si="7"/>
        <v>31</v>
      </c>
      <c r="AZ28" s="18">
        <f>August_Report[[#This Row],[Days]]-August_Report[[#This Row],[Absent]]</f>
        <v>23</v>
      </c>
      <c r="BA28" s="19">
        <v>666666</v>
      </c>
      <c r="BB28" s="20">
        <f>August_Report[[#This Row],[Salary]]/August_Report[[#This Row],[Days]]</f>
        <v>21505.354838709678</v>
      </c>
      <c r="BC28" s="20">
        <f>August_Report[[#This Row],[PerDaySalary]]*August_Report[[#This Row],[Absent]]</f>
        <v>172042.83870967742</v>
      </c>
      <c r="BD28" s="20">
        <f>August_Report[[#This Row],[Salary]]-August_Report[[#This Row],[PerDaySalary]]</f>
        <v>645160.6451612903</v>
      </c>
      <c r="BE28" s="56"/>
    </row>
    <row r="29" spans="1:57" customFormat="1" x14ac:dyDescent="0.3">
      <c r="C29" s="32"/>
      <c r="D29" s="32"/>
      <c r="E29" s="46"/>
      <c r="F29" s="10">
        <v>20</v>
      </c>
      <c r="G29" s="11">
        <v>3446</v>
      </c>
      <c r="H29" s="11" t="s">
        <v>20</v>
      </c>
      <c r="I29" s="9">
        <f t="shared" si="8"/>
        <v>5</v>
      </c>
      <c r="J29" s="9" t="s">
        <v>42</v>
      </c>
      <c r="K29" s="9" t="s">
        <v>42</v>
      </c>
      <c r="L29" s="9" t="s">
        <v>42</v>
      </c>
      <c r="M29" s="9" t="s">
        <v>42</v>
      </c>
      <c r="N29" s="9" t="s">
        <v>42</v>
      </c>
      <c r="O29" s="9" t="s">
        <v>42</v>
      </c>
      <c r="P29" s="9" t="str">
        <f t="shared" si="9"/>
        <v xml:space="preserve"> </v>
      </c>
      <c r="Q29" s="9" t="s">
        <v>40</v>
      </c>
      <c r="R29" s="9" t="s">
        <v>40</v>
      </c>
      <c r="S29" s="9" t="s">
        <v>40</v>
      </c>
      <c r="T29" s="9" t="s">
        <v>40</v>
      </c>
      <c r="U29" s="9" t="s">
        <v>40</v>
      </c>
      <c r="V29" s="9" t="s">
        <v>40</v>
      </c>
      <c r="W29" s="9" t="str">
        <f t="shared" si="9"/>
        <v xml:space="preserve"> </v>
      </c>
      <c r="X29" s="9" t="s">
        <v>40</v>
      </c>
      <c r="Y29" s="9" t="s">
        <v>40</v>
      </c>
      <c r="Z29" s="9" t="s">
        <v>40</v>
      </c>
      <c r="AA29" s="9" t="s">
        <v>40</v>
      </c>
      <c r="AB29" s="9" t="s">
        <v>40</v>
      </c>
      <c r="AC29" s="9" t="s">
        <v>40</v>
      </c>
      <c r="AD29" s="9" t="str">
        <f t="shared" si="11"/>
        <v xml:space="preserve"> </v>
      </c>
      <c r="AE29" s="9" t="s">
        <v>40</v>
      </c>
      <c r="AF29" s="9" t="s">
        <v>40</v>
      </c>
      <c r="AG29" s="9" t="s">
        <v>40</v>
      </c>
      <c r="AH29" s="9" t="s">
        <v>40</v>
      </c>
      <c r="AI29" s="9" t="s">
        <v>40</v>
      </c>
      <c r="AJ29" s="9" t="s">
        <v>40</v>
      </c>
      <c r="AK29" s="9" t="str">
        <f t="shared" si="11"/>
        <v xml:space="preserve"> </v>
      </c>
      <c r="AL29" s="9" t="s">
        <v>42</v>
      </c>
      <c r="AM29" s="9" t="s">
        <v>42</v>
      </c>
      <c r="AN29" s="9" t="s">
        <v>42</v>
      </c>
      <c r="AO29" s="48"/>
      <c r="AP29" s="32"/>
      <c r="AQ29" s="10">
        <v>20</v>
      </c>
      <c r="AR29" s="17">
        <v>3446</v>
      </c>
      <c r="AS29" s="17" t="str">
        <f t="shared" si="3"/>
        <v>August</v>
      </c>
      <c r="AT29" s="17" t="s">
        <v>20</v>
      </c>
      <c r="AU29" s="18">
        <f t="shared" si="10"/>
        <v>18</v>
      </c>
      <c r="AV29" s="18">
        <f t="shared" si="4"/>
        <v>8</v>
      </c>
      <c r="AW29" s="18">
        <f t="shared" si="5"/>
        <v>0</v>
      </c>
      <c r="AX29" s="18">
        <f t="shared" si="6"/>
        <v>5</v>
      </c>
      <c r="AY29" s="18">
        <f t="shared" si="7"/>
        <v>31</v>
      </c>
      <c r="AZ29" s="18">
        <f>August_Report[[#This Row],[Days]]-August_Report[[#This Row],[Absent]]</f>
        <v>23</v>
      </c>
      <c r="BA29" s="19">
        <v>733333</v>
      </c>
      <c r="BB29" s="20">
        <f>August_Report[[#This Row],[Salary]]/August_Report[[#This Row],[Days]]</f>
        <v>23655.903225806451</v>
      </c>
      <c r="BC29" s="20">
        <f>August_Report[[#This Row],[PerDaySalary]]*August_Report[[#This Row],[Absent]]</f>
        <v>189247.22580645161</v>
      </c>
      <c r="BD29" s="20">
        <f>August_Report[[#This Row],[Salary]]-August_Report[[#This Row],[PerDaySalary]]</f>
        <v>709677.09677419357</v>
      </c>
      <c r="BE29" s="56"/>
    </row>
    <row r="30" spans="1:57" customFormat="1" x14ac:dyDescent="0.3">
      <c r="C30" s="32"/>
      <c r="D30" s="32"/>
      <c r="E30" s="46"/>
      <c r="F30" s="10">
        <v>21</v>
      </c>
      <c r="G30" s="11">
        <v>3447</v>
      </c>
      <c r="H30" s="11" t="s">
        <v>21</v>
      </c>
      <c r="I30" s="9">
        <f t="shared" si="8"/>
        <v>5</v>
      </c>
      <c r="J30" s="9" t="s">
        <v>42</v>
      </c>
      <c r="K30" s="9" t="s">
        <v>42</v>
      </c>
      <c r="L30" s="9" t="s">
        <v>42</v>
      </c>
      <c r="M30" s="9" t="s">
        <v>42</v>
      </c>
      <c r="N30" s="9" t="s">
        <v>42</v>
      </c>
      <c r="O30" s="9" t="s">
        <v>42</v>
      </c>
      <c r="P30" s="9" t="str">
        <f t="shared" si="9"/>
        <v xml:space="preserve"> </v>
      </c>
      <c r="Q30" s="9" t="s">
        <v>40</v>
      </c>
      <c r="R30" s="9" t="s">
        <v>40</v>
      </c>
      <c r="S30" s="9" t="s">
        <v>40</v>
      </c>
      <c r="T30" s="9" t="s">
        <v>40</v>
      </c>
      <c r="U30" s="9" t="s">
        <v>40</v>
      </c>
      <c r="V30" s="9" t="s">
        <v>40</v>
      </c>
      <c r="W30" s="9" t="str">
        <f t="shared" si="9"/>
        <v xml:space="preserve"> </v>
      </c>
      <c r="X30" s="9" t="s">
        <v>40</v>
      </c>
      <c r="Y30" s="9" t="s">
        <v>40</v>
      </c>
      <c r="Z30" s="9" t="s">
        <v>40</v>
      </c>
      <c r="AA30" s="9" t="s">
        <v>40</v>
      </c>
      <c r="AB30" s="9" t="s">
        <v>40</v>
      </c>
      <c r="AC30" s="9" t="s">
        <v>40</v>
      </c>
      <c r="AD30" s="9" t="str">
        <f t="shared" si="11"/>
        <v xml:space="preserve"> </v>
      </c>
      <c r="AE30" s="9" t="s">
        <v>40</v>
      </c>
      <c r="AF30" s="9" t="s">
        <v>40</v>
      </c>
      <c r="AG30" s="9" t="s">
        <v>40</v>
      </c>
      <c r="AH30" s="9" t="s">
        <v>40</v>
      </c>
      <c r="AI30" s="9" t="s">
        <v>40</v>
      </c>
      <c r="AJ30" s="9" t="s">
        <v>40</v>
      </c>
      <c r="AK30" s="9" t="str">
        <f t="shared" si="11"/>
        <v xml:space="preserve"> </v>
      </c>
      <c r="AL30" s="9" t="s">
        <v>42</v>
      </c>
      <c r="AM30" s="9" t="s">
        <v>42</v>
      </c>
      <c r="AN30" s="9" t="s">
        <v>42</v>
      </c>
      <c r="AO30" s="48"/>
      <c r="AP30" s="32"/>
      <c r="AQ30" s="10">
        <v>21</v>
      </c>
      <c r="AR30" s="17">
        <v>3447</v>
      </c>
      <c r="AS30" s="17" t="str">
        <f t="shared" si="3"/>
        <v>August</v>
      </c>
      <c r="AT30" s="17" t="s">
        <v>21</v>
      </c>
      <c r="AU30" s="18">
        <f t="shared" si="10"/>
        <v>18</v>
      </c>
      <c r="AV30" s="18">
        <f t="shared" si="4"/>
        <v>8</v>
      </c>
      <c r="AW30" s="18">
        <f t="shared" si="5"/>
        <v>0</v>
      </c>
      <c r="AX30" s="18">
        <f t="shared" si="6"/>
        <v>5</v>
      </c>
      <c r="AY30" s="18">
        <f t="shared" si="7"/>
        <v>31</v>
      </c>
      <c r="AZ30" s="18">
        <f>August_Report[[#This Row],[Days]]-August_Report[[#This Row],[Absent]]</f>
        <v>23</v>
      </c>
      <c r="BA30" s="19">
        <v>333445</v>
      </c>
      <c r="BB30" s="20">
        <f>August_Report[[#This Row],[Salary]]/August_Report[[#This Row],[Days]]</f>
        <v>10756.290322580646</v>
      </c>
      <c r="BC30" s="20">
        <f>August_Report[[#This Row],[PerDaySalary]]*August_Report[[#This Row],[Absent]]</f>
        <v>86050.322580645166</v>
      </c>
      <c r="BD30" s="20">
        <f>August_Report[[#This Row],[Salary]]-August_Report[[#This Row],[PerDaySalary]]</f>
        <v>322688.70967741933</v>
      </c>
      <c r="BE30" s="56"/>
    </row>
    <row r="31" spans="1:57" customFormat="1" ht="15" thickBot="1" x14ac:dyDescent="0.35">
      <c r="C31" s="32"/>
      <c r="D31" s="32"/>
      <c r="E31" s="46"/>
      <c r="F31" s="12">
        <v>22</v>
      </c>
      <c r="G31" s="42">
        <v>3448</v>
      </c>
      <c r="H31" s="42" t="s">
        <v>22</v>
      </c>
      <c r="I31" s="43">
        <f t="shared" si="8"/>
        <v>5</v>
      </c>
      <c r="J31" s="9" t="s">
        <v>42</v>
      </c>
      <c r="K31" s="9" t="s">
        <v>42</v>
      </c>
      <c r="L31" s="9" t="s">
        <v>42</v>
      </c>
      <c r="M31" s="9" t="s">
        <v>42</v>
      </c>
      <c r="N31" s="9" t="s">
        <v>42</v>
      </c>
      <c r="O31" s="9" t="s">
        <v>42</v>
      </c>
      <c r="P31" s="43" t="str">
        <f t="shared" si="9"/>
        <v xml:space="preserve"> </v>
      </c>
      <c r="Q31" s="9" t="s">
        <v>40</v>
      </c>
      <c r="R31" s="9" t="s">
        <v>40</v>
      </c>
      <c r="S31" s="9" t="s">
        <v>40</v>
      </c>
      <c r="T31" s="9" t="s">
        <v>40</v>
      </c>
      <c r="U31" s="9" t="s">
        <v>40</v>
      </c>
      <c r="V31" s="9" t="s">
        <v>40</v>
      </c>
      <c r="W31" s="43" t="str">
        <f t="shared" si="9"/>
        <v xml:space="preserve"> </v>
      </c>
      <c r="X31" s="9" t="s">
        <v>40</v>
      </c>
      <c r="Y31" s="9" t="s">
        <v>40</v>
      </c>
      <c r="Z31" s="9" t="s">
        <v>40</v>
      </c>
      <c r="AA31" s="9" t="s">
        <v>40</v>
      </c>
      <c r="AB31" s="9" t="s">
        <v>40</v>
      </c>
      <c r="AC31" s="9" t="s">
        <v>40</v>
      </c>
      <c r="AD31" s="43" t="str">
        <f t="shared" si="11"/>
        <v xml:space="preserve"> </v>
      </c>
      <c r="AE31" s="9" t="s">
        <v>40</v>
      </c>
      <c r="AF31" s="9" t="s">
        <v>40</v>
      </c>
      <c r="AG31" s="9" t="s">
        <v>40</v>
      </c>
      <c r="AH31" s="9" t="s">
        <v>40</v>
      </c>
      <c r="AI31" s="9" t="s">
        <v>40</v>
      </c>
      <c r="AJ31" s="9" t="s">
        <v>40</v>
      </c>
      <c r="AK31" s="43" t="str">
        <f t="shared" si="11"/>
        <v xml:space="preserve"> </v>
      </c>
      <c r="AL31" s="9" t="s">
        <v>42</v>
      </c>
      <c r="AM31" s="9" t="s">
        <v>42</v>
      </c>
      <c r="AN31" s="9" t="s">
        <v>42</v>
      </c>
      <c r="AO31" s="48"/>
      <c r="AP31" s="32"/>
      <c r="AQ31" s="12">
        <v>22</v>
      </c>
      <c r="AR31" s="21">
        <v>3448</v>
      </c>
      <c r="AS31" s="21" t="str">
        <f t="shared" si="3"/>
        <v>August</v>
      </c>
      <c r="AT31" s="21" t="s">
        <v>22</v>
      </c>
      <c r="AU31" s="22">
        <f t="shared" si="10"/>
        <v>18</v>
      </c>
      <c r="AV31" s="22">
        <f t="shared" si="4"/>
        <v>8</v>
      </c>
      <c r="AW31" s="22">
        <f t="shared" si="5"/>
        <v>0</v>
      </c>
      <c r="AX31" s="22">
        <f t="shared" si="6"/>
        <v>5</v>
      </c>
      <c r="AY31" s="22">
        <f t="shared" si="7"/>
        <v>31</v>
      </c>
      <c r="AZ31" s="22">
        <f>August_Report[[#This Row],[Days]]-August_Report[[#This Row],[Absent]]</f>
        <v>23</v>
      </c>
      <c r="BA31" s="23">
        <v>789054</v>
      </c>
      <c r="BB31" s="24">
        <f>August_Report[[#This Row],[Salary]]/August_Report[[#This Row],[Days]]</f>
        <v>25453.354838709678</v>
      </c>
      <c r="BC31" s="24">
        <f>August_Report[[#This Row],[PerDaySalary]]*August_Report[[#This Row],[Absent]]</f>
        <v>203626.83870967742</v>
      </c>
      <c r="BD31" s="24">
        <f>August_Report[[#This Row],[Salary]]-August_Report[[#This Row],[PerDaySalary]]</f>
        <v>763600.6451612903</v>
      </c>
      <c r="BE31" s="56"/>
    </row>
    <row r="32" spans="1:57" x14ac:dyDescent="0.3">
      <c r="A32"/>
      <c r="B32"/>
      <c r="E32" s="46"/>
      <c r="F32" s="47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</row>
    <row r="33" spans="1:51" x14ac:dyDescent="0.3">
      <c r="A33"/>
      <c r="B33"/>
      <c r="E33" s="46"/>
      <c r="AO33" s="44"/>
    </row>
    <row r="34" spans="1:51" x14ac:dyDescent="0.3">
      <c r="I34" s="37"/>
    </row>
    <row r="35" spans="1:51" x14ac:dyDescent="0.3">
      <c r="AY35" s="38"/>
    </row>
  </sheetData>
  <mergeCells count="1">
    <mergeCell ref="F8:H8"/>
  </mergeCells>
  <conditionalFormatting sqref="I10:AN31">
    <cfRule type="containsText" dxfId="99" priority="3" operator="containsText" text="A">
      <formula>NOT(ISERROR(SEARCH("A",I10)))</formula>
    </cfRule>
  </conditionalFormatting>
  <conditionalFormatting sqref="J10:AN31">
    <cfRule type="containsText" dxfId="98" priority="1" operator="containsText" text="L">
      <formula>NOT(ISERROR(SEARCH("L",J10)))</formula>
    </cfRule>
    <cfRule type="containsText" dxfId="97" priority="2" operator="containsText" text="P">
      <formula>NOT(ISERROR(SEARCH("P",J10)))</formula>
    </cfRule>
  </conditionalFormatting>
  <dataValidations count="1">
    <dataValidation type="list" allowBlank="1" showInputMessage="1" showErrorMessage="1" sqref="J10:O31 Q10:V31 X10:AC31 AE10:AJ31 AL10:AN31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Sheet3!$B$2:$B$13</xm:f>
          </x14:formula1>
          <xm:sqref>F6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Aug!AU10:AX10</xm:f>
              <xm:sqref>BE10</xm:sqref>
            </x14:sparkline>
            <x14:sparkline>
              <xm:f>Aug!AU11:AX11</xm:f>
              <xm:sqref>BE11</xm:sqref>
            </x14:sparkline>
            <x14:sparkline>
              <xm:f>Aug!AU12:AX12</xm:f>
              <xm:sqref>BE12</xm:sqref>
            </x14:sparkline>
            <x14:sparkline>
              <xm:f>Aug!AU13:AX13</xm:f>
              <xm:sqref>BE13</xm:sqref>
            </x14:sparkline>
            <x14:sparkline>
              <xm:f>Aug!AU14:AX14</xm:f>
              <xm:sqref>BE14</xm:sqref>
            </x14:sparkline>
            <x14:sparkline>
              <xm:f>Aug!AU15:AX15</xm:f>
              <xm:sqref>BE15</xm:sqref>
            </x14:sparkline>
            <x14:sparkline>
              <xm:f>Aug!AU16:AX16</xm:f>
              <xm:sqref>BE16</xm:sqref>
            </x14:sparkline>
            <x14:sparkline>
              <xm:f>Aug!AU17:AX17</xm:f>
              <xm:sqref>BE17</xm:sqref>
            </x14:sparkline>
            <x14:sparkline>
              <xm:f>Aug!AU18:AX18</xm:f>
              <xm:sqref>BE18</xm:sqref>
            </x14:sparkline>
            <x14:sparkline>
              <xm:f>Aug!AU19:AX19</xm:f>
              <xm:sqref>BE19</xm:sqref>
            </x14:sparkline>
            <x14:sparkline>
              <xm:f>Aug!AU20:AX20</xm:f>
              <xm:sqref>BE20</xm:sqref>
            </x14:sparkline>
            <x14:sparkline>
              <xm:f>Aug!AU21:AX21</xm:f>
              <xm:sqref>BE21</xm:sqref>
            </x14:sparkline>
            <x14:sparkline>
              <xm:f>Aug!AU22:AX22</xm:f>
              <xm:sqref>BE22</xm:sqref>
            </x14:sparkline>
            <x14:sparkline>
              <xm:f>Aug!AU23:AX23</xm:f>
              <xm:sqref>BE23</xm:sqref>
            </x14:sparkline>
            <x14:sparkline>
              <xm:f>Aug!AU24:AX24</xm:f>
              <xm:sqref>BE24</xm:sqref>
            </x14:sparkline>
            <x14:sparkline>
              <xm:f>Aug!AU25:AX25</xm:f>
              <xm:sqref>BE25</xm:sqref>
            </x14:sparkline>
            <x14:sparkline>
              <xm:f>Aug!AU26:AX26</xm:f>
              <xm:sqref>BE26</xm:sqref>
            </x14:sparkline>
            <x14:sparkline>
              <xm:f>Aug!AU27:AX27</xm:f>
              <xm:sqref>BE27</xm:sqref>
            </x14:sparkline>
            <x14:sparkline>
              <xm:f>Aug!AU28:AX28</xm:f>
              <xm:sqref>BE28</xm:sqref>
            </x14:sparkline>
            <x14:sparkline>
              <xm:f>Aug!AU29:AX29</xm:f>
              <xm:sqref>BE29</xm:sqref>
            </x14:sparkline>
            <x14:sparkline>
              <xm:f>Aug!AU30:AX30</xm:f>
              <xm:sqref>BE30</xm:sqref>
            </x14:sparkline>
            <x14:sparkline>
              <xm:f>Aug!AU31:AX31</xm:f>
              <xm:sqref>BE31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</vt:lpstr>
      <vt:lpstr>Jan</vt:lpstr>
      <vt:lpstr>Feb</vt:lpstr>
      <vt:lpstr>Mar</vt:lpstr>
      <vt:lpstr>Apr</vt:lpstr>
      <vt:lpstr>May</vt:lpstr>
      <vt:lpstr>June</vt:lpstr>
      <vt:lpstr>July</vt:lpstr>
      <vt:lpstr>Aug</vt:lpstr>
      <vt:lpstr>Sept</vt:lpstr>
      <vt:lpstr>Oct</vt:lpstr>
      <vt:lpstr>Nov</vt:lpstr>
      <vt:lpstr>Dec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shuklashivam100803@gmail.com</dc:creator>
  <cp:lastModifiedBy>shuklashivam100803@gmail.com</cp:lastModifiedBy>
  <dcterms:created xsi:type="dcterms:W3CDTF">2025-08-04T06:27:14Z</dcterms:created>
  <dcterms:modified xsi:type="dcterms:W3CDTF">2025-08-11T13:19:06Z</dcterms:modified>
</cp:coreProperties>
</file>