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орговый павильон" sheetId="1" r:id="rId4"/>
  </sheets>
  <definedNames/>
  <calcPr/>
</workbook>
</file>

<file path=xl/sharedStrings.xml><?xml version="1.0" encoding="utf-8"?>
<sst xmlns="http://schemas.openxmlformats.org/spreadsheetml/2006/main" count="66" uniqueCount="61">
  <si>
    <t xml:space="preserve">Смета на открытие </t>
  </si>
  <si>
    <t>Арендный депозит + аренда в 1-й месяц</t>
  </si>
  <si>
    <t>Чистовой ремонт</t>
  </si>
  <si>
    <t>Освещение и потолок</t>
  </si>
  <si>
    <t>Страхование помещения</t>
  </si>
  <si>
    <t>Барная стойка (или иная мебель для рабочего пр-ва)</t>
  </si>
  <si>
    <t>Вывеска</t>
  </si>
  <si>
    <t>Технический проект</t>
  </si>
  <si>
    <t>Кофейное и холодильное оборудование</t>
  </si>
  <si>
    <t>POS-система</t>
  </si>
  <si>
    <t>Мебель</t>
  </si>
  <si>
    <t>Муз оборудование</t>
  </si>
  <si>
    <t>Камеры</t>
  </si>
  <si>
    <t>Униформа и инвентарь</t>
  </si>
  <si>
    <t>Офлайн-реклама</t>
  </si>
  <si>
    <t>Онлайн-реклама</t>
  </si>
  <si>
    <t>Организация открытия</t>
  </si>
  <si>
    <t>Оборотные средства</t>
  </si>
  <si>
    <t>Регистрация юрлица</t>
  </si>
  <si>
    <t xml:space="preserve">Дизайн-проект </t>
  </si>
  <si>
    <t>Архитектурный план</t>
  </si>
  <si>
    <t>Иные расходы</t>
  </si>
  <si>
    <t>Итого</t>
  </si>
  <si>
    <t>Меню</t>
  </si>
  <si>
    <t>Наименование</t>
  </si>
  <si>
    <t>Продаж в день</t>
  </si>
  <si>
    <t xml:space="preserve">Цена </t>
  </si>
  <si>
    <t>Себестоимость</t>
  </si>
  <si>
    <t>Кофе</t>
  </si>
  <si>
    <t>Прочие напитки</t>
  </si>
  <si>
    <t>Еда</t>
  </si>
  <si>
    <t>Кондитерские изделия</t>
  </si>
  <si>
    <t>Мерч</t>
  </si>
  <si>
    <t>Комбо/Акция</t>
  </si>
  <si>
    <t>Прочее</t>
  </si>
  <si>
    <t>Итого / среднее</t>
  </si>
  <si>
    <t>Доходы в месяц</t>
  </si>
  <si>
    <t>Себестоимость в месяц</t>
  </si>
  <si>
    <t>Фиксированные расходы в месяц</t>
  </si>
  <si>
    <t>Аренда</t>
  </si>
  <si>
    <t>Зарплата</t>
  </si>
  <si>
    <t>Социальные взносы</t>
  </si>
  <si>
    <t>Связь и интернет</t>
  </si>
  <si>
    <t>Страховка</t>
  </si>
  <si>
    <t>Ремонт (амортизация)</t>
  </si>
  <si>
    <t>Бухгалтерия</t>
  </si>
  <si>
    <t>Реклама</t>
  </si>
  <si>
    <t>Охрана</t>
  </si>
  <si>
    <t>ЖКХ</t>
  </si>
  <si>
    <t>Прочие затраты</t>
  </si>
  <si>
    <t>ЕНВД (налог на вмененный доход)</t>
  </si>
  <si>
    <t>Отчетность кофейни по месяцам</t>
  </si>
  <si>
    <t>Номер месяца</t>
  </si>
  <si>
    <t xml:space="preserve">Число проданных позиций </t>
  </si>
  <si>
    <t>Выручка</t>
  </si>
  <si>
    <t>Фиксированные расходы</t>
  </si>
  <si>
    <t>Операционная прибыль</t>
  </si>
  <si>
    <t>Налог на прибыль</t>
  </si>
  <si>
    <t>Чистая прибыль</t>
  </si>
  <si>
    <t>Затраты на открытие</t>
  </si>
  <si>
    <t>Рентабельность по опер.прибыли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</si>
</sst>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\ ##0[$ ₽]"/>
    <numFmt numFmtId="165" formatCode="#,##0\ [$₽-419]"/>
    <numFmt numFmtId="166" formatCode="#,##0.0\ [$₽-419]"/>
    <numFmt numFmtId="167" formatCode="#\ ##0.0[$ ₽]"/>
    <numFmt numFmtId="168" formatCode="[$-419]mmmm\ yyyy"/>
  </numFmts>
  <fonts count="12">
    <font>
      <sz val="10.0"/>
      <color rgb="FF000000"/>
      <name val="Arial"/>
    </font>
    <font>
      <b/>
      <sz val="12.0"/>
      <color rgb="FFFFFFFF"/>
      <name val="Arial"/>
    </font>
    <font>
      <color rgb="FFFFFFFF"/>
      <name val="Calibri"/>
    </font>
    <font>
      <color theme="1"/>
      <name val="Calibri"/>
    </font>
    <font>
      <sz val="12.0"/>
      <color theme="1"/>
      <name val="Arial"/>
    </font>
    <font>
      <sz val="12.0"/>
      <color rgb="FF0000FF"/>
      <name val="Arial"/>
    </font>
    <font>
      <b/>
      <sz val="12.0"/>
      <color theme="1"/>
      <name val="Arial"/>
    </font>
    <font>
      <b/>
      <sz val="12.0"/>
      <color rgb="FF000000"/>
      <name val="Arial"/>
    </font>
    <font/>
    <font>
      <sz val="11.0"/>
      <color rgb="FF000000"/>
      <name val="Arial"/>
    </font>
    <font>
      <color theme="1"/>
      <name val="Arial"/>
    </font>
    <font>
      <i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B5394"/>
        <bgColor rgb="FF0B5394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3" fontId="3" numFmtId="0" xfId="0" applyBorder="1" applyFill="1" applyFont="1"/>
    <xf borderId="1" fillId="3" fontId="4" numFmtId="3" xfId="0" applyAlignment="1" applyBorder="1" applyFont="1" applyNumberFormat="1">
      <alignment shrinkToFit="0" wrapText="1"/>
    </xf>
    <xf borderId="1" fillId="3" fontId="3" numFmtId="3" xfId="0" applyBorder="1" applyFont="1" applyNumberFormat="1"/>
    <xf borderId="1" fillId="4" fontId="5" numFmtId="164" xfId="0" applyAlignment="1" applyBorder="1" applyFill="1" applyFont="1" applyNumberFormat="1">
      <alignment horizontal="right"/>
    </xf>
    <xf borderId="1" fillId="3" fontId="6" numFmtId="3" xfId="0" applyAlignment="1" applyBorder="1" applyFont="1" applyNumberFormat="1">
      <alignment shrinkToFit="0" wrapText="1"/>
    </xf>
    <xf borderId="1" fillId="5" fontId="1" numFmtId="165" xfId="0" applyAlignment="1" applyBorder="1" applyFill="1" applyFont="1" applyNumberFormat="1">
      <alignment horizontal="right"/>
    </xf>
    <xf borderId="2" fillId="2" fontId="1" numFmtId="0" xfId="0" applyBorder="1" applyFont="1"/>
    <xf borderId="0" fillId="3" fontId="3" numFmtId="0" xfId="0" applyFont="1"/>
    <xf borderId="1" fillId="0" fontId="6" numFmtId="0" xfId="0" applyAlignment="1" applyBorder="1" applyFont="1">
      <alignment horizontal="center"/>
    </xf>
    <xf borderId="1" fillId="4" fontId="5" numFmtId="1" xfId="0" applyAlignment="1" applyBorder="1" applyFont="1" applyNumberFormat="1">
      <alignment horizontal="right"/>
    </xf>
    <xf borderId="1" fillId="0" fontId="7" numFmtId="0" xfId="0" applyAlignment="1" applyBorder="1" applyFont="1">
      <alignment shrinkToFit="0" wrapText="1"/>
    </xf>
    <xf borderId="1" fillId="5" fontId="1" numFmtId="1" xfId="0" applyAlignment="1" applyBorder="1" applyFont="1" applyNumberFormat="1">
      <alignment horizontal="right"/>
    </xf>
    <xf borderId="1" fillId="5" fontId="1" numFmtId="166" xfId="0" applyAlignment="1" applyBorder="1" applyFont="1" applyNumberFormat="1">
      <alignment horizontal="right"/>
    </xf>
    <xf borderId="1" fillId="5" fontId="1" numFmtId="167" xfId="0" applyAlignment="1" applyBorder="1" applyFont="1" applyNumberFormat="1">
      <alignment horizontal="right"/>
    </xf>
    <xf borderId="1" fillId="4" fontId="5" numFmtId="165" xfId="0" applyAlignment="1" applyBorder="1" applyFont="1" applyNumberFormat="1">
      <alignment horizontal="right"/>
    </xf>
    <xf borderId="2" fillId="2" fontId="1" numFmtId="0" xfId="0" applyAlignment="1" applyBorder="1" applyFont="1">
      <alignment shrinkToFit="0" wrapText="0"/>
    </xf>
    <xf borderId="1" fillId="0" fontId="4" numFmtId="165" xfId="0" applyAlignment="1" applyBorder="1" applyFont="1" applyNumberFormat="1">
      <alignment horizontal="right" readingOrder="0"/>
    </xf>
    <xf borderId="1" fillId="2" fontId="1" numFmtId="0" xfId="0" applyAlignment="1" applyBorder="1" applyFont="1">
      <alignment shrinkToFit="0" wrapText="0"/>
    </xf>
    <xf borderId="1" fillId="2" fontId="1" numFmtId="168" xfId="0" applyAlignment="1" applyBorder="1" applyFont="1" applyNumberFormat="1">
      <alignment horizontal="center"/>
    </xf>
    <xf borderId="3" fillId="2" fontId="1" numFmtId="0" xfId="0" applyAlignment="1" applyBorder="1" applyFont="1">
      <alignment shrinkToFit="0" wrapText="0"/>
    </xf>
    <xf borderId="4" fillId="0" fontId="8" numFmtId="0" xfId="0" applyBorder="1" applyFont="1"/>
    <xf borderId="1" fillId="2" fontId="1" numFmtId="1" xfId="0" applyAlignment="1" applyBorder="1" applyFont="1" applyNumberFormat="1">
      <alignment horizontal="center"/>
    </xf>
    <xf borderId="1" fillId="2" fontId="1" numFmtId="1" xfId="0" applyAlignment="1" applyBorder="1" applyFont="1" applyNumberFormat="1">
      <alignment horizontal="center" readingOrder="0"/>
    </xf>
    <xf borderId="3" fillId="3" fontId="4" numFmtId="3" xfId="0" applyAlignment="1" applyBorder="1" applyFont="1" applyNumberFormat="1">
      <alignment shrinkToFit="0" wrapText="1"/>
    </xf>
    <xf borderId="1" fillId="3" fontId="9" numFmtId="0" xfId="0" applyAlignment="1" applyBorder="1" applyFont="1">
      <alignment horizontal="right" readingOrder="0"/>
    </xf>
    <xf borderId="1" fillId="0" fontId="10" numFmtId="0" xfId="0" applyAlignment="1" applyBorder="1" applyFont="1">
      <alignment horizontal="right"/>
    </xf>
    <xf borderId="3" fillId="6" fontId="3" numFmtId="0" xfId="0" applyBorder="1" applyFill="1" applyFont="1"/>
    <xf borderId="5" fillId="0" fontId="8" numFmtId="0" xfId="0" applyBorder="1" applyFont="1"/>
    <xf borderId="1" fillId="0" fontId="10" numFmtId="0" xfId="0" applyAlignment="1" applyBorder="1" applyFont="1">
      <alignment horizontal="right" readingOrder="0"/>
    </xf>
    <xf borderId="1" fillId="0" fontId="10" numFmtId="165" xfId="0" applyAlignment="1" applyBorder="1" applyFont="1" applyNumberFormat="1">
      <alignment horizontal="right"/>
    </xf>
    <xf borderId="3" fillId="3" fontId="6" numFmtId="3" xfId="0" applyAlignment="1" applyBorder="1" applyFont="1" applyNumberFormat="1">
      <alignment shrinkToFit="0" wrapText="1"/>
    </xf>
    <xf borderId="3" fillId="3" fontId="6" numFmtId="3" xfId="0" applyAlignment="1" applyBorder="1" applyFont="1" applyNumberFormat="1">
      <alignment readingOrder="0" shrinkToFit="0" wrapText="1"/>
    </xf>
    <xf borderId="1" fillId="0" fontId="10" numFmtId="165" xfId="0" applyAlignment="1" applyBorder="1" applyFont="1" applyNumberFormat="1">
      <alignment horizontal="right" readingOrder="0"/>
    </xf>
    <xf borderId="1" fillId="0" fontId="10" numFmtId="9" xfId="0" applyAlignment="1" applyBorder="1" applyFont="1" applyNumberFormat="1">
      <alignment horizontal="right" readingOrder="0"/>
    </xf>
    <xf borderId="3" fillId="3" fontId="11" numFmtId="0" xfId="0" applyAlignment="1" applyBorder="1" applyFont="1">
      <alignment readingOrder="0" shrinkToFit="0" wrapText="1"/>
    </xf>
    <xf borderId="1" fillId="0" fontId="10" numFmtId="10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4" max="4" width="21.29"/>
    <col customWidth="1" min="6" max="6" width="21.0"/>
  </cols>
  <sheetData>
    <row r="2">
      <c r="B2" s="1" t="s">
        <v>0</v>
      </c>
      <c r="C2" s="2"/>
      <c r="D2" s="2"/>
    </row>
    <row r="3">
      <c r="B3" s="3"/>
      <c r="C3" s="3"/>
      <c r="D3" s="3"/>
    </row>
    <row r="4">
      <c r="B4" s="4" t="s">
        <v>1</v>
      </c>
      <c r="C4" s="5"/>
      <c r="D4" s="6">
        <v>80000.0</v>
      </c>
    </row>
    <row r="5">
      <c r="B5" s="4" t="s">
        <v>2</v>
      </c>
      <c r="C5" s="5"/>
      <c r="D5" s="6">
        <v>15000.0</v>
      </c>
    </row>
    <row r="6">
      <c r="B6" s="4" t="s">
        <v>3</v>
      </c>
      <c r="C6" s="5"/>
      <c r="D6" s="6">
        <v>10000.0</v>
      </c>
    </row>
    <row r="7">
      <c r="B7" s="4" t="s">
        <v>4</v>
      </c>
      <c r="C7" s="5"/>
      <c r="D7" s="6">
        <v>0.0</v>
      </c>
    </row>
    <row r="8">
      <c r="B8" s="4" t="s">
        <v>5</v>
      </c>
      <c r="C8" s="5"/>
      <c r="D8" s="6">
        <v>70000.0</v>
      </c>
    </row>
    <row r="9">
      <c r="B9" s="4" t="s">
        <v>6</v>
      </c>
      <c r="C9" s="5"/>
      <c r="D9" s="6">
        <v>20000.0</v>
      </c>
    </row>
    <row r="10">
      <c r="B10" s="4" t="s">
        <v>7</v>
      </c>
      <c r="C10" s="5"/>
      <c r="D10" s="6">
        <v>0.0</v>
      </c>
    </row>
    <row r="11">
      <c r="B11" s="4" t="s">
        <v>8</v>
      </c>
      <c r="C11" s="5"/>
      <c r="D11" s="6">
        <v>170000.0</v>
      </c>
    </row>
    <row r="12">
      <c r="B12" s="4" t="s">
        <v>9</v>
      </c>
      <c r="C12" s="5"/>
      <c r="D12" s="6">
        <v>30000.0</v>
      </c>
    </row>
    <row r="13">
      <c r="B13" s="4" t="s">
        <v>10</v>
      </c>
      <c r="C13" s="5"/>
      <c r="D13" s="6">
        <v>0.0</v>
      </c>
    </row>
    <row r="14">
      <c r="B14" s="4" t="s">
        <v>11</v>
      </c>
      <c r="C14" s="5"/>
      <c r="D14" s="6">
        <v>10000.0</v>
      </c>
    </row>
    <row r="15">
      <c r="B15" s="4" t="s">
        <v>12</v>
      </c>
      <c r="C15" s="5"/>
      <c r="D15" s="6">
        <v>6000.0</v>
      </c>
    </row>
    <row r="16">
      <c r="B16" s="4" t="s">
        <v>13</v>
      </c>
      <c r="C16" s="5"/>
      <c r="D16" s="6">
        <v>12000.0</v>
      </c>
    </row>
    <row r="17">
      <c r="B17" s="4" t="s">
        <v>14</v>
      </c>
      <c r="C17" s="5"/>
      <c r="D17" s="6">
        <v>7000.0</v>
      </c>
    </row>
    <row r="18">
      <c r="B18" s="4" t="s">
        <v>15</v>
      </c>
      <c r="C18" s="5"/>
      <c r="D18" s="6">
        <v>0.0</v>
      </c>
    </row>
    <row r="19">
      <c r="B19" s="4" t="s">
        <v>16</v>
      </c>
      <c r="C19" s="5"/>
      <c r="D19" s="6">
        <v>10000.0</v>
      </c>
    </row>
    <row r="20">
      <c r="B20" s="4" t="s">
        <v>17</v>
      </c>
      <c r="C20" s="5"/>
      <c r="D20" s="6">
        <v>20000.0</v>
      </c>
    </row>
    <row r="21">
      <c r="B21" s="4" t="s">
        <v>18</v>
      </c>
      <c r="C21" s="5"/>
      <c r="D21" s="6">
        <v>5000.0</v>
      </c>
    </row>
    <row r="22">
      <c r="B22" s="4" t="s">
        <v>19</v>
      </c>
      <c r="C22" s="5"/>
      <c r="D22" s="6">
        <v>0.0</v>
      </c>
    </row>
    <row r="23">
      <c r="B23" s="4" t="s">
        <v>20</v>
      </c>
      <c r="C23" s="5"/>
      <c r="D23" s="6">
        <v>0.0</v>
      </c>
    </row>
    <row r="24">
      <c r="B24" s="4" t="s">
        <v>21</v>
      </c>
      <c r="C24" s="5"/>
      <c r="D24" s="6">
        <v>10000.0</v>
      </c>
    </row>
    <row r="25">
      <c r="B25" s="7" t="s">
        <v>22</v>
      </c>
      <c r="C25" s="5"/>
      <c r="D25" s="8">
        <f>SUM(D4:D24)</f>
        <v>475000</v>
      </c>
    </row>
    <row r="26">
      <c r="B26" s="9" t="s">
        <v>23</v>
      </c>
      <c r="C26" s="2"/>
      <c r="D26" s="2"/>
      <c r="E26" s="10"/>
      <c r="F26" s="10"/>
    </row>
    <row r="27">
      <c r="B27" s="3"/>
      <c r="C27" s="3"/>
      <c r="D27" s="3"/>
      <c r="E27" s="10"/>
      <c r="F27" s="10"/>
    </row>
    <row r="28">
      <c r="B28" s="11" t="s">
        <v>24</v>
      </c>
      <c r="C28" s="3"/>
      <c r="D28" s="11" t="s">
        <v>25</v>
      </c>
      <c r="E28" s="11" t="s">
        <v>26</v>
      </c>
      <c r="F28" s="11" t="s">
        <v>27</v>
      </c>
    </row>
    <row r="29">
      <c r="B29" s="4" t="s">
        <v>28</v>
      </c>
      <c r="C29" s="3"/>
      <c r="D29" s="12">
        <v>38.0</v>
      </c>
      <c r="E29" s="6">
        <v>155.0</v>
      </c>
      <c r="F29" s="6">
        <v>27.0</v>
      </c>
    </row>
    <row r="30">
      <c r="B30" s="4" t="s">
        <v>29</v>
      </c>
      <c r="C30" s="3"/>
      <c r="D30" s="12">
        <v>12.0</v>
      </c>
      <c r="E30" s="6">
        <v>130.0</v>
      </c>
      <c r="F30" s="6">
        <v>24.0</v>
      </c>
    </row>
    <row r="31">
      <c r="B31" s="4" t="s">
        <v>30</v>
      </c>
      <c r="C31" s="3"/>
      <c r="D31" s="12">
        <v>8.0</v>
      </c>
      <c r="E31" s="6">
        <v>125.0</v>
      </c>
      <c r="F31" s="6">
        <v>70.0</v>
      </c>
    </row>
    <row r="32">
      <c r="B32" s="4" t="s">
        <v>31</v>
      </c>
      <c r="C32" s="3"/>
      <c r="D32" s="12">
        <v>7.0</v>
      </c>
      <c r="E32" s="6">
        <v>110.0</v>
      </c>
      <c r="F32" s="6">
        <v>50.0</v>
      </c>
    </row>
    <row r="33">
      <c r="B33" s="4" t="s">
        <v>32</v>
      </c>
      <c r="C33" s="3"/>
      <c r="D33" s="12">
        <v>1.0</v>
      </c>
      <c r="E33" s="6">
        <v>400.0</v>
      </c>
      <c r="F33" s="6">
        <v>170.0</v>
      </c>
    </row>
    <row r="34">
      <c r="B34" s="4" t="s">
        <v>33</v>
      </c>
      <c r="C34" s="3"/>
      <c r="D34" s="12">
        <v>7.0</v>
      </c>
      <c r="E34" s="6">
        <v>150.0</v>
      </c>
      <c r="F34" s="6">
        <v>100.0</v>
      </c>
    </row>
    <row r="35">
      <c r="B35" s="4" t="s">
        <v>34</v>
      </c>
      <c r="C35" s="3"/>
      <c r="D35" s="12">
        <v>2.0</v>
      </c>
      <c r="E35" s="6">
        <v>100.0</v>
      </c>
      <c r="F35" s="6">
        <v>30.0</v>
      </c>
    </row>
    <row r="36">
      <c r="B36" s="13" t="s">
        <v>35</v>
      </c>
      <c r="C36" s="3"/>
      <c r="D36" s="14">
        <f>SUM(D29:D35)</f>
        <v>75</v>
      </c>
      <c r="E36" s="15">
        <f t="shared" ref="E36:F36" si="1">SUMPRODUCT($D29:$D35,E$29:E$35)/$D$36</f>
        <v>144.9333333</v>
      </c>
      <c r="F36" s="16">
        <f t="shared" si="1"/>
        <v>42.05333333</v>
      </c>
    </row>
    <row r="37">
      <c r="B37" s="3"/>
      <c r="C37" s="3"/>
      <c r="D37" s="3"/>
      <c r="E37" s="10"/>
      <c r="F37" s="10"/>
    </row>
    <row r="38">
      <c r="B38" s="1" t="s">
        <v>36</v>
      </c>
      <c r="C38" s="2"/>
      <c r="D38" s="2"/>
      <c r="E38" s="10"/>
      <c r="F38" s="10"/>
    </row>
    <row r="39">
      <c r="B39" s="3"/>
      <c r="C39" s="3"/>
      <c r="D39" s="3"/>
      <c r="E39" s="10"/>
      <c r="F39" s="10"/>
    </row>
    <row r="40">
      <c r="B40" s="4" t="str">
        <f t="shared" ref="B40:B44" si="2">B29</f>
        <v>Кофе</v>
      </c>
      <c r="C40" s="3"/>
      <c r="D40" s="17">
        <f t="shared" ref="D40:D44" si="3">D29*E29*365/12</f>
        <v>179154.1667</v>
      </c>
      <c r="E40" s="10"/>
      <c r="F40" s="10"/>
    </row>
    <row r="41">
      <c r="B41" s="4" t="str">
        <f t="shared" si="2"/>
        <v>Прочие напитки</v>
      </c>
      <c r="C41" s="3"/>
      <c r="D41" s="17">
        <f t="shared" si="3"/>
        <v>47450</v>
      </c>
      <c r="E41" s="10"/>
      <c r="F41" s="10"/>
    </row>
    <row r="42">
      <c r="B42" s="4" t="str">
        <f t="shared" si="2"/>
        <v>Еда</v>
      </c>
      <c r="C42" s="3"/>
      <c r="D42" s="17">
        <f t="shared" si="3"/>
        <v>30416.66667</v>
      </c>
      <c r="E42" s="10"/>
      <c r="F42" s="10"/>
    </row>
    <row r="43">
      <c r="B43" s="4" t="str">
        <f t="shared" si="2"/>
        <v>Кондитерские изделия</v>
      </c>
      <c r="C43" s="3"/>
      <c r="D43" s="17">
        <f t="shared" si="3"/>
        <v>23420.83333</v>
      </c>
      <c r="E43" s="10"/>
      <c r="F43" s="10"/>
    </row>
    <row r="44">
      <c r="B44" s="4" t="str">
        <f t="shared" si="2"/>
        <v>Мерч</v>
      </c>
      <c r="C44" s="3"/>
      <c r="D44" s="17">
        <f t="shared" si="3"/>
        <v>12166.66667</v>
      </c>
      <c r="E44" s="10"/>
      <c r="F44" s="10"/>
    </row>
    <row r="45">
      <c r="B45" s="4" t="str">
        <f>B35</f>
        <v>Прочее</v>
      </c>
      <c r="C45" s="3"/>
      <c r="D45" s="17">
        <f>D35*E35*365/12</f>
        <v>6083.333333</v>
      </c>
      <c r="E45" s="10"/>
      <c r="F45" s="10"/>
    </row>
    <row r="46">
      <c r="B46" s="7" t="s">
        <v>22</v>
      </c>
      <c r="C46" s="3"/>
      <c r="D46" s="8">
        <f>SUM(D40:D45)</f>
        <v>298691.6667</v>
      </c>
      <c r="E46" s="10"/>
      <c r="F46" s="10"/>
    </row>
    <row r="47">
      <c r="B47" s="3"/>
      <c r="C47" s="3"/>
      <c r="D47" s="3"/>
      <c r="E47" s="10"/>
      <c r="F47" s="10"/>
    </row>
    <row r="48">
      <c r="B48" s="1" t="s">
        <v>37</v>
      </c>
      <c r="C48" s="2"/>
      <c r="D48" s="2"/>
      <c r="E48" s="10"/>
      <c r="F48" s="10"/>
    </row>
    <row r="49">
      <c r="B49" s="3"/>
      <c r="C49" s="3"/>
      <c r="D49" s="3"/>
      <c r="E49" s="10"/>
      <c r="F49" s="10"/>
    </row>
    <row r="50">
      <c r="B50" s="4" t="str">
        <f t="shared" ref="B50:B54" si="4">B29</f>
        <v>Кофе</v>
      </c>
      <c r="C50" s="3"/>
      <c r="D50" s="17">
        <f t="shared" ref="D50:D54" si="5">D29*F29*365/12</f>
        <v>31207.5</v>
      </c>
      <c r="E50" s="10"/>
      <c r="F50" s="10"/>
    </row>
    <row r="51">
      <c r="B51" s="4" t="str">
        <f t="shared" si="4"/>
        <v>Прочие напитки</v>
      </c>
      <c r="C51" s="3"/>
      <c r="D51" s="17">
        <f t="shared" si="5"/>
        <v>8760</v>
      </c>
      <c r="E51" s="10"/>
      <c r="F51" s="10"/>
    </row>
    <row r="52">
      <c r="B52" s="4" t="str">
        <f t="shared" si="4"/>
        <v>Еда</v>
      </c>
      <c r="C52" s="3"/>
      <c r="D52" s="17">
        <f t="shared" si="5"/>
        <v>17033.33333</v>
      </c>
      <c r="E52" s="10"/>
      <c r="F52" s="10"/>
    </row>
    <row r="53">
      <c r="B53" s="4" t="str">
        <f t="shared" si="4"/>
        <v>Кондитерские изделия</v>
      </c>
      <c r="C53" s="3"/>
      <c r="D53" s="17">
        <f t="shared" si="5"/>
        <v>10645.83333</v>
      </c>
      <c r="E53" s="10"/>
      <c r="F53" s="10"/>
    </row>
    <row r="54">
      <c r="B54" s="4" t="str">
        <f t="shared" si="4"/>
        <v>Мерч</v>
      </c>
      <c r="C54" s="3"/>
      <c r="D54" s="17">
        <f t="shared" si="5"/>
        <v>5170.833333</v>
      </c>
      <c r="E54" s="10"/>
      <c r="F54" s="10"/>
    </row>
    <row r="55">
      <c r="B55" s="4" t="str">
        <f>B35</f>
        <v>Прочее</v>
      </c>
      <c r="C55" s="3"/>
      <c r="D55" s="17">
        <f>D35*F35*365/12</f>
        <v>1825</v>
      </c>
      <c r="E55" s="10"/>
      <c r="F55" s="10"/>
    </row>
    <row r="56">
      <c r="B56" s="7" t="s">
        <v>22</v>
      </c>
      <c r="C56" s="3"/>
      <c r="D56" s="8">
        <f>SUM(D50:D55)</f>
        <v>74642.5</v>
      </c>
      <c r="E56" s="10"/>
      <c r="F56" s="10"/>
    </row>
    <row r="57">
      <c r="B57" s="18" t="s">
        <v>38</v>
      </c>
      <c r="C57" s="2"/>
      <c r="D57" s="2"/>
    </row>
    <row r="58">
      <c r="B58" s="3"/>
      <c r="C58" s="3"/>
      <c r="D58" s="3"/>
    </row>
    <row r="59">
      <c r="B59" s="4" t="s">
        <v>39</v>
      </c>
      <c r="C59" s="3"/>
      <c r="D59" s="6">
        <v>40000.0</v>
      </c>
    </row>
    <row r="60">
      <c r="B60" s="4" t="s">
        <v>40</v>
      </c>
      <c r="C60" s="3"/>
      <c r="D60" s="6">
        <v>47000.0</v>
      </c>
    </row>
    <row r="61">
      <c r="B61" s="4" t="s">
        <v>41</v>
      </c>
      <c r="C61" s="3"/>
      <c r="D61" s="6">
        <v>8000.0</v>
      </c>
    </row>
    <row r="62">
      <c r="B62" s="4" t="s">
        <v>42</v>
      </c>
      <c r="C62" s="3"/>
      <c r="D62" s="6">
        <v>2000.0</v>
      </c>
    </row>
    <row r="63">
      <c r="B63" s="4" t="s">
        <v>43</v>
      </c>
      <c r="C63" s="3"/>
      <c r="D63" s="6">
        <v>0.0</v>
      </c>
    </row>
    <row r="64">
      <c r="B64" s="4" t="s">
        <v>44</v>
      </c>
      <c r="C64" s="3"/>
      <c r="D64" s="6">
        <v>3000.0</v>
      </c>
    </row>
    <row r="65">
      <c r="B65" s="4" t="s">
        <v>45</v>
      </c>
      <c r="C65" s="3"/>
      <c r="D65" s="6">
        <v>4000.0</v>
      </c>
    </row>
    <row r="66">
      <c r="B66" s="4" t="s">
        <v>46</v>
      </c>
      <c r="C66" s="3"/>
      <c r="D66" s="6">
        <v>5000.0</v>
      </c>
    </row>
    <row r="67">
      <c r="B67" s="4" t="s">
        <v>47</v>
      </c>
      <c r="C67" s="3"/>
      <c r="D67" s="6">
        <v>0.0</v>
      </c>
    </row>
    <row r="68">
      <c r="B68" s="4" t="s">
        <v>48</v>
      </c>
      <c r="C68" s="3"/>
      <c r="D68" s="6">
        <v>2000.0</v>
      </c>
    </row>
    <row r="69">
      <c r="B69" s="4" t="s">
        <v>9</v>
      </c>
      <c r="C69" s="3"/>
      <c r="D69" s="6">
        <v>990.0</v>
      </c>
    </row>
    <row r="70">
      <c r="B70" s="4" t="s">
        <v>49</v>
      </c>
      <c r="C70" s="3"/>
      <c r="D70" s="6">
        <v>5000.0</v>
      </c>
    </row>
    <row r="71">
      <c r="B71" s="4" t="s">
        <v>50</v>
      </c>
      <c r="C71" s="3"/>
      <c r="D71" s="19">
        <v>0.0</v>
      </c>
    </row>
    <row r="72">
      <c r="B72" s="7" t="s">
        <v>22</v>
      </c>
      <c r="C72" s="3"/>
      <c r="D72" s="8">
        <f>SUM(D59:D71)</f>
        <v>116990</v>
      </c>
    </row>
    <row r="74">
      <c r="B74" s="20" t="s">
        <v>51</v>
      </c>
      <c r="C74" s="20"/>
      <c r="D74" s="21">
        <v>43890.0</v>
      </c>
      <c r="E74" s="21">
        <v>43891.0</v>
      </c>
      <c r="F74" s="21">
        <f t="shared" ref="F74:J74" si="6">EOMONTH(E74,1)</f>
        <v>43951</v>
      </c>
      <c r="G74" s="21">
        <f t="shared" si="6"/>
        <v>43982</v>
      </c>
      <c r="H74" s="21">
        <f t="shared" si="6"/>
        <v>44012</v>
      </c>
      <c r="I74" s="21">
        <f t="shared" si="6"/>
        <v>44043</v>
      </c>
      <c r="J74" s="21">
        <f t="shared" si="6"/>
        <v>44074</v>
      </c>
    </row>
    <row r="75">
      <c r="B75" s="22" t="s">
        <v>52</v>
      </c>
      <c r="C75" s="23"/>
      <c r="D75" s="24">
        <v>1.0</v>
      </c>
      <c r="E75" s="25">
        <f t="shared" ref="E75:J75" si="7">D75+1</f>
        <v>2</v>
      </c>
      <c r="F75" s="25">
        <f t="shared" si="7"/>
        <v>3</v>
      </c>
      <c r="G75" s="25">
        <f t="shared" si="7"/>
        <v>4</v>
      </c>
      <c r="H75" s="25">
        <f t="shared" si="7"/>
        <v>5</v>
      </c>
      <c r="I75" s="25">
        <f t="shared" si="7"/>
        <v>6</v>
      </c>
      <c r="J75" s="25">
        <f t="shared" si="7"/>
        <v>7</v>
      </c>
    </row>
    <row r="76">
      <c r="B76" s="26" t="s">
        <v>53</v>
      </c>
      <c r="C76" s="23"/>
      <c r="D76" s="27">
        <v>0.0</v>
      </c>
      <c r="E76" s="27">
        <f t="shared" ref="E76:J76" si="8">$D36*365/12</f>
        <v>2281.25</v>
      </c>
      <c r="F76" s="28">
        <f t="shared" si="8"/>
        <v>2281.25</v>
      </c>
      <c r="G76" s="28">
        <f t="shared" si="8"/>
        <v>2281.25</v>
      </c>
      <c r="H76" s="28">
        <f t="shared" si="8"/>
        <v>2281.25</v>
      </c>
      <c r="I76" s="28">
        <f t="shared" si="8"/>
        <v>2281.25</v>
      </c>
      <c r="J76" s="28">
        <f t="shared" si="8"/>
        <v>2281.25</v>
      </c>
    </row>
    <row r="77">
      <c r="B77" s="29"/>
      <c r="C77" s="30"/>
      <c r="D77" s="30"/>
      <c r="E77" s="30"/>
      <c r="F77" s="30"/>
      <c r="G77" s="30"/>
      <c r="H77" s="30"/>
      <c r="I77" s="30"/>
      <c r="J77" s="23"/>
    </row>
    <row r="78">
      <c r="B78" s="26" t="s">
        <v>54</v>
      </c>
      <c r="C78" s="23"/>
      <c r="D78" s="31">
        <v>0.0</v>
      </c>
      <c r="E78" s="32">
        <f t="shared" ref="E78:J78" si="9">$D46</f>
        <v>298691.6667</v>
      </c>
      <c r="F78" s="32">
        <f t="shared" si="9"/>
        <v>298691.6667</v>
      </c>
      <c r="G78" s="32">
        <f t="shared" si="9"/>
        <v>298691.6667</v>
      </c>
      <c r="H78" s="32">
        <f t="shared" si="9"/>
        <v>298691.6667</v>
      </c>
      <c r="I78" s="32">
        <f t="shared" si="9"/>
        <v>298691.6667</v>
      </c>
      <c r="J78" s="32">
        <f t="shared" si="9"/>
        <v>298691.6667</v>
      </c>
    </row>
    <row r="79">
      <c r="B79" s="26" t="s">
        <v>27</v>
      </c>
      <c r="C79" s="23"/>
      <c r="D79" s="31">
        <v>0.0</v>
      </c>
      <c r="E79" s="32">
        <f t="shared" ref="E79:J79" si="10">$D56</f>
        <v>74642.5</v>
      </c>
      <c r="F79" s="32">
        <f t="shared" si="10"/>
        <v>74642.5</v>
      </c>
      <c r="G79" s="32">
        <f t="shared" si="10"/>
        <v>74642.5</v>
      </c>
      <c r="H79" s="32">
        <f t="shared" si="10"/>
        <v>74642.5</v>
      </c>
      <c r="I79" s="32">
        <f t="shared" si="10"/>
        <v>74642.5</v>
      </c>
      <c r="J79" s="32">
        <f t="shared" si="10"/>
        <v>74642.5</v>
      </c>
    </row>
    <row r="80">
      <c r="B80" s="29"/>
      <c r="C80" s="30"/>
      <c r="D80" s="30"/>
      <c r="E80" s="30"/>
      <c r="F80" s="30"/>
      <c r="G80" s="30"/>
      <c r="H80" s="30"/>
      <c r="I80" s="30"/>
      <c r="J80" s="23"/>
    </row>
    <row r="81">
      <c r="B81" s="33" t="s">
        <v>55</v>
      </c>
      <c r="C81" s="23"/>
      <c r="D81" s="31">
        <v>0.0</v>
      </c>
      <c r="E81" s="32">
        <f>$D72</f>
        <v>116990</v>
      </c>
      <c r="F81" s="32">
        <f>D72</f>
        <v>116990</v>
      </c>
      <c r="G81" s="32">
        <f>D72</f>
        <v>116990</v>
      </c>
      <c r="H81" s="32">
        <f>D72</f>
        <v>116990</v>
      </c>
      <c r="I81" s="32">
        <f t="shared" ref="I81:J81" si="11">D72</f>
        <v>116990</v>
      </c>
      <c r="J81" s="28" t="str">
        <f t="shared" si="11"/>
        <v/>
      </c>
    </row>
    <row r="82">
      <c r="B82" s="34" t="s">
        <v>56</v>
      </c>
      <c r="C82" s="23"/>
      <c r="D82" s="35">
        <v>0.0</v>
      </c>
      <c r="E82" s="32">
        <f t="shared" ref="E82:J82" si="12">$E78-$E79-$E81</f>
        <v>107059.1667</v>
      </c>
      <c r="F82" s="32">
        <f t="shared" si="12"/>
        <v>107059.1667</v>
      </c>
      <c r="G82" s="32">
        <f t="shared" si="12"/>
        <v>107059.1667</v>
      </c>
      <c r="H82" s="32">
        <f t="shared" si="12"/>
        <v>107059.1667</v>
      </c>
      <c r="I82" s="32">
        <f t="shared" si="12"/>
        <v>107059.1667</v>
      </c>
      <c r="J82" s="32">
        <f t="shared" si="12"/>
        <v>107059.1667</v>
      </c>
    </row>
    <row r="83">
      <c r="B83" s="29"/>
      <c r="C83" s="30"/>
      <c r="D83" s="30"/>
      <c r="E83" s="30"/>
      <c r="F83" s="30"/>
      <c r="G83" s="30"/>
      <c r="H83" s="30"/>
      <c r="I83" s="30"/>
      <c r="J83" s="23"/>
    </row>
    <row r="84">
      <c r="B84" s="26" t="s">
        <v>57</v>
      </c>
      <c r="C84" s="23"/>
      <c r="D84" s="31">
        <v>0.0</v>
      </c>
      <c r="E84" s="36">
        <v>0.13</v>
      </c>
      <c r="F84" s="36">
        <v>0.13</v>
      </c>
      <c r="G84" s="36">
        <v>0.13</v>
      </c>
      <c r="H84" s="36">
        <v>0.13</v>
      </c>
      <c r="I84" s="36">
        <v>0.13</v>
      </c>
      <c r="J84" s="36">
        <v>0.13</v>
      </c>
    </row>
    <row r="85">
      <c r="B85" s="33" t="s">
        <v>58</v>
      </c>
      <c r="C85" s="23"/>
      <c r="D85" s="32">
        <f>-D25-(D82-(D82*D84))</f>
        <v>-475000</v>
      </c>
      <c r="E85" s="32">
        <f>-D25+E82-(E82*E84)</f>
        <v>-381858.525</v>
      </c>
      <c r="F85" s="32">
        <f>E85+E82-(E82*F84)</f>
        <v>-288717.05</v>
      </c>
      <c r="G85" s="32">
        <f>F85+E82-(E82*G84)</f>
        <v>-195575.575</v>
      </c>
      <c r="H85" s="32">
        <f>G85+E82-(E82*H84)</f>
        <v>-102434.1</v>
      </c>
      <c r="I85" s="32">
        <f t="shared" ref="I85:J85" si="13">H85+E82-(E82*I84)</f>
        <v>-9292.625</v>
      </c>
      <c r="J85" s="32">
        <f t="shared" si="13"/>
        <v>83848.85</v>
      </c>
    </row>
    <row r="86">
      <c r="B86" s="29"/>
      <c r="C86" s="30"/>
      <c r="D86" s="30"/>
      <c r="E86" s="30"/>
      <c r="F86" s="30"/>
      <c r="G86" s="30"/>
      <c r="H86" s="30"/>
      <c r="I86" s="30"/>
      <c r="J86" s="23"/>
    </row>
    <row r="87">
      <c r="B87" s="26" t="s">
        <v>59</v>
      </c>
      <c r="C87" s="23"/>
      <c r="D87" s="32">
        <f>D25</f>
        <v>475000</v>
      </c>
      <c r="E87" s="32">
        <v>0.0</v>
      </c>
      <c r="F87" s="32">
        <v>0.0</v>
      </c>
      <c r="G87" s="32">
        <v>0.0</v>
      </c>
      <c r="H87" s="32">
        <v>0.0</v>
      </c>
      <c r="I87" s="32">
        <v>0.0</v>
      </c>
      <c r="J87" s="32">
        <v>0.0</v>
      </c>
    </row>
    <row r="88">
      <c r="B88" s="29"/>
      <c r="C88" s="30"/>
      <c r="D88" s="30"/>
      <c r="E88" s="30"/>
      <c r="F88" s="30"/>
      <c r="G88" s="30"/>
      <c r="H88" s="30"/>
      <c r="I88" s="30"/>
      <c r="J88" s="23"/>
    </row>
    <row r="89">
      <c r="B89" s="37" t="s">
        <v>60</v>
      </c>
      <c r="C89" s="23"/>
      <c r="D89" s="31">
        <v>0.0</v>
      </c>
      <c r="E89" s="38">
        <f t="shared" ref="E89:J89" si="14">E82/E78</f>
        <v>0.358427029</v>
      </c>
      <c r="F89" s="38">
        <f t="shared" si="14"/>
        <v>0.358427029</v>
      </c>
      <c r="G89" s="38">
        <f t="shared" si="14"/>
        <v>0.358427029</v>
      </c>
      <c r="H89" s="38">
        <f t="shared" si="14"/>
        <v>0.358427029</v>
      </c>
      <c r="I89" s="38">
        <f t="shared" si="14"/>
        <v>0.358427029</v>
      </c>
      <c r="J89" s="38">
        <f t="shared" si="14"/>
        <v>0.358427029</v>
      </c>
    </row>
  </sheetData>
  <mergeCells count="15">
    <mergeCell ref="B82:C82"/>
    <mergeCell ref="B83:J83"/>
    <mergeCell ref="B84:C84"/>
    <mergeCell ref="B85:C85"/>
    <mergeCell ref="B86:J86"/>
    <mergeCell ref="B87:C87"/>
    <mergeCell ref="B88:J88"/>
    <mergeCell ref="B89:C89"/>
    <mergeCell ref="B75:C75"/>
    <mergeCell ref="B76:C76"/>
    <mergeCell ref="B77:J77"/>
    <mergeCell ref="B78:C78"/>
    <mergeCell ref="B79:C79"/>
    <mergeCell ref="B80:J80"/>
    <mergeCell ref="B81:C81"/>
  </mergeCells>
  <drawing r:id="rId1"/>
</worksheet>
</file>