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a11239e760333f/Desktop/Online Course Dev/"/>
    </mc:Choice>
  </mc:AlternateContent>
  <xr:revisionPtr revIDLastSave="157" documentId="8_{FB1B60D7-3D2B-40C7-891B-7ADFF8BBB5BB}" xr6:coauthVersionLast="47" xr6:coauthVersionMax="47" xr10:uidLastSave="{24DB483C-ED8E-4B0E-8502-0D70455F7F57}"/>
  <bookViews>
    <workbookView xWindow="-110" yWindow="-110" windowWidth="19420" windowHeight="10300" activeTab="2" xr2:uid="{297F9EE3-5127-4E6E-9D56-0D2555E841A6}"/>
  </bookViews>
  <sheets>
    <sheet name="Dirty Data (Start)" sheetId="1" r:id="rId1"/>
    <sheet name="Pivot Tables" sheetId="6" r:id="rId2"/>
    <sheet name="Chart" sheetId="9" r:id="rId3"/>
    <sheet name="Data Adjusted" sheetId="3" r:id="rId4"/>
    <sheet name="City Mapping" sheetId="2" r:id="rId5"/>
  </sheets>
  <definedNames>
    <definedName name="_xlnm._FilterDatabase" localSheetId="3" hidden="1">'Data Adjusted'!$A$1:$P$21</definedName>
  </definedNames>
  <calcPr calcId="191029"/>
  <pivotCaches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6" i="3"/>
  <c r="S8" i="3"/>
  <c r="S10" i="3"/>
  <c r="S11" i="3"/>
  <c r="S12" i="3"/>
  <c r="S13" i="3"/>
  <c r="S14" i="3"/>
  <c r="S15" i="3"/>
  <c r="S16" i="3"/>
  <c r="S17" i="3"/>
  <c r="S18" i="3"/>
  <c r="S20" i="3"/>
  <c r="S21" i="3"/>
  <c r="Q5" i="3"/>
  <c r="R5" i="3" s="1"/>
  <c r="Q6" i="3"/>
  <c r="R6" i="3" s="1"/>
  <c r="Q8" i="3"/>
  <c r="R8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20" i="3"/>
  <c r="R20" i="3" s="1"/>
  <c r="Q21" i="3"/>
  <c r="R21" i="3" s="1"/>
  <c r="O3" i="3"/>
  <c r="P3" i="3" s="1"/>
  <c r="Q3" i="3" s="1"/>
  <c r="R3" i="3" s="1"/>
  <c r="O4" i="3"/>
  <c r="P4" i="3" s="1"/>
  <c r="Q4" i="3" s="1"/>
  <c r="R4" i="3" s="1"/>
  <c r="O5" i="3"/>
  <c r="O6" i="3"/>
  <c r="O7" i="3"/>
  <c r="P7" i="3" s="1"/>
  <c r="Q7" i="3" s="1"/>
  <c r="R7" i="3" s="1"/>
  <c r="O8" i="3"/>
  <c r="O9" i="3"/>
  <c r="P9" i="3" s="1"/>
  <c r="Q9" i="3" s="1"/>
  <c r="R9" i="3" s="1"/>
  <c r="O10" i="3"/>
  <c r="O11" i="3"/>
  <c r="O12" i="3"/>
  <c r="O13" i="3"/>
  <c r="O14" i="3"/>
  <c r="O15" i="3"/>
  <c r="O16" i="3"/>
  <c r="O17" i="3"/>
  <c r="O18" i="3"/>
  <c r="O19" i="3"/>
  <c r="P19" i="3" s="1"/>
  <c r="Q19" i="3" s="1"/>
  <c r="R19" i="3" s="1"/>
  <c r="O20" i="3"/>
  <c r="O21" i="3"/>
  <c r="O2" i="3"/>
  <c r="P2" i="3" s="1"/>
  <c r="Q2" i="3" s="1"/>
  <c r="R2" i="3" s="1"/>
  <c r="M3" i="3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" i="3"/>
  <c r="N2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S4" i="3" l="1"/>
  <c r="S19" i="3"/>
  <c r="S3" i="3"/>
  <c r="S2" i="3"/>
  <c r="U3" i="3"/>
  <c r="S7" i="3" s="1"/>
  <c r="U4" i="3" l="1"/>
  <c r="S9" i="3"/>
</calcChain>
</file>

<file path=xl/sharedStrings.xml><?xml version="1.0" encoding="utf-8"?>
<sst xmlns="http://schemas.openxmlformats.org/spreadsheetml/2006/main" count="287" uniqueCount="85">
  <si>
    <t>Vin</t>
  </si>
  <si>
    <t>Make</t>
  </si>
  <si>
    <t>Model</t>
  </si>
  <si>
    <t>Color</t>
  </si>
  <si>
    <t>Driver</t>
  </si>
  <si>
    <t>City ID</t>
  </si>
  <si>
    <t>MPG (Miles per Gallon)</t>
  </si>
  <si>
    <t>Fuel Cost per Gallon</t>
  </si>
  <si>
    <t>Placed In Service Date</t>
  </si>
  <si>
    <t>Retirement Date</t>
  </si>
  <si>
    <t>V3568625</t>
  </si>
  <si>
    <t>Ford</t>
  </si>
  <si>
    <t>Transit-Cargo-Van</t>
  </si>
  <si>
    <t>White</t>
  </si>
  <si>
    <t>John Smith</t>
  </si>
  <si>
    <t>V81542858</t>
  </si>
  <si>
    <t>Peter Pan</t>
  </si>
  <si>
    <t>V96341592</t>
  </si>
  <si>
    <t>Gary Potter</t>
  </si>
  <si>
    <t>V86215399</t>
  </si>
  <si>
    <t>Phil Johnson</t>
  </si>
  <si>
    <t>V48568261</t>
  </si>
  <si>
    <t xml:space="preserve">Ford  </t>
  </si>
  <si>
    <t>Luke Williamson</t>
  </si>
  <si>
    <t>V67368288</t>
  </si>
  <si>
    <t>Carter Bryant</t>
  </si>
  <si>
    <t>V85332135</t>
  </si>
  <si>
    <t>Chevrolet</t>
  </si>
  <si>
    <t>Express-Cargo-Van</t>
  </si>
  <si>
    <t>Blake Jordan</t>
  </si>
  <si>
    <t>V15493077</t>
  </si>
  <si>
    <t>Moriah Johnson</t>
  </si>
  <si>
    <t>V48612212</t>
  </si>
  <si>
    <t>Pete Haas</t>
  </si>
  <si>
    <t>V87539385</t>
  </si>
  <si>
    <t xml:space="preserve">Chevrolet </t>
  </si>
  <si>
    <t>Terry Lang</t>
  </si>
  <si>
    <t>V43411591</t>
  </si>
  <si>
    <t>Darwin Wong</t>
  </si>
  <si>
    <t>V61142713</t>
  </si>
  <si>
    <t>Branden Williams</t>
  </si>
  <si>
    <t>V57988839</t>
  </si>
  <si>
    <t>Brandon Rodriguez</t>
  </si>
  <si>
    <t>V91912896</t>
  </si>
  <si>
    <t>Ken Adams</t>
  </si>
  <si>
    <t>V81582146</t>
  </si>
  <si>
    <t>RAM</t>
  </si>
  <si>
    <t>ProMaster-Cargo-Van</t>
  </si>
  <si>
    <t>Steve Musk</t>
  </si>
  <si>
    <t>V64514191</t>
  </si>
  <si>
    <t>Elon Jobs</t>
  </si>
  <si>
    <t>V51283</t>
  </si>
  <si>
    <t>Harry Ball</t>
  </si>
  <si>
    <t>V37519349</t>
  </si>
  <si>
    <t xml:space="preserve">RAM  </t>
  </si>
  <si>
    <t>Tony Manning</t>
  </si>
  <si>
    <t>V40460981</t>
  </si>
  <si>
    <t>Black</t>
  </si>
  <si>
    <t>Steven Cans</t>
  </si>
  <si>
    <t>V59132934</t>
  </si>
  <si>
    <t>Rudy Lopez</t>
  </si>
  <si>
    <t>City Name</t>
  </si>
  <si>
    <t>Los Angeles</t>
  </si>
  <si>
    <t>New York</t>
  </si>
  <si>
    <t>San Francisco</t>
  </si>
  <si>
    <t>Dallas</t>
  </si>
  <si>
    <t>Clean Make</t>
  </si>
  <si>
    <t>Clean Model</t>
  </si>
  <si>
    <t>City ID Number</t>
  </si>
  <si>
    <t>Retirement Date Flag</t>
  </si>
  <si>
    <t>Retirement Date Adjusted</t>
  </si>
  <si>
    <t>Retired Full Data</t>
  </si>
  <si>
    <t>Usage Life (Days)</t>
  </si>
  <si>
    <t>Average Usage Life</t>
  </si>
  <si>
    <t>Days</t>
  </si>
  <si>
    <t>Years</t>
  </si>
  <si>
    <t>Adjusted Placed In Service Date</t>
  </si>
  <si>
    <t>Average of MPG (Miles per Gallon)</t>
  </si>
  <si>
    <t>Grand Total</t>
  </si>
  <si>
    <t>Express Cargo Van</t>
  </si>
  <si>
    <t>Transit Cargo Van</t>
  </si>
  <si>
    <t>ProMaster Cargo Van</t>
  </si>
  <si>
    <t>Average of Fuel Cost per Gallon</t>
  </si>
  <si>
    <t>Count of Retirement Date Adjusted</t>
  </si>
  <si>
    <t>Average of Adjusted Placed In Service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</si>
</sst>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8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[7a-8-ENDv2.xlsx]Chart!PivotTable31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Fuel Cost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Chart!$B$3:$B$7</c:f>
              <c:strCache>
                <c:ptCount val="4"/>
                <c:pt idx="0">
                  <c:v>Dallas</c:v>
                </c:pt>
                <c:pt idx="1">
                  <c:v>Los Angeles</c:v>
                </c:pt>
                <c:pt idx="2">
                  <c:v>New York</c:v>
                </c:pt>
                <c:pt idx="3">
                  <c:v>San Francisco</c:v>
                </c:pt>
              </c:strCache>
            </c:strRef>
          </c:cat>
          <c:val>
            <c:numRef>
              <c:f>Chart!$C$3:$C$7</c:f>
              <c:numCache>
                <c:formatCode>General</c:formatCode>
                <c:ptCount val="4"/>
                <c:pt idx="0">
                  <c:v>3.3130000000000002</c:v>
                </c:pt>
                <c:pt idx="1">
                  <c:v>4.7009999999999996</c:v>
                </c:pt>
                <c:pt idx="2">
                  <c:v>3.4369999999999998</c:v>
                </c:pt>
                <c:pt idx="3">
                  <c:v>4.6740000000000004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4-4432-ACBC-F33E87E0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727152"/>
        <c:axId val="889728136"/>
      </c:barChart>
      <c:catAx>
        <c:axId val="889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8136"/>
        <c:crosses val="autoZero"/>
        <c:auto val="1"/>
        <c:lblAlgn val="ctr"/>
        <c:lblOffset val="100"/>
        <c:noMultiLvlLbl val="0"/>
      </c:catAx>
      <c:valAx>
        <c:axId val="889728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[7a-8-ENDv2.xlsx]Chart!PivotTable35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Retired</a:t>
            </a:r>
            <a:r>
              <a:rPr lang="en-US" baseline="0"/>
              <a:t> Vehicle Count by Auto Maker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Chart!$M$3:$M$6</c:f>
              <c:strCache>
                <c:ptCount val="3"/>
                <c:pt idx="0">
                  <c:v>Chevrolet</c:v>
                </c:pt>
                <c:pt idx="1">
                  <c:v>Ford</c:v>
                </c:pt>
                <c:pt idx="2">
                  <c:v>RAM</c:v>
                </c:pt>
              </c:strCache>
            </c:strRef>
          </c:cat>
          <c:val>
            <c:numRef>
              <c:f>Chart!$N$3:$N$6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8-41A7-9D93-985AC9B8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</xdr:row>
      <xdr:rowOff>73025</xdr:rowOff>
    </xdr:from>
    <xdr:to>
      <xdr:col>9</xdr:col>
      <xdr:colOff>590550</xdr:colOff>
      <xdr:row>14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9790C-3E2D-4888-801A-8040F3F3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49388</xdr:colOff>
      <xdr:row>1</xdr:row>
      <xdr:rowOff>159456</xdr:rowOff>
    </xdr:from>
    <xdr:to>
      <xdr:col>21</xdr:col>
      <xdr:colOff>522111</xdr:colOff>
      <xdr:row>17</xdr:row>
      <xdr:rowOff>56444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8A365-C654-46C6-BB4B-1697F91C1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Quach" refreshedDate="44578.499412962963" createdVersion="7" refreshedVersion="7" minRefreshableVersion="3" recordCount="20" xr:uid="{BB53ECD4-A44D-4272-ACEA-BDBB33314986}">
  <cacheSource type="worksheet">
    <worksheetSource ref="A1:S21" sheet="Data Adjusted"/>
  </cacheSource>
  <cacheFields count="19">
    <cacheField name="Vin" numFmtId="1">
      <sharedItems/>
    </cacheField>
    <cacheField name="Make" numFmtId="0">
      <sharedItems/>
    </cacheField>
    <cacheField name="Model" numFmtId="0">
      <sharedItems/>
    </cacheField>
    <cacheField name="Color" numFmtId="0">
      <sharedItems/>
    </cacheField>
    <cacheField name="Driver" numFmtId="0">
      <sharedItems/>
    </cacheField>
    <cacheField name="City ID" numFmtId="49">
      <sharedItems containsSemiMixedTypes="0" containsString="0" containsNumber="1" containsInteger="1" minValue="12001" maxValue="12004"/>
    </cacheField>
    <cacheField name="MPG (Miles per Gallon)" numFmtId="0">
      <sharedItems containsSemiMixedTypes="0" containsString="0" containsNumber="1" containsInteger="1" minValue="15" maxValue="25"/>
    </cacheField>
    <cacheField name="Fuel Cost per Gallon" numFmtId="8">
      <sharedItems containsSemiMixedTypes="0" containsString="0" containsNumber="1" minValue="3.3130000000000002" maxValue="4.7009999999999996"/>
    </cacheField>
    <cacheField name="Placed In Service Date" numFmtId="14">
      <sharedItems containsNonDate="0" containsDate="1" containsString="0" containsBlank="1" minDate="2014-06-01T00:00:00" maxDate="2019-09-02T00:00:00"/>
    </cacheField>
    <cacheField name="Retirement Date" numFmtId="14">
      <sharedItems containsNonDate="0" containsDate="1" containsString="0" containsBlank="1" minDate="2020-06-01T00:00:00" maxDate="2026-05-02T00:00:00"/>
    </cacheField>
    <cacheField name="Clean Make" numFmtId="0">
      <sharedItems count="3">
        <s v="Ford"/>
        <s v="Chevrolet"/>
        <s v="RAM"/>
      </sharedItems>
    </cacheField>
    <cacheField name="Clean Model" numFmtId="0">
      <sharedItems count="3">
        <s v="Transit Cargo Van"/>
        <s v="Express Cargo Van"/>
        <s v="ProMaster Cargo Van"/>
      </sharedItems>
    </cacheField>
    <cacheField name="City ID Number" numFmtId="0">
      <sharedItems containsSemiMixedTypes="0" containsString="0" containsNumber="1" containsInteger="1" minValue="12001" maxValue="12004"/>
    </cacheField>
    <cacheField name="City Name" numFmtId="0">
      <sharedItems count="4">
        <s v="Los Angeles"/>
        <s v="New York"/>
        <s v="San Francisco"/>
        <s v="Dallas"/>
      </sharedItems>
    </cacheField>
    <cacheField name="Retirement Date Flag" numFmtId="0">
      <sharedItems/>
    </cacheField>
    <cacheField name="Retirement Date Adjusted" numFmtId="14">
      <sharedItems containsNonDate="0" containsDate="1" containsString="0" containsBlank="1" minDate="2020-06-01T00:00:00" maxDate="2021-12-02T00:00:00"/>
    </cacheField>
    <cacheField name="Retired Full Data" numFmtId="0">
      <sharedItems/>
    </cacheField>
    <cacheField name="Usage Life (Days)" numFmtId="0">
      <sharedItems containsMixedTypes="1" containsNumber="1" containsInteger="1" minValue="2011" maxValue="2222"/>
    </cacheField>
    <cacheField name="Adjusted Placed In Service Date" numFmtId="14">
      <sharedItems containsSemiMixedTypes="0" containsNonDate="0" containsDate="1" containsString="0" minDate="2014-06-01T00:00:00" maxDate="2019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V3568625"/>
    <s v="Ford"/>
    <s v="Transit-Cargo-Van"/>
    <s v="White"/>
    <s v="John Smith"/>
    <n v="12001"/>
    <n v="15"/>
    <n v="4.7009999999999996"/>
    <d v="2015-05-01T00:00:00"/>
    <d v="2020-11-01T00:00:00"/>
    <x v="0"/>
    <x v="0"/>
    <n v="12001"/>
    <x v="0"/>
    <s v=""/>
    <d v="2020-11-01T00:00:00"/>
    <s v="Retired"/>
    <n v="2011"/>
    <d v="2015-05-01T00:00:00"/>
  </r>
  <r>
    <s v="V81542858"/>
    <s v="Ford"/>
    <s v="Transit-Cargo-Van"/>
    <s v="White"/>
    <s v="Peter Pan"/>
    <n v="12001"/>
    <n v="15"/>
    <n v="4.7009999999999996"/>
    <d v="2015-04-01T00:00:00"/>
    <d v="2021-01-01T00:00:00"/>
    <x v="0"/>
    <x v="0"/>
    <n v="12001"/>
    <x v="0"/>
    <s v=""/>
    <d v="2021-01-01T00:00:00"/>
    <s v="Retired"/>
    <n v="2102"/>
    <d v="2015-04-01T00:00:00"/>
  </r>
  <r>
    <s v="V96341592"/>
    <s v="Ford"/>
    <s v="Transit-Cargo-Van"/>
    <s v="White"/>
    <s v="Gary Potter"/>
    <n v="12001"/>
    <n v="15"/>
    <n v="4.7009999999999996"/>
    <d v="2014-06-01T00:00:00"/>
    <d v="2020-06-01T00:00:00"/>
    <x v="0"/>
    <x v="0"/>
    <n v="12001"/>
    <x v="0"/>
    <s v=""/>
    <d v="2020-06-01T00:00:00"/>
    <s v="Retired"/>
    <n v="2192"/>
    <d v="2014-06-01T00:00:00"/>
  </r>
  <r>
    <s v="V86215399"/>
    <s v="Ford"/>
    <s v="Transit-Cargo-Van"/>
    <s v="White"/>
    <s v="Phil Johnson"/>
    <n v="12001"/>
    <n v="15"/>
    <n v="4.7009999999999996"/>
    <d v="2015-12-01T00:00:00"/>
    <m/>
    <x v="0"/>
    <x v="0"/>
    <n v="12001"/>
    <x v="0"/>
    <s v=""/>
    <m/>
    <s v=""/>
    <s v=""/>
    <d v="2015-12-01T00:00:00"/>
  </r>
  <r>
    <s v="V48568261"/>
    <s v="Ford  "/>
    <s v="Transit-Cargo-Van"/>
    <s v="White"/>
    <s v="Luke Williamson"/>
    <n v="12001"/>
    <n v="15"/>
    <n v="4.7009999999999996"/>
    <d v="2015-09-01T00:00:00"/>
    <m/>
    <x v="0"/>
    <x v="0"/>
    <n v="12001"/>
    <x v="0"/>
    <s v=""/>
    <m/>
    <s v=""/>
    <s v=""/>
    <d v="2015-09-01T00:00:00"/>
  </r>
  <r>
    <s v="V67368288"/>
    <s v="Ford  "/>
    <s v="Transit-Cargo-Van"/>
    <s v="White"/>
    <s v="Carter Bryant"/>
    <n v="12001"/>
    <n v="15"/>
    <n v="4.7009999999999996"/>
    <m/>
    <d v="2021-05-01T00:00:00"/>
    <x v="0"/>
    <x v="0"/>
    <n v="12001"/>
    <x v="0"/>
    <s v=""/>
    <d v="2021-05-01T00:00:00"/>
    <s v=""/>
    <s v=""/>
    <d v="2015-06-30T06:00:00"/>
  </r>
  <r>
    <s v="V85332135"/>
    <s v="Chevrolet"/>
    <s v="Express-Cargo-Van"/>
    <s v="White"/>
    <s v="Blake Jordan"/>
    <n v="12002"/>
    <n v="25"/>
    <n v="3.4369999999999998"/>
    <d v="2015-08-01T00:00:00"/>
    <m/>
    <x v="1"/>
    <x v="1"/>
    <n v="12002"/>
    <x v="1"/>
    <s v=""/>
    <m/>
    <s v=""/>
    <s v=""/>
    <d v="2015-08-01T00:00:00"/>
  </r>
  <r>
    <s v="V15493077"/>
    <s v="Chevrolet"/>
    <s v="Express-Cargo-Van"/>
    <s v="White"/>
    <s v="Moriah Johnson"/>
    <n v="12002"/>
    <n v="25"/>
    <n v="3.4369999999999998"/>
    <m/>
    <d v="2021-10-01T00:00:00"/>
    <x v="1"/>
    <x v="1"/>
    <n v="12002"/>
    <x v="1"/>
    <s v=""/>
    <d v="2021-10-01T00:00:00"/>
    <s v=""/>
    <s v=""/>
    <d v="2015-11-30T06:00:00"/>
  </r>
  <r>
    <s v="V48612212"/>
    <s v="Chevrolet"/>
    <s v="Express-Cargo-Van"/>
    <s v="White"/>
    <s v="Pete Haas"/>
    <n v="12002"/>
    <n v="25"/>
    <n v="3.4369999999999998"/>
    <d v="2016-04-01T00:00:00"/>
    <m/>
    <x v="1"/>
    <x v="1"/>
    <n v="12002"/>
    <x v="1"/>
    <s v=""/>
    <m/>
    <s v=""/>
    <s v=""/>
    <d v="2016-04-01T00:00:00"/>
  </r>
  <r>
    <s v="V87539385"/>
    <s v="Chevrolet "/>
    <s v="Express-Cargo-Van"/>
    <s v="White"/>
    <s v="Terry Lang"/>
    <n v="12002"/>
    <n v="25"/>
    <n v="3.4369999999999998"/>
    <d v="2017-10-01T00:00:00"/>
    <m/>
    <x v="1"/>
    <x v="1"/>
    <n v="12002"/>
    <x v="1"/>
    <s v=""/>
    <m/>
    <s v=""/>
    <s v=""/>
    <d v="2017-10-01T00:00:00"/>
  </r>
  <r>
    <s v="V43411591"/>
    <s v="Chevrolet"/>
    <s v="Express-Cargo-Van"/>
    <s v="White"/>
    <s v="Darwin Wong"/>
    <n v="12002"/>
    <n v="25"/>
    <n v="3.4369999999999998"/>
    <d v="2018-01-01T00:00:00"/>
    <m/>
    <x v="1"/>
    <x v="1"/>
    <n v="12002"/>
    <x v="1"/>
    <s v=""/>
    <m/>
    <s v=""/>
    <s v=""/>
    <d v="2018-01-01T00:00:00"/>
  </r>
  <r>
    <s v="V61142713"/>
    <s v="Chevrolet"/>
    <s v="Express-Cargo-Van"/>
    <s v="White"/>
    <s v="Branden Williams"/>
    <n v="12003"/>
    <n v="25"/>
    <n v="4.6740000000000004"/>
    <d v="2019-09-01T00:00:00"/>
    <d v="2026-05-01T00:00:00"/>
    <x v="1"/>
    <x v="1"/>
    <n v="12003"/>
    <x v="2"/>
    <s v="Error"/>
    <m/>
    <s v=""/>
    <s v=""/>
    <d v="2019-09-01T00:00:00"/>
  </r>
  <r>
    <s v="V57988839"/>
    <s v="Chevrolet"/>
    <s v="Express-Cargo-Van"/>
    <s v="White"/>
    <s v="Brandon Rodriguez"/>
    <n v="12003"/>
    <n v="25"/>
    <n v="4.6740000000000004"/>
    <d v="2017-05-01T00:00:00"/>
    <m/>
    <x v="1"/>
    <x v="1"/>
    <n v="12003"/>
    <x v="2"/>
    <s v=""/>
    <m/>
    <s v=""/>
    <s v=""/>
    <d v="2017-05-01T00:00:00"/>
  </r>
  <r>
    <s v="V91912896"/>
    <s v="Chevrolet"/>
    <s v="Express-Cargo-Van"/>
    <s v="White"/>
    <s v="Ken Adams"/>
    <n v="12003"/>
    <n v="25"/>
    <n v="4.6740000000000004"/>
    <d v="2017-02-01T00:00:00"/>
    <d v="2023-09-01T00:00:00"/>
    <x v="1"/>
    <x v="1"/>
    <n v="12003"/>
    <x v="2"/>
    <s v="Error"/>
    <m/>
    <s v=""/>
    <s v=""/>
    <d v="2017-02-01T00:00:00"/>
  </r>
  <r>
    <s v="V81582146"/>
    <s v="RAM"/>
    <s v="ProMaster-Cargo-Van"/>
    <s v="White"/>
    <s v="Steve Musk"/>
    <n v="12004"/>
    <n v="24"/>
    <n v="3.3130000000000002"/>
    <d v="2016-03-01T00:00:00"/>
    <m/>
    <x v="2"/>
    <x v="2"/>
    <n v="12004"/>
    <x v="3"/>
    <s v=""/>
    <m/>
    <s v=""/>
    <s v=""/>
    <d v="2016-03-01T00:00:00"/>
  </r>
  <r>
    <s v="V64514191"/>
    <s v="RAM"/>
    <s v="ProMaster-Cargo-Van"/>
    <s v="White"/>
    <s v="Elon Jobs"/>
    <n v="12004"/>
    <n v="24"/>
    <n v="3.3130000000000002"/>
    <d v="2016-04-01T00:00:00"/>
    <m/>
    <x v="2"/>
    <x v="2"/>
    <n v="12004"/>
    <x v="3"/>
    <s v=""/>
    <m/>
    <s v=""/>
    <s v=""/>
    <d v="2016-04-01T00:00:00"/>
  </r>
  <r>
    <s v="V51283"/>
    <s v="RAM"/>
    <s v="ProMaster-Cargo-Van"/>
    <s v="White"/>
    <s v="Harry Ball"/>
    <n v="12004"/>
    <n v="24"/>
    <n v="3.3130000000000002"/>
    <d v="2016-02-01T00:00:00"/>
    <m/>
    <x v="2"/>
    <x v="2"/>
    <n v="12004"/>
    <x v="3"/>
    <s v=""/>
    <m/>
    <s v=""/>
    <s v=""/>
    <d v="2016-02-01T00:00:00"/>
  </r>
  <r>
    <s v="V37519349"/>
    <s v="RAM  "/>
    <s v="ProMaster-Cargo-Van"/>
    <s v="White"/>
    <s v="Tony Manning"/>
    <n v="12004"/>
    <n v="24"/>
    <n v="3.3130000000000002"/>
    <d v="2015-11-01T00:00:00"/>
    <d v="2021-12-01T00:00:00"/>
    <x v="2"/>
    <x v="2"/>
    <n v="12004"/>
    <x v="3"/>
    <s v=""/>
    <d v="2021-12-01T00:00:00"/>
    <s v="Retired"/>
    <n v="2222"/>
    <d v="2015-11-01T00:00:00"/>
  </r>
  <r>
    <s v="V40460981"/>
    <s v="RAM"/>
    <s v="ProMaster-Cargo-Van"/>
    <s v="Black"/>
    <s v="Steven Cans"/>
    <n v="12004"/>
    <n v="24"/>
    <n v="3.3130000000000002"/>
    <d v="2017-03-01T00:00:00"/>
    <m/>
    <x v="2"/>
    <x v="2"/>
    <n v="12004"/>
    <x v="3"/>
    <s v=""/>
    <m/>
    <s v=""/>
    <s v=""/>
    <d v="2017-03-01T00:00:00"/>
  </r>
  <r>
    <s v="V59132934"/>
    <s v="RAM"/>
    <s v="ProMaster-Cargo-Van"/>
    <s v="Black"/>
    <s v="Rudy Lopez"/>
    <n v="12004"/>
    <n v="24"/>
    <n v="3.3130000000000002"/>
    <d v="2017-04-01T00:00:00"/>
    <m/>
    <x v="2"/>
    <x v="2"/>
    <n v="12004"/>
    <x v="3"/>
    <s v=""/>
    <m/>
    <s v=""/>
    <s v=""/>
    <d v="2017-04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D40A4-84D9-4069-A517-30231326A82D}" name="PivotTable13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H11:I15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9" outline="0" showAll="0"/>
    <pivotField compact="0" outline="0" showAll="0"/>
    <pivotField compact="0" numFmtId="8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4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djusted Placed In Service Date" fld="18" subtotal="average" baseField="10" baseItem="0" numFmtId="1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60AB0-5B97-4DEB-AFFA-57BFB1B008B2}" name="PivotTable1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H3:I7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9" outline="0" showAll="0"/>
    <pivotField compact="0" outline="0" showAll="0"/>
    <pivotField compact="0" numFmtId="8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tirement Date Adjusted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6ADE2-EA01-43A2-96D0-B2FD5E9108D9}" name="PivotTable1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E3:F8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8" outline="0" showAll="0"/>
    <pivotField compact="0" outline="0" showAll="0"/>
    <pivotField compact="0" outline="0" showAll="0"/>
    <pivotField compact="0" outline="0" showAll="0" defaultSubtotal="0">
      <items count="3">
        <item x="1"/>
        <item x="0"/>
        <item x="2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uel Cost per Gallon" fld="7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FCCD2-1F0A-476D-A891-EE7DA026114A}" name="PivotTable10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7" firstHeaderRow="1" firstDataRow="1" firstDataCol="2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9" outline="0" showAll="0"/>
    <pivotField dataField="1" compact="0" outline="0" showAll="0"/>
    <pivotField compact="0" numFmtId="8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2">
    <field x="10"/>
    <field x="11"/>
  </rowFields>
  <rowItems count="4">
    <i>
      <x/>
      <x/>
    </i>
    <i>
      <x v="1"/>
      <x v="2"/>
    </i>
    <i>
      <x v="2"/>
      <x v="1"/>
    </i>
    <i t="grand">
      <x/>
    </i>
  </rowItems>
  <colItems count="1">
    <i/>
  </colItems>
  <dataFields count="1">
    <dataField name="Average of MPG (Miles per Gallon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DF7D0-FF97-4F82-A542-7A96D0C5D1BE}" name="PivotTable14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K3:L8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9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 defaultSubtotal="0">
      <items count="3">
        <item x="1"/>
        <item x="0"/>
        <item x="2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4" outline="0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djusted Placed In Service Date" fld="18" subtotal="average" baseField="10" baseItem="0" numFmtId="1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3F1AC-E094-4712-8D20-DE018062CFE7}" name="PivotTable35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">
  <location ref="M2:N6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9" outline="0" showAll="0"/>
    <pivotField compact="0" outline="0" showAll="0"/>
    <pivotField compact="0" numFmtId="8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tirement Date Adjusted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DC34C-0C7F-4BF0-AF70-8F072B000E9D}" name="PivotTable3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B2:C7" firstHeaderRow="1" firstDataRow="1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8" outline="0" showAll="0"/>
    <pivotField compact="0" outline="0" showAll="0"/>
    <pivotField compact="0" outline="0" showAll="0"/>
    <pivotField compact="0" outline="0" showAll="0" defaultSubtotal="0">
      <items count="3">
        <item x="1"/>
        <item x="0"/>
        <item x="2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uel Cost per Gallon" fld="7" subtotal="average" baseField="1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3319-FDDB-4414-9E53-8965385BE684}">
  <dimension ref="A1:J25"/>
  <sheetViews>
    <sheetView workbookViewId="0"/>
  </sheetViews>
  <sheetFormatPr defaultRowHeight="14.5" x14ac:dyDescent="0.35"/>
  <cols>
    <col min="1" max="1" width="9.90625" bestFit="1" customWidth="1"/>
    <col min="2" max="2" width="8.81640625" bestFit="1" customWidth="1"/>
    <col min="3" max="3" width="18.6328125" bestFit="1" customWidth="1"/>
    <col min="5" max="5" width="16.81640625" bestFit="1" customWidth="1"/>
    <col min="7" max="7" width="20.26953125" bestFit="1" customWidth="1"/>
    <col min="8" max="8" width="20.26953125" customWidth="1"/>
    <col min="9" max="9" width="19.08984375" bestFit="1" customWidth="1"/>
    <col min="10" max="10" width="14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s="2">
        <v>12001</v>
      </c>
      <c r="G2">
        <v>15</v>
      </c>
      <c r="H2" s="3">
        <v>4.7009999999999996</v>
      </c>
      <c r="I2" s="4">
        <v>42125</v>
      </c>
      <c r="J2" s="4">
        <v>44136</v>
      </c>
    </row>
    <row r="3" spans="1:10" x14ac:dyDescent="0.35">
      <c r="A3" s="1" t="s">
        <v>15</v>
      </c>
      <c r="B3" t="s">
        <v>11</v>
      </c>
      <c r="C3" t="s">
        <v>12</v>
      </c>
      <c r="D3" t="s">
        <v>13</v>
      </c>
      <c r="E3" t="s">
        <v>16</v>
      </c>
      <c r="F3" s="2">
        <v>12001</v>
      </c>
      <c r="G3">
        <v>15</v>
      </c>
      <c r="H3" s="3">
        <v>4.7009999999999996</v>
      </c>
      <c r="I3" s="4">
        <v>42095</v>
      </c>
      <c r="J3" s="4">
        <v>44197</v>
      </c>
    </row>
    <row r="4" spans="1:10" x14ac:dyDescent="0.35">
      <c r="A4" s="1" t="s">
        <v>17</v>
      </c>
      <c r="B4" t="s">
        <v>11</v>
      </c>
      <c r="C4" t="s">
        <v>12</v>
      </c>
      <c r="D4" t="s">
        <v>13</v>
      </c>
      <c r="E4" t="s">
        <v>18</v>
      </c>
      <c r="F4" s="2">
        <v>12001</v>
      </c>
      <c r="G4">
        <v>15</v>
      </c>
      <c r="H4" s="3">
        <v>4.7009999999999996</v>
      </c>
      <c r="I4" s="4">
        <v>41791</v>
      </c>
      <c r="J4" s="4">
        <v>43983</v>
      </c>
    </row>
    <row r="5" spans="1:10" x14ac:dyDescent="0.35">
      <c r="A5" s="1" t="s">
        <v>19</v>
      </c>
      <c r="B5" t="s">
        <v>11</v>
      </c>
      <c r="C5" t="s">
        <v>12</v>
      </c>
      <c r="D5" t="s">
        <v>13</v>
      </c>
      <c r="E5" t="s">
        <v>20</v>
      </c>
      <c r="F5" s="2">
        <v>12001</v>
      </c>
      <c r="G5">
        <v>15</v>
      </c>
      <c r="H5" s="3">
        <v>4.7009999999999996</v>
      </c>
      <c r="I5" s="4">
        <v>42339</v>
      </c>
      <c r="J5" s="4"/>
    </row>
    <row r="6" spans="1:10" x14ac:dyDescent="0.35">
      <c r="A6" s="1"/>
      <c r="F6" s="2"/>
      <c r="H6" s="3"/>
      <c r="I6" s="4"/>
      <c r="J6" s="4"/>
    </row>
    <row r="7" spans="1:10" x14ac:dyDescent="0.35">
      <c r="A7" s="1" t="s">
        <v>21</v>
      </c>
      <c r="B7" t="s">
        <v>22</v>
      </c>
      <c r="C7" t="s">
        <v>12</v>
      </c>
      <c r="D7" t="s">
        <v>13</v>
      </c>
      <c r="E7" t="s">
        <v>23</v>
      </c>
      <c r="F7" s="2">
        <v>12001</v>
      </c>
      <c r="G7">
        <v>15</v>
      </c>
      <c r="H7" s="3">
        <v>4.7009999999999996</v>
      </c>
      <c r="I7" s="4">
        <v>42248</v>
      </c>
      <c r="J7" s="4"/>
    </row>
    <row r="8" spans="1:10" x14ac:dyDescent="0.35">
      <c r="A8" s="1" t="s">
        <v>24</v>
      </c>
      <c r="B8" t="s">
        <v>22</v>
      </c>
      <c r="C8" t="s">
        <v>12</v>
      </c>
      <c r="D8" t="s">
        <v>13</v>
      </c>
      <c r="E8" t="s">
        <v>25</v>
      </c>
      <c r="F8" s="2">
        <v>12001</v>
      </c>
      <c r="G8">
        <v>15</v>
      </c>
      <c r="H8" s="3">
        <v>4.7009999999999996</v>
      </c>
      <c r="I8" s="4"/>
      <c r="J8" s="4">
        <v>44317</v>
      </c>
    </row>
    <row r="9" spans="1:10" x14ac:dyDescent="0.35">
      <c r="A9" s="1" t="s">
        <v>26</v>
      </c>
      <c r="B9" t="s">
        <v>27</v>
      </c>
      <c r="C9" t="s">
        <v>28</v>
      </c>
      <c r="D9" t="s">
        <v>13</v>
      </c>
      <c r="E9" t="s">
        <v>29</v>
      </c>
      <c r="F9" s="2">
        <v>12002</v>
      </c>
      <c r="G9">
        <v>25</v>
      </c>
      <c r="H9" s="3">
        <v>3.4369999999999998</v>
      </c>
      <c r="I9" s="4">
        <v>42217</v>
      </c>
      <c r="J9" s="4"/>
    </row>
    <row r="10" spans="1:10" x14ac:dyDescent="0.35">
      <c r="A10" s="1" t="s">
        <v>30</v>
      </c>
      <c r="B10" t="s">
        <v>27</v>
      </c>
      <c r="C10" t="s">
        <v>28</v>
      </c>
      <c r="D10" t="s">
        <v>13</v>
      </c>
      <c r="E10" t="s">
        <v>31</v>
      </c>
      <c r="F10" s="2">
        <v>12002</v>
      </c>
      <c r="G10">
        <v>25</v>
      </c>
      <c r="H10" s="3">
        <v>3.4369999999999998</v>
      </c>
      <c r="I10" s="4"/>
      <c r="J10" s="4">
        <v>44470</v>
      </c>
    </row>
    <row r="11" spans="1:10" x14ac:dyDescent="0.35">
      <c r="A11" s="1" t="s">
        <v>32</v>
      </c>
      <c r="B11" t="s">
        <v>27</v>
      </c>
      <c r="C11" t="s">
        <v>28</v>
      </c>
      <c r="D11" t="s">
        <v>13</v>
      </c>
      <c r="E11" t="s">
        <v>33</v>
      </c>
      <c r="F11" s="2">
        <v>12002</v>
      </c>
      <c r="G11">
        <v>25</v>
      </c>
      <c r="H11" s="3">
        <v>3.4369999999999998</v>
      </c>
      <c r="I11" s="4">
        <v>42461</v>
      </c>
      <c r="J11" s="4"/>
    </row>
    <row r="12" spans="1:10" x14ac:dyDescent="0.35">
      <c r="A12" s="1" t="s">
        <v>34</v>
      </c>
      <c r="B12" t="s">
        <v>35</v>
      </c>
      <c r="C12" t="s">
        <v>28</v>
      </c>
      <c r="D12" t="s">
        <v>13</v>
      </c>
      <c r="E12" t="s">
        <v>36</v>
      </c>
      <c r="F12" s="2">
        <v>12002</v>
      </c>
      <c r="G12">
        <v>25</v>
      </c>
      <c r="H12" s="3">
        <v>3.4369999999999998</v>
      </c>
      <c r="I12" s="4">
        <v>43009</v>
      </c>
      <c r="J12" s="4"/>
    </row>
    <row r="13" spans="1:10" x14ac:dyDescent="0.35">
      <c r="A13" s="1" t="s">
        <v>37</v>
      </c>
      <c r="B13" t="s">
        <v>27</v>
      </c>
      <c r="C13" t="s">
        <v>28</v>
      </c>
      <c r="D13" t="s">
        <v>13</v>
      </c>
      <c r="E13" t="s">
        <v>38</v>
      </c>
      <c r="F13" s="2">
        <v>12002</v>
      </c>
      <c r="G13">
        <v>25</v>
      </c>
      <c r="H13" s="3">
        <v>3.4369999999999998</v>
      </c>
      <c r="I13" s="4">
        <v>43101</v>
      </c>
      <c r="J13" s="4"/>
    </row>
    <row r="14" spans="1:10" x14ac:dyDescent="0.35">
      <c r="A14" s="1" t="s">
        <v>39</v>
      </c>
      <c r="B14" t="s">
        <v>27</v>
      </c>
      <c r="C14" t="s">
        <v>28</v>
      </c>
      <c r="D14" t="s">
        <v>13</v>
      </c>
      <c r="E14" t="s">
        <v>40</v>
      </c>
      <c r="F14" s="2">
        <v>12003</v>
      </c>
      <c r="G14">
        <v>25</v>
      </c>
      <c r="H14" s="3">
        <v>4.6740000000000004</v>
      </c>
      <c r="I14" s="4">
        <v>43709</v>
      </c>
      <c r="J14" s="4">
        <v>46143</v>
      </c>
    </row>
    <row r="15" spans="1:10" x14ac:dyDescent="0.35">
      <c r="A15" s="1" t="s">
        <v>41</v>
      </c>
      <c r="B15" t="s">
        <v>27</v>
      </c>
      <c r="C15" t="s">
        <v>28</v>
      </c>
      <c r="D15" t="s">
        <v>13</v>
      </c>
      <c r="E15" t="s">
        <v>42</v>
      </c>
      <c r="F15" s="2">
        <v>12003</v>
      </c>
      <c r="G15">
        <v>25</v>
      </c>
      <c r="H15" s="3">
        <v>4.6740000000000004</v>
      </c>
      <c r="I15" s="4">
        <v>42856</v>
      </c>
      <c r="J15" s="4"/>
    </row>
    <row r="16" spans="1:10" x14ac:dyDescent="0.35">
      <c r="A16" s="1" t="s">
        <v>43</v>
      </c>
      <c r="B16" t="s">
        <v>27</v>
      </c>
      <c r="C16" t="s">
        <v>28</v>
      </c>
      <c r="D16" t="s">
        <v>13</v>
      </c>
      <c r="E16" t="s">
        <v>44</v>
      </c>
      <c r="F16" s="2">
        <v>12003</v>
      </c>
      <c r="G16">
        <v>25</v>
      </c>
      <c r="H16" s="3">
        <v>4.6740000000000004</v>
      </c>
      <c r="I16" s="4">
        <v>42767</v>
      </c>
      <c r="J16" s="4">
        <v>45170</v>
      </c>
    </row>
    <row r="17" spans="1:10" x14ac:dyDescent="0.35">
      <c r="A17" s="1" t="s">
        <v>45</v>
      </c>
      <c r="B17" t="s">
        <v>46</v>
      </c>
      <c r="C17" t="s">
        <v>47</v>
      </c>
      <c r="D17" t="s">
        <v>13</v>
      </c>
      <c r="E17" t="s">
        <v>48</v>
      </c>
      <c r="F17" s="2">
        <v>12004</v>
      </c>
      <c r="G17">
        <v>24</v>
      </c>
      <c r="H17" s="3">
        <v>3.3130000000000002</v>
      </c>
      <c r="I17" s="4">
        <v>42430</v>
      </c>
      <c r="J17" s="4"/>
    </row>
    <row r="18" spans="1:10" x14ac:dyDescent="0.35">
      <c r="A18" s="1" t="s">
        <v>49</v>
      </c>
      <c r="B18" t="s">
        <v>46</v>
      </c>
      <c r="C18" t="s">
        <v>47</v>
      </c>
      <c r="D18" t="s">
        <v>13</v>
      </c>
      <c r="E18" t="s">
        <v>50</v>
      </c>
      <c r="F18" s="2">
        <v>12004</v>
      </c>
      <c r="G18">
        <v>24</v>
      </c>
      <c r="H18" s="3">
        <v>3.3130000000000002</v>
      </c>
      <c r="I18" s="4">
        <v>42461</v>
      </c>
      <c r="J18" s="4"/>
    </row>
    <row r="19" spans="1:10" x14ac:dyDescent="0.35">
      <c r="A19" s="1"/>
      <c r="F19" s="2"/>
      <c r="H19" s="3"/>
      <c r="I19" s="4"/>
      <c r="J19" s="4"/>
    </row>
    <row r="20" spans="1:10" x14ac:dyDescent="0.35">
      <c r="A20" s="1"/>
      <c r="F20" s="2"/>
      <c r="H20" s="3"/>
      <c r="I20" s="4"/>
      <c r="J20" s="4"/>
    </row>
    <row r="21" spans="1:10" x14ac:dyDescent="0.35">
      <c r="A21" s="1" t="s">
        <v>51</v>
      </c>
      <c r="B21" t="s">
        <v>46</v>
      </c>
      <c r="C21" t="s">
        <v>47</v>
      </c>
      <c r="D21" t="s">
        <v>13</v>
      </c>
      <c r="E21" t="s">
        <v>52</v>
      </c>
      <c r="F21" s="2">
        <v>12004</v>
      </c>
      <c r="G21">
        <v>24</v>
      </c>
      <c r="H21" s="3">
        <v>3.3130000000000002</v>
      </c>
      <c r="I21" s="4">
        <v>42401</v>
      </c>
      <c r="J21" s="4"/>
    </row>
    <row r="22" spans="1:10" x14ac:dyDescent="0.35">
      <c r="A22" s="1" t="s">
        <v>53</v>
      </c>
      <c r="B22" t="s">
        <v>54</v>
      </c>
      <c r="C22" t="s">
        <v>47</v>
      </c>
      <c r="D22" t="s">
        <v>13</v>
      </c>
      <c r="E22" t="s">
        <v>55</v>
      </c>
      <c r="F22" s="2">
        <v>12004</v>
      </c>
      <c r="G22">
        <v>24</v>
      </c>
      <c r="H22" s="3">
        <v>3.3130000000000002</v>
      </c>
      <c r="I22" s="4">
        <v>42309</v>
      </c>
      <c r="J22" s="4">
        <v>44531</v>
      </c>
    </row>
    <row r="23" spans="1:10" x14ac:dyDescent="0.35">
      <c r="A23" s="1" t="s">
        <v>56</v>
      </c>
      <c r="B23" t="s">
        <v>46</v>
      </c>
      <c r="C23" t="s">
        <v>47</v>
      </c>
      <c r="D23" t="s">
        <v>57</v>
      </c>
      <c r="E23" t="s">
        <v>58</v>
      </c>
      <c r="F23" s="2">
        <v>12004</v>
      </c>
      <c r="G23">
        <v>24</v>
      </c>
      <c r="H23" s="3">
        <v>3.3130000000000002</v>
      </c>
      <c r="I23" s="4">
        <v>42795</v>
      </c>
      <c r="J23" s="4"/>
    </row>
    <row r="24" spans="1:10" x14ac:dyDescent="0.35">
      <c r="A24" s="1"/>
      <c r="F24" s="2"/>
      <c r="H24" s="3"/>
      <c r="I24" s="4"/>
      <c r="J24" s="4"/>
    </row>
    <row r="25" spans="1:10" x14ac:dyDescent="0.35">
      <c r="A25" s="1" t="s">
        <v>59</v>
      </c>
      <c r="B25" t="s">
        <v>46</v>
      </c>
      <c r="C25" t="s">
        <v>47</v>
      </c>
      <c r="D25" t="s">
        <v>57</v>
      </c>
      <c r="E25" t="s">
        <v>60</v>
      </c>
      <c r="F25" s="2">
        <v>12004</v>
      </c>
      <c r="G25">
        <v>24</v>
      </c>
      <c r="H25" s="3">
        <v>3.3130000000000002</v>
      </c>
      <c r="I25" s="4">
        <v>42826</v>
      </c>
      <c r="J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AE72-0808-451C-B655-8AAE1132F232}">
  <dimension ref="A3:L15"/>
  <sheetViews>
    <sheetView topLeftCell="B1" zoomScale="80" zoomScaleNormal="80" workbookViewId="0">
      <selection activeCell="H11" sqref="H11:I15"/>
    </sheetView>
  </sheetViews>
  <sheetFormatPr defaultRowHeight="14.5" x14ac:dyDescent="0.35"/>
  <cols>
    <col min="1" max="1" width="22.453125" bestFit="1" customWidth="1"/>
    <col min="2" max="2" width="19" bestFit="1" customWidth="1"/>
    <col min="3" max="3" width="31.08984375" bestFit="1" customWidth="1"/>
    <col min="5" max="5" width="12.7265625" bestFit="1" customWidth="1"/>
    <col min="6" max="7" width="28.1796875" bestFit="1" customWidth="1"/>
    <col min="8" max="8" width="14" bestFit="1" customWidth="1"/>
    <col min="9" max="9" width="38.6328125" bestFit="1" customWidth="1"/>
    <col min="11" max="11" width="12.7265625" bestFit="1" customWidth="1"/>
    <col min="12" max="12" width="38.6328125" bestFit="1" customWidth="1"/>
  </cols>
  <sheetData>
    <row r="3" spans="1:12" x14ac:dyDescent="0.35">
      <c r="A3" s="7" t="s">
        <v>66</v>
      </c>
      <c r="B3" s="7" t="s">
        <v>67</v>
      </c>
      <c r="C3" t="s">
        <v>77</v>
      </c>
      <c r="E3" s="7" t="s">
        <v>61</v>
      </c>
      <c r="F3" t="s">
        <v>82</v>
      </c>
      <c r="H3" s="7" t="s">
        <v>66</v>
      </c>
      <c r="I3" t="s">
        <v>83</v>
      </c>
      <c r="K3" s="7" t="s">
        <v>61</v>
      </c>
      <c r="L3" t="s">
        <v>84</v>
      </c>
    </row>
    <row r="4" spans="1:12" x14ac:dyDescent="0.35">
      <c r="A4" t="s">
        <v>27</v>
      </c>
      <c r="B4" t="s">
        <v>79</v>
      </c>
      <c r="C4" s="6">
        <v>25</v>
      </c>
      <c r="E4" t="s">
        <v>65</v>
      </c>
      <c r="F4" s="6">
        <v>3.3130000000000002</v>
      </c>
      <c r="H4" t="s">
        <v>27</v>
      </c>
      <c r="I4" s="6">
        <v>1</v>
      </c>
      <c r="K4" t="s">
        <v>65</v>
      </c>
      <c r="L4" s="4">
        <v>42537</v>
      </c>
    </row>
    <row r="5" spans="1:12" x14ac:dyDescent="0.35">
      <c r="A5" t="s">
        <v>11</v>
      </c>
      <c r="B5" t="s">
        <v>80</v>
      </c>
      <c r="C5" s="6">
        <v>15</v>
      </c>
      <c r="E5" t="s">
        <v>62</v>
      </c>
      <c r="F5" s="6">
        <v>4.7009999999999996</v>
      </c>
      <c r="H5" t="s">
        <v>11</v>
      </c>
      <c r="I5" s="6">
        <v>4</v>
      </c>
      <c r="K5" t="s">
        <v>62</v>
      </c>
      <c r="L5" s="4">
        <v>42130.541666666664</v>
      </c>
    </row>
    <row r="6" spans="1:12" x14ac:dyDescent="0.35">
      <c r="A6" t="s">
        <v>46</v>
      </c>
      <c r="B6" t="s">
        <v>81</v>
      </c>
      <c r="C6" s="6">
        <v>24</v>
      </c>
      <c r="E6" t="s">
        <v>63</v>
      </c>
      <c r="F6" s="6">
        <v>3.4369999999999998</v>
      </c>
      <c r="H6" t="s">
        <v>46</v>
      </c>
      <c r="I6" s="6">
        <v>1</v>
      </c>
      <c r="K6" t="s">
        <v>63</v>
      </c>
      <c r="L6" s="4">
        <v>42625.25</v>
      </c>
    </row>
    <row r="7" spans="1:12" x14ac:dyDescent="0.35">
      <c r="A7" t="s">
        <v>78</v>
      </c>
      <c r="C7" s="6">
        <v>21.7</v>
      </c>
      <c r="E7" t="s">
        <v>64</v>
      </c>
      <c r="F7" s="6">
        <v>4.6740000000000004</v>
      </c>
      <c r="H7" t="s">
        <v>78</v>
      </c>
      <c r="I7" s="6">
        <v>6</v>
      </c>
      <c r="K7" t="s">
        <v>64</v>
      </c>
      <c r="L7" s="4">
        <v>43110.666666666664</v>
      </c>
    </row>
    <row r="8" spans="1:12" x14ac:dyDescent="0.35">
      <c r="E8" t="s">
        <v>78</v>
      </c>
      <c r="F8" s="6">
        <v>3.9645500000000005</v>
      </c>
      <c r="K8" t="s">
        <v>78</v>
      </c>
      <c r="L8" s="4">
        <v>42523.175000000003</v>
      </c>
    </row>
    <row r="11" spans="1:12" x14ac:dyDescent="0.35">
      <c r="H11" s="7" t="s">
        <v>66</v>
      </c>
      <c r="I11" t="s">
        <v>84</v>
      </c>
    </row>
    <row r="12" spans="1:12" x14ac:dyDescent="0.35">
      <c r="H12" t="s">
        <v>27</v>
      </c>
      <c r="I12" s="4">
        <v>42807.28125</v>
      </c>
    </row>
    <row r="13" spans="1:12" x14ac:dyDescent="0.35">
      <c r="H13" t="s">
        <v>11</v>
      </c>
      <c r="I13" s="4">
        <v>42130.541666666664</v>
      </c>
    </row>
    <row r="14" spans="1:12" x14ac:dyDescent="0.35">
      <c r="H14" t="s">
        <v>46</v>
      </c>
      <c r="I14" s="4">
        <v>42537</v>
      </c>
    </row>
    <row r="15" spans="1:12" x14ac:dyDescent="0.35">
      <c r="H15" t="s">
        <v>78</v>
      </c>
      <c r="I15" s="4">
        <v>42523.175000000003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BAA9-A03C-4E55-94C5-282CB96C0B15}">
  <dimension ref="B2:N7"/>
  <sheetViews>
    <sheetView tabSelected="1" topLeftCell="F1" zoomScale="90" zoomScaleNormal="90" workbookViewId="0">
      <selection activeCell="N11" sqref="N11"/>
    </sheetView>
  </sheetViews>
  <sheetFormatPr defaultRowHeight="14.5" x14ac:dyDescent="0.35"/>
  <cols>
    <col min="2" max="2" width="12" bestFit="1" customWidth="1"/>
    <col min="3" max="3" width="27.26953125" bestFit="1" customWidth="1"/>
    <col min="13" max="13" width="13.453125" bestFit="1" customWidth="1"/>
    <col min="14" max="14" width="31.36328125" bestFit="1" customWidth="1"/>
  </cols>
  <sheetData>
    <row r="2" spans="2:14" x14ac:dyDescent="0.35">
      <c r="B2" s="7" t="s">
        <v>61</v>
      </c>
      <c r="C2" t="s">
        <v>82</v>
      </c>
      <c r="M2" s="7" t="s">
        <v>66</v>
      </c>
      <c r="N2" t="s">
        <v>83</v>
      </c>
    </row>
    <row r="3" spans="2:14" x14ac:dyDescent="0.35">
      <c r="B3" t="s">
        <v>65</v>
      </c>
      <c r="C3" s="6">
        <v>3.3130000000000002</v>
      </c>
      <c r="M3" t="s">
        <v>27</v>
      </c>
      <c r="N3" s="6">
        <v>1</v>
      </c>
    </row>
    <row r="4" spans="2:14" x14ac:dyDescent="0.35">
      <c r="B4" t="s">
        <v>62</v>
      </c>
      <c r="C4" s="6">
        <v>4.7009999999999996</v>
      </c>
      <c r="M4" t="s">
        <v>11</v>
      </c>
      <c r="N4" s="6">
        <v>4</v>
      </c>
    </row>
    <row r="5" spans="2:14" x14ac:dyDescent="0.35">
      <c r="B5" t="s">
        <v>63</v>
      </c>
      <c r="C5" s="6">
        <v>3.4369999999999998</v>
      </c>
      <c r="M5" t="s">
        <v>46</v>
      </c>
      <c r="N5" s="6">
        <v>1</v>
      </c>
    </row>
    <row r="6" spans="2:14" x14ac:dyDescent="0.35">
      <c r="B6" t="s">
        <v>64</v>
      </c>
      <c r="C6" s="6">
        <v>4.6740000000000004</v>
      </c>
      <c r="M6" t="s">
        <v>78</v>
      </c>
      <c r="N6" s="6">
        <v>6</v>
      </c>
    </row>
    <row r="7" spans="2:14" x14ac:dyDescent="0.35">
      <c r="B7" t="s">
        <v>78</v>
      </c>
      <c r="C7" s="6">
        <v>3.9645500000000005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C928-60E4-4FEE-BA22-F2DEA19F115A}">
  <dimension ref="A1:V21"/>
  <sheetViews>
    <sheetView topLeftCell="O1" workbookViewId="0">
      <selection activeCell="R7" sqref="R7"/>
    </sheetView>
  </sheetViews>
  <sheetFormatPr defaultRowHeight="14.5" x14ac:dyDescent="0.35"/>
  <cols>
    <col min="1" max="1" width="9.90625" bestFit="1" customWidth="1"/>
    <col min="2" max="2" width="8.81640625" bestFit="1" customWidth="1"/>
    <col min="3" max="3" width="18.6328125" bestFit="1" customWidth="1"/>
    <col min="5" max="5" width="16.81640625" bestFit="1" customWidth="1"/>
    <col min="7" max="7" width="20.26953125" bestFit="1" customWidth="1"/>
    <col min="8" max="8" width="20.26953125" customWidth="1"/>
    <col min="9" max="9" width="19.08984375" bestFit="1" customWidth="1"/>
    <col min="10" max="10" width="14.54296875" bestFit="1" customWidth="1"/>
    <col min="11" max="11" width="10.54296875" bestFit="1" customWidth="1"/>
    <col min="12" max="12" width="18.6328125" bestFit="1" customWidth="1"/>
    <col min="13" max="13" width="13.54296875" bestFit="1" customWidth="1"/>
    <col min="14" max="14" width="12" bestFit="1" customWidth="1"/>
    <col min="15" max="15" width="18.36328125" bestFit="1" customWidth="1"/>
    <col min="16" max="16" width="22.54296875" bestFit="1" customWidth="1"/>
    <col min="17" max="17" width="14.6328125" bestFit="1" customWidth="1"/>
    <col min="18" max="18" width="15" bestFit="1" customWidth="1"/>
    <col min="19" max="19" width="27.08984375" bestFit="1" customWidth="1"/>
    <col min="20" max="20" width="27.08984375" customWidth="1"/>
    <col min="21" max="21" width="16.453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66</v>
      </c>
      <c r="L1" t="s">
        <v>67</v>
      </c>
      <c r="M1" t="s">
        <v>68</v>
      </c>
      <c r="N1" t="s">
        <v>61</v>
      </c>
      <c r="O1" t="s">
        <v>69</v>
      </c>
      <c r="P1" t="s">
        <v>70</v>
      </c>
      <c r="Q1" t="s">
        <v>71</v>
      </c>
      <c r="R1" t="s">
        <v>72</v>
      </c>
      <c r="S1" t="s">
        <v>76</v>
      </c>
    </row>
    <row r="2" spans="1:22" x14ac:dyDescent="0.35">
      <c r="A2" s="1" t="s">
        <v>10</v>
      </c>
      <c r="B2" t="s">
        <v>11</v>
      </c>
      <c r="C2" t="s">
        <v>12</v>
      </c>
      <c r="D2" t="s">
        <v>13</v>
      </c>
      <c r="E2" t="s">
        <v>14</v>
      </c>
      <c r="F2" s="2">
        <v>12001</v>
      </c>
      <c r="G2">
        <v>15</v>
      </c>
      <c r="H2" s="3">
        <v>4.7009999999999996</v>
      </c>
      <c r="I2" s="4">
        <v>42125</v>
      </c>
      <c r="J2" s="4">
        <v>44136</v>
      </c>
      <c r="K2" t="str">
        <f>TRIM(B2)</f>
        <v>Ford</v>
      </c>
      <c r="L2" t="str">
        <f>SUBSTITUTE(C2,"-"," ")</f>
        <v>Transit Cargo Van</v>
      </c>
      <c r="M2">
        <f>VALUE(F2)</f>
        <v>12001</v>
      </c>
      <c r="N2" t="str">
        <f>INDEX('City Mapping'!$C$3:$C$6,MATCH('Data Adjusted'!M2,'City Mapping'!$B$3:$B$6,0))</f>
        <v>Los Angeles</v>
      </c>
      <c r="O2" t="str">
        <f ca="1">IF(J2&gt;TODAY(),"Error","")</f>
        <v/>
      </c>
      <c r="P2" s="4">
        <f ca="1">IF(O2="Error",,J2)</f>
        <v>44136</v>
      </c>
      <c r="Q2" t="str">
        <f ca="1">IF(AND(ISNUMBER(P2),ISNUMBER(I2)),"Retired","")</f>
        <v>Retired</v>
      </c>
      <c r="R2">
        <f ca="1">IF(Q2="Retired",P2-I2,"")</f>
        <v>2011</v>
      </c>
      <c r="S2" s="4">
        <f ca="1">IF(AND(ISNUMBER(P2),ISBLANK(I2)),P2-$U$3,I2)</f>
        <v>42125</v>
      </c>
      <c r="T2" s="4"/>
      <c r="U2" t="s">
        <v>73</v>
      </c>
    </row>
    <row r="3" spans="1:22" x14ac:dyDescent="0.35">
      <c r="A3" s="1" t="s">
        <v>15</v>
      </c>
      <c r="B3" t="s">
        <v>11</v>
      </c>
      <c r="C3" t="s">
        <v>12</v>
      </c>
      <c r="D3" t="s">
        <v>13</v>
      </c>
      <c r="E3" t="s">
        <v>16</v>
      </c>
      <c r="F3" s="2">
        <v>12001</v>
      </c>
      <c r="G3">
        <v>15</v>
      </c>
      <c r="H3" s="3">
        <v>4.7009999999999996</v>
      </c>
      <c r="I3" s="4">
        <v>42095</v>
      </c>
      <c r="J3" s="4">
        <v>44197</v>
      </c>
      <c r="K3" t="str">
        <f t="shared" ref="K3:K21" si="0">TRIM(B3)</f>
        <v>Ford</v>
      </c>
      <c r="L3" t="str">
        <f t="shared" ref="L3:L21" si="1">SUBSTITUTE(C3,"-"," ")</f>
        <v>Transit Cargo Van</v>
      </c>
      <c r="M3">
        <f t="shared" ref="M3:M21" si="2">VALUE(F3)</f>
        <v>12001</v>
      </c>
      <c r="N3" t="str">
        <f>INDEX('City Mapping'!$C$3:$C$6,MATCH('Data Adjusted'!M3,'City Mapping'!$B$3:$B$6,0))</f>
        <v>Los Angeles</v>
      </c>
      <c r="O3" t="str">
        <f t="shared" ref="O3:O21" ca="1" si="3">IF(J3&gt;TODAY(),"Error","")</f>
        <v/>
      </c>
      <c r="P3" s="4">
        <f t="shared" ref="P3:P19" ca="1" si="4">IF(O3="Error",,J3)</f>
        <v>44197</v>
      </c>
      <c r="Q3" t="str">
        <f t="shared" ref="Q3:Q21" ca="1" si="5">IF(AND(ISNUMBER(P3),ISNUMBER(I3)),"Retired","")</f>
        <v>Retired</v>
      </c>
      <c r="R3">
        <f t="shared" ref="R3:R21" ca="1" si="6">IF(Q3="Retired",P3-I3,"")</f>
        <v>2102</v>
      </c>
      <c r="S3" s="4">
        <f t="shared" ref="S3:S21" ca="1" si="7">IF(AND(ISNUMBER(P3),ISBLANK(I3)),P3-$U$3,I3)</f>
        <v>42095</v>
      </c>
      <c r="T3" s="4"/>
      <c r="U3" s="1">
        <f ca="1">AVERAGE(R:R)</f>
        <v>2131.75</v>
      </c>
      <c r="V3" t="s">
        <v>74</v>
      </c>
    </row>
    <row r="4" spans="1:22" x14ac:dyDescent="0.35">
      <c r="A4" s="1" t="s">
        <v>17</v>
      </c>
      <c r="B4" t="s">
        <v>11</v>
      </c>
      <c r="C4" t="s">
        <v>12</v>
      </c>
      <c r="D4" t="s">
        <v>13</v>
      </c>
      <c r="E4" t="s">
        <v>18</v>
      </c>
      <c r="F4" s="2">
        <v>12001</v>
      </c>
      <c r="G4">
        <v>15</v>
      </c>
      <c r="H4" s="3">
        <v>4.7009999999999996</v>
      </c>
      <c r="I4" s="4">
        <v>41791</v>
      </c>
      <c r="J4" s="4">
        <v>43983</v>
      </c>
      <c r="K4" t="str">
        <f t="shared" si="0"/>
        <v>Ford</v>
      </c>
      <c r="L4" t="str">
        <f t="shared" si="1"/>
        <v>Transit Cargo Van</v>
      </c>
      <c r="M4">
        <f t="shared" si="2"/>
        <v>12001</v>
      </c>
      <c r="N4" t="str">
        <f>INDEX('City Mapping'!$C$3:$C$6,MATCH('Data Adjusted'!M4,'City Mapping'!$B$3:$B$6,0))</f>
        <v>Los Angeles</v>
      </c>
      <c r="O4" t="str">
        <f t="shared" ca="1" si="3"/>
        <v/>
      </c>
      <c r="P4" s="4">
        <f t="shared" ca="1" si="4"/>
        <v>43983</v>
      </c>
      <c r="Q4" t="str">
        <f t="shared" ca="1" si="5"/>
        <v>Retired</v>
      </c>
      <c r="R4">
        <f t="shared" ca="1" si="6"/>
        <v>2192</v>
      </c>
      <c r="S4" s="4">
        <f t="shared" ca="1" si="7"/>
        <v>41791</v>
      </c>
      <c r="T4" s="4"/>
      <c r="U4" s="5">
        <f ca="1">U3/365</f>
        <v>5.8404109589041093</v>
      </c>
      <c r="V4" t="s">
        <v>75</v>
      </c>
    </row>
    <row r="5" spans="1:22" x14ac:dyDescent="0.35">
      <c r="A5" s="1" t="s">
        <v>19</v>
      </c>
      <c r="B5" t="s">
        <v>11</v>
      </c>
      <c r="C5" t="s">
        <v>12</v>
      </c>
      <c r="D5" t="s">
        <v>13</v>
      </c>
      <c r="E5" t="s">
        <v>20</v>
      </c>
      <c r="F5" s="2">
        <v>12001</v>
      </c>
      <c r="G5">
        <v>15</v>
      </c>
      <c r="H5" s="3">
        <v>4.7009999999999996</v>
      </c>
      <c r="I5" s="4">
        <v>42339</v>
      </c>
      <c r="J5" s="4"/>
      <c r="K5" t="str">
        <f t="shared" si="0"/>
        <v>Ford</v>
      </c>
      <c r="L5" t="str">
        <f t="shared" si="1"/>
        <v>Transit Cargo Van</v>
      </c>
      <c r="M5">
        <f t="shared" si="2"/>
        <v>12001</v>
      </c>
      <c r="N5" t="str">
        <f>INDEX('City Mapping'!$C$3:$C$6,MATCH('Data Adjusted'!M5,'City Mapping'!$B$3:$B$6,0))</f>
        <v>Los Angeles</v>
      </c>
      <c r="O5" t="str">
        <f t="shared" ca="1" si="3"/>
        <v/>
      </c>
      <c r="P5" s="4"/>
      <c r="Q5" t="str">
        <f t="shared" si="5"/>
        <v/>
      </c>
      <c r="R5" t="str">
        <f t="shared" si="6"/>
        <v/>
      </c>
      <c r="S5" s="4">
        <f t="shared" si="7"/>
        <v>42339</v>
      </c>
      <c r="T5" s="4"/>
    </row>
    <row r="6" spans="1:22" x14ac:dyDescent="0.35">
      <c r="A6" s="1" t="s">
        <v>21</v>
      </c>
      <c r="B6" t="s">
        <v>22</v>
      </c>
      <c r="C6" t="s">
        <v>12</v>
      </c>
      <c r="D6" t="s">
        <v>13</v>
      </c>
      <c r="E6" t="s">
        <v>23</v>
      </c>
      <c r="F6" s="2">
        <v>12001</v>
      </c>
      <c r="G6">
        <v>15</v>
      </c>
      <c r="H6" s="3">
        <v>4.7009999999999996</v>
      </c>
      <c r="I6" s="4">
        <v>42248</v>
      </c>
      <c r="J6" s="4"/>
      <c r="K6" t="str">
        <f t="shared" si="0"/>
        <v>Ford</v>
      </c>
      <c r="L6" t="str">
        <f t="shared" si="1"/>
        <v>Transit Cargo Van</v>
      </c>
      <c r="M6">
        <f t="shared" si="2"/>
        <v>12001</v>
      </c>
      <c r="N6" t="str">
        <f>INDEX('City Mapping'!$C$3:$C$6,MATCH('Data Adjusted'!M6,'City Mapping'!$B$3:$B$6,0))</f>
        <v>Los Angeles</v>
      </c>
      <c r="O6" t="str">
        <f t="shared" ca="1" si="3"/>
        <v/>
      </c>
      <c r="P6" s="4"/>
      <c r="Q6" t="str">
        <f t="shared" si="5"/>
        <v/>
      </c>
      <c r="R6" t="str">
        <f t="shared" si="6"/>
        <v/>
      </c>
      <c r="S6" s="4">
        <f t="shared" si="7"/>
        <v>42248</v>
      </c>
      <c r="T6" s="4"/>
    </row>
    <row r="7" spans="1:22" x14ac:dyDescent="0.35">
      <c r="A7" s="1" t="s">
        <v>24</v>
      </c>
      <c r="B7" t="s">
        <v>22</v>
      </c>
      <c r="C7" t="s">
        <v>12</v>
      </c>
      <c r="D7" t="s">
        <v>13</v>
      </c>
      <c r="E7" t="s">
        <v>25</v>
      </c>
      <c r="F7" s="2">
        <v>12001</v>
      </c>
      <c r="G7">
        <v>15</v>
      </c>
      <c r="H7" s="3">
        <v>4.7009999999999996</v>
      </c>
      <c r="I7" s="4"/>
      <c r="J7" s="4">
        <v>44317</v>
      </c>
      <c r="K7" t="str">
        <f t="shared" si="0"/>
        <v>Ford</v>
      </c>
      <c r="L7" t="str">
        <f t="shared" si="1"/>
        <v>Transit Cargo Van</v>
      </c>
      <c r="M7">
        <f t="shared" si="2"/>
        <v>12001</v>
      </c>
      <c r="N7" t="str">
        <f>INDEX('City Mapping'!$C$3:$C$6,MATCH('Data Adjusted'!M7,'City Mapping'!$B$3:$B$6,0))</f>
        <v>Los Angeles</v>
      </c>
      <c r="O7" t="str">
        <f t="shared" ca="1" si="3"/>
        <v/>
      </c>
      <c r="P7" s="4">
        <f t="shared" ca="1" si="4"/>
        <v>44317</v>
      </c>
      <c r="Q7" t="str">
        <f t="shared" ca="1" si="5"/>
        <v/>
      </c>
      <c r="R7" t="str">
        <f t="shared" ca="1" si="6"/>
        <v/>
      </c>
      <c r="S7" s="4">
        <f t="shared" ca="1" si="7"/>
        <v>42185.25</v>
      </c>
      <c r="T7" s="4"/>
    </row>
    <row r="8" spans="1:22" x14ac:dyDescent="0.35">
      <c r="A8" s="1" t="s">
        <v>26</v>
      </c>
      <c r="B8" t="s">
        <v>27</v>
      </c>
      <c r="C8" t="s">
        <v>28</v>
      </c>
      <c r="D8" t="s">
        <v>13</v>
      </c>
      <c r="E8" t="s">
        <v>29</v>
      </c>
      <c r="F8" s="2">
        <v>12002</v>
      </c>
      <c r="G8">
        <v>25</v>
      </c>
      <c r="H8" s="3">
        <v>3.4369999999999998</v>
      </c>
      <c r="I8" s="4">
        <v>42217</v>
      </c>
      <c r="J8" s="4"/>
      <c r="K8" t="str">
        <f t="shared" si="0"/>
        <v>Chevrolet</v>
      </c>
      <c r="L8" t="str">
        <f t="shared" si="1"/>
        <v>Express Cargo Van</v>
      </c>
      <c r="M8">
        <f t="shared" si="2"/>
        <v>12002</v>
      </c>
      <c r="N8" t="str">
        <f>INDEX('City Mapping'!$C$3:$C$6,MATCH('Data Adjusted'!M8,'City Mapping'!$B$3:$B$6,0))</f>
        <v>New York</v>
      </c>
      <c r="O8" t="str">
        <f t="shared" ca="1" si="3"/>
        <v/>
      </c>
      <c r="P8" s="4"/>
      <c r="Q8" t="str">
        <f t="shared" si="5"/>
        <v/>
      </c>
      <c r="R8" t="str">
        <f t="shared" si="6"/>
        <v/>
      </c>
      <c r="S8" s="4">
        <f t="shared" si="7"/>
        <v>42217</v>
      </c>
      <c r="T8" s="4"/>
    </row>
    <row r="9" spans="1:22" x14ac:dyDescent="0.35">
      <c r="A9" s="1" t="s">
        <v>30</v>
      </c>
      <c r="B9" t="s">
        <v>27</v>
      </c>
      <c r="C9" t="s">
        <v>28</v>
      </c>
      <c r="D9" t="s">
        <v>13</v>
      </c>
      <c r="E9" t="s">
        <v>31</v>
      </c>
      <c r="F9" s="2">
        <v>12002</v>
      </c>
      <c r="G9">
        <v>25</v>
      </c>
      <c r="H9" s="3">
        <v>3.4369999999999998</v>
      </c>
      <c r="I9" s="4"/>
      <c r="J9" s="4">
        <v>44470</v>
      </c>
      <c r="K9" t="str">
        <f t="shared" si="0"/>
        <v>Chevrolet</v>
      </c>
      <c r="L9" t="str">
        <f t="shared" si="1"/>
        <v>Express Cargo Van</v>
      </c>
      <c r="M9">
        <f t="shared" si="2"/>
        <v>12002</v>
      </c>
      <c r="N9" t="str">
        <f>INDEX('City Mapping'!$C$3:$C$6,MATCH('Data Adjusted'!M9,'City Mapping'!$B$3:$B$6,0))</f>
        <v>New York</v>
      </c>
      <c r="O9" t="str">
        <f t="shared" ca="1" si="3"/>
        <v/>
      </c>
      <c r="P9" s="4">
        <f t="shared" ca="1" si="4"/>
        <v>44470</v>
      </c>
      <c r="Q9" t="str">
        <f t="shared" ca="1" si="5"/>
        <v/>
      </c>
      <c r="R9" t="str">
        <f t="shared" ca="1" si="6"/>
        <v/>
      </c>
      <c r="S9" s="4">
        <f t="shared" ca="1" si="7"/>
        <v>42338.25</v>
      </c>
      <c r="T9" s="4"/>
    </row>
    <row r="10" spans="1:22" x14ac:dyDescent="0.35">
      <c r="A10" s="1" t="s">
        <v>32</v>
      </c>
      <c r="B10" t="s">
        <v>27</v>
      </c>
      <c r="C10" t="s">
        <v>28</v>
      </c>
      <c r="D10" t="s">
        <v>13</v>
      </c>
      <c r="E10" t="s">
        <v>33</v>
      </c>
      <c r="F10" s="2">
        <v>12002</v>
      </c>
      <c r="G10">
        <v>25</v>
      </c>
      <c r="H10" s="3">
        <v>3.4369999999999998</v>
      </c>
      <c r="I10" s="4">
        <v>42461</v>
      </c>
      <c r="J10" s="4"/>
      <c r="K10" t="str">
        <f t="shared" si="0"/>
        <v>Chevrolet</v>
      </c>
      <c r="L10" t="str">
        <f t="shared" si="1"/>
        <v>Express Cargo Van</v>
      </c>
      <c r="M10">
        <f t="shared" si="2"/>
        <v>12002</v>
      </c>
      <c r="N10" t="str">
        <f>INDEX('City Mapping'!$C$3:$C$6,MATCH('Data Adjusted'!M10,'City Mapping'!$B$3:$B$6,0))</f>
        <v>New York</v>
      </c>
      <c r="O10" t="str">
        <f t="shared" ca="1" si="3"/>
        <v/>
      </c>
      <c r="P10" s="4"/>
      <c r="Q10" t="str">
        <f t="shared" si="5"/>
        <v/>
      </c>
      <c r="R10" t="str">
        <f t="shared" si="6"/>
        <v/>
      </c>
      <c r="S10" s="4">
        <f t="shared" si="7"/>
        <v>42461</v>
      </c>
      <c r="T10" s="4"/>
    </row>
    <row r="11" spans="1:22" x14ac:dyDescent="0.35">
      <c r="A11" s="1" t="s">
        <v>34</v>
      </c>
      <c r="B11" t="s">
        <v>35</v>
      </c>
      <c r="C11" t="s">
        <v>28</v>
      </c>
      <c r="D11" t="s">
        <v>13</v>
      </c>
      <c r="E11" t="s">
        <v>36</v>
      </c>
      <c r="F11" s="2">
        <v>12002</v>
      </c>
      <c r="G11">
        <v>25</v>
      </c>
      <c r="H11" s="3">
        <v>3.4369999999999998</v>
      </c>
      <c r="I11" s="4">
        <v>43009</v>
      </c>
      <c r="J11" s="4"/>
      <c r="K11" t="str">
        <f t="shared" si="0"/>
        <v>Chevrolet</v>
      </c>
      <c r="L11" t="str">
        <f t="shared" si="1"/>
        <v>Express Cargo Van</v>
      </c>
      <c r="M11">
        <f t="shared" si="2"/>
        <v>12002</v>
      </c>
      <c r="N11" t="str">
        <f>INDEX('City Mapping'!$C$3:$C$6,MATCH('Data Adjusted'!M11,'City Mapping'!$B$3:$B$6,0))</f>
        <v>New York</v>
      </c>
      <c r="O11" t="str">
        <f t="shared" ca="1" si="3"/>
        <v/>
      </c>
      <c r="P11" s="4"/>
      <c r="Q11" t="str">
        <f t="shared" si="5"/>
        <v/>
      </c>
      <c r="R11" t="str">
        <f t="shared" si="6"/>
        <v/>
      </c>
      <c r="S11" s="4">
        <f t="shared" si="7"/>
        <v>43009</v>
      </c>
      <c r="T11" s="4"/>
    </row>
    <row r="12" spans="1:22" x14ac:dyDescent="0.35">
      <c r="A12" s="1" t="s">
        <v>37</v>
      </c>
      <c r="B12" t="s">
        <v>27</v>
      </c>
      <c r="C12" t="s">
        <v>28</v>
      </c>
      <c r="D12" t="s">
        <v>13</v>
      </c>
      <c r="E12" t="s">
        <v>38</v>
      </c>
      <c r="F12" s="2">
        <v>12002</v>
      </c>
      <c r="G12">
        <v>25</v>
      </c>
      <c r="H12" s="3">
        <v>3.4369999999999998</v>
      </c>
      <c r="I12" s="4">
        <v>43101</v>
      </c>
      <c r="J12" s="4"/>
      <c r="K12" t="str">
        <f t="shared" si="0"/>
        <v>Chevrolet</v>
      </c>
      <c r="L12" t="str">
        <f t="shared" si="1"/>
        <v>Express Cargo Van</v>
      </c>
      <c r="M12">
        <f t="shared" si="2"/>
        <v>12002</v>
      </c>
      <c r="N12" t="str">
        <f>INDEX('City Mapping'!$C$3:$C$6,MATCH('Data Adjusted'!M12,'City Mapping'!$B$3:$B$6,0))</f>
        <v>New York</v>
      </c>
      <c r="O12" t="str">
        <f t="shared" ca="1" si="3"/>
        <v/>
      </c>
      <c r="P12" s="4"/>
      <c r="Q12" t="str">
        <f t="shared" si="5"/>
        <v/>
      </c>
      <c r="R12" t="str">
        <f t="shared" si="6"/>
        <v/>
      </c>
      <c r="S12" s="4">
        <f t="shared" si="7"/>
        <v>43101</v>
      </c>
      <c r="T12" s="4"/>
    </row>
    <row r="13" spans="1:22" x14ac:dyDescent="0.35">
      <c r="A13" s="1" t="s">
        <v>39</v>
      </c>
      <c r="B13" t="s">
        <v>27</v>
      </c>
      <c r="C13" t="s">
        <v>28</v>
      </c>
      <c r="D13" t="s">
        <v>13</v>
      </c>
      <c r="E13" t="s">
        <v>40</v>
      </c>
      <c r="F13" s="2">
        <v>12003</v>
      </c>
      <c r="G13">
        <v>25</v>
      </c>
      <c r="H13" s="3">
        <v>4.6740000000000004</v>
      </c>
      <c r="I13" s="4">
        <v>43709</v>
      </c>
      <c r="J13" s="4">
        <v>46143</v>
      </c>
      <c r="K13" t="str">
        <f t="shared" si="0"/>
        <v>Chevrolet</v>
      </c>
      <c r="L13" t="str">
        <f t="shared" si="1"/>
        <v>Express Cargo Van</v>
      </c>
      <c r="M13">
        <f t="shared" si="2"/>
        <v>12003</v>
      </c>
      <c r="N13" t="str">
        <f>INDEX('City Mapping'!$C$3:$C$6,MATCH('Data Adjusted'!M13,'City Mapping'!$B$3:$B$6,0))</f>
        <v>San Francisco</v>
      </c>
      <c r="O13" t="str">
        <f t="shared" ca="1" si="3"/>
        <v>Error</v>
      </c>
      <c r="P13" s="4"/>
      <c r="Q13" t="str">
        <f t="shared" si="5"/>
        <v/>
      </c>
      <c r="R13" t="str">
        <f t="shared" si="6"/>
        <v/>
      </c>
      <c r="S13" s="4">
        <f t="shared" si="7"/>
        <v>43709</v>
      </c>
      <c r="T13" s="4"/>
    </row>
    <row r="14" spans="1:22" x14ac:dyDescent="0.35">
      <c r="A14" s="1" t="s">
        <v>41</v>
      </c>
      <c r="B14" t="s">
        <v>27</v>
      </c>
      <c r="C14" t="s">
        <v>28</v>
      </c>
      <c r="D14" t="s">
        <v>13</v>
      </c>
      <c r="E14" t="s">
        <v>42</v>
      </c>
      <c r="F14" s="2">
        <v>12003</v>
      </c>
      <c r="G14">
        <v>25</v>
      </c>
      <c r="H14" s="3">
        <v>4.6740000000000004</v>
      </c>
      <c r="I14" s="4">
        <v>42856</v>
      </c>
      <c r="J14" s="4"/>
      <c r="K14" t="str">
        <f t="shared" si="0"/>
        <v>Chevrolet</v>
      </c>
      <c r="L14" t="str">
        <f t="shared" si="1"/>
        <v>Express Cargo Van</v>
      </c>
      <c r="M14">
        <f t="shared" si="2"/>
        <v>12003</v>
      </c>
      <c r="N14" t="str">
        <f>INDEX('City Mapping'!$C$3:$C$6,MATCH('Data Adjusted'!M14,'City Mapping'!$B$3:$B$6,0))</f>
        <v>San Francisco</v>
      </c>
      <c r="O14" t="str">
        <f t="shared" ca="1" si="3"/>
        <v/>
      </c>
      <c r="P14" s="4"/>
      <c r="Q14" t="str">
        <f t="shared" si="5"/>
        <v/>
      </c>
      <c r="R14" t="str">
        <f t="shared" si="6"/>
        <v/>
      </c>
      <c r="S14" s="4">
        <f t="shared" si="7"/>
        <v>42856</v>
      </c>
      <c r="T14" s="4"/>
    </row>
    <row r="15" spans="1:22" x14ac:dyDescent="0.35">
      <c r="A15" s="1" t="s">
        <v>43</v>
      </c>
      <c r="B15" t="s">
        <v>27</v>
      </c>
      <c r="C15" t="s">
        <v>28</v>
      </c>
      <c r="D15" t="s">
        <v>13</v>
      </c>
      <c r="E15" t="s">
        <v>44</v>
      </c>
      <c r="F15" s="2">
        <v>12003</v>
      </c>
      <c r="G15">
        <v>25</v>
      </c>
      <c r="H15" s="3">
        <v>4.6740000000000004</v>
      </c>
      <c r="I15" s="4">
        <v>42767</v>
      </c>
      <c r="J15" s="4">
        <v>45170</v>
      </c>
      <c r="K15" t="str">
        <f t="shared" si="0"/>
        <v>Chevrolet</v>
      </c>
      <c r="L15" t="str">
        <f t="shared" si="1"/>
        <v>Express Cargo Van</v>
      </c>
      <c r="M15">
        <f t="shared" si="2"/>
        <v>12003</v>
      </c>
      <c r="N15" t="str">
        <f>INDEX('City Mapping'!$C$3:$C$6,MATCH('Data Adjusted'!M15,'City Mapping'!$B$3:$B$6,0))</f>
        <v>San Francisco</v>
      </c>
      <c r="O15" t="str">
        <f t="shared" ca="1" si="3"/>
        <v>Error</v>
      </c>
      <c r="P15" s="4"/>
      <c r="Q15" t="str">
        <f t="shared" si="5"/>
        <v/>
      </c>
      <c r="R15" t="str">
        <f t="shared" si="6"/>
        <v/>
      </c>
      <c r="S15" s="4">
        <f t="shared" si="7"/>
        <v>42767</v>
      </c>
      <c r="T15" s="4"/>
    </row>
    <row r="16" spans="1:22" x14ac:dyDescent="0.35">
      <c r="A16" s="1" t="s">
        <v>45</v>
      </c>
      <c r="B16" t="s">
        <v>46</v>
      </c>
      <c r="C16" t="s">
        <v>47</v>
      </c>
      <c r="D16" t="s">
        <v>13</v>
      </c>
      <c r="E16" t="s">
        <v>48</v>
      </c>
      <c r="F16" s="2">
        <v>12004</v>
      </c>
      <c r="G16">
        <v>24</v>
      </c>
      <c r="H16" s="3">
        <v>3.3130000000000002</v>
      </c>
      <c r="I16" s="4">
        <v>42430</v>
      </c>
      <c r="J16" s="4"/>
      <c r="K16" t="str">
        <f t="shared" si="0"/>
        <v>RAM</v>
      </c>
      <c r="L16" t="str">
        <f t="shared" si="1"/>
        <v>ProMaster Cargo Van</v>
      </c>
      <c r="M16">
        <f t="shared" si="2"/>
        <v>12004</v>
      </c>
      <c r="N16" t="str">
        <f>INDEX('City Mapping'!$C$3:$C$6,MATCH('Data Adjusted'!M16,'City Mapping'!$B$3:$B$6,0))</f>
        <v>Dallas</v>
      </c>
      <c r="O16" t="str">
        <f t="shared" ca="1" si="3"/>
        <v/>
      </c>
      <c r="P16" s="4"/>
      <c r="Q16" t="str">
        <f t="shared" si="5"/>
        <v/>
      </c>
      <c r="R16" t="str">
        <f t="shared" si="6"/>
        <v/>
      </c>
      <c r="S16" s="4">
        <f t="shared" si="7"/>
        <v>42430</v>
      </c>
      <c r="T16" s="4"/>
    </row>
    <row r="17" spans="1:20" x14ac:dyDescent="0.35">
      <c r="A17" s="1" t="s">
        <v>49</v>
      </c>
      <c r="B17" t="s">
        <v>46</v>
      </c>
      <c r="C17" t="s">
        <v>47</v>
      </c>
      <c r="D17" t="s">
        <v>13</v>
      </c>
      <c r="E17" t="s">
        <v>50</v>
      </c>
      <c r="F17" s="2">
        <v>12004</v>
      </c>
      <c r="G17">
        <v>24</v>
      </c>
      <c r="H17" s="3">
        <v>3.3130000000000002</v>
      </c>
      <c r="I17" s="4">
        <v>42461</v>
      </c>
      <c r="J17" s="4"/>
      <c r="K17" t="str">
        <f t="shared" si="0"/>
        <v>RAM</v>
      </c>
      <c r="L17" t="str">
        <f t="shared" si="1"/>
        <v>ProMaster Cargo Van</v>
      </c>
      <c r="M17">
        <f t="shared" si="2"/>
        <v>12004</v>
      </c>
      <c r="N17" t="str">
        <f>INDEX('City Mapping'!$C$3:$C$6,MATCH('Data Adjusted'!M17,'City Mapping'!$B$3:$B$6,0))</f>
        <v>Dallas</v>
      </c>
      <c r="O17" t="str">
        <f t="shared" ca="1" si="3"/>
        <v/>
      </c>
      <c r="P17" s="4"/>
      <c r="Q17" t="str">
        <f t="shared" si="5"/>
        <v/>
      </c>
      <c r="R17" t="str">
        <f t="shared" si="6"/>
        <v/>
      </c>
      <c r="S17" s="4">
        <f t="shared" si="7"/>
        <v>42461</v>
      </c>
      <c r="T17" s="4"/>
    </row>
    <row r="18" spans="1:20" x14ac:dyDescent="0.35">
      <c r="A18" s="1" t="s">
        <v>51</v>
      </c>
      <c r="B18" t="s">
        <v>46</v>
      </c>
      <c r="C18" t="s">
        <v>47</v>
      </c>
      <c r="D18" t="s">
        <v>13</v>
      </c>
      <c r="E18" t="s">
        <v>52</v>
      </c>
      <c r="F18" s="2">
        <v>12004</v>
      </c>
      <c r="G18">
        <v>24</v>
      </c>
      <c r="H18" s="3">
        <v>3.3130000000000002</v>
      </c>
      <c r="I18" s="4">
        <v>42401</v>
      </c>
      <c r="J18" s="4"/>
      <c r="K18" t="str">
        <f t="shared" si="0"/>
        <v>RAM</v>
      </c>
      <c r="L18" t="str">
        <f t="shared" si="1"/>
        <v>ProMaster Cargo Van</v>
      </c>
      <c r="M18">
        <f t="shared" si="2"/>
        <v>12004</v>
      </c>
      <c r="N18" t="str">
        <f>INDEX('City Mapping'!$C$3:$C$6,MATCH('Data Adjusted'!M18,'City Mapping'!$B$3:$B$6,0))</f>
        <v>Dallas</v>
      </c>
      <c r="O18" t="str">
        <f t="shared" ca="1" si="3"/>
        <v/>
      </c>
      <c r="P18" s="4"/>
      <c r="Q18" t="str">
        <f t="shared" si="5"/>
        <v/>
      </c>
      <c r="R18" t="str">
        <f t="shared" si="6"/>
        <v/>
      </c>
      <c r="S18" s="4">
        <f t="shared" si="7"/>
        <v>42401</v>
      </c>
      <c r="T18" s="4"/>
    </row>
    <row r="19" spans="1:20" x14ac:dyDescent="0.35">
      <c r="A19" s="1" t="s">
        <v>53</v>
      </c>
      <c r="B19" t="s">
        <v>54</v>
      </c>
      <c r="C19" t="s">
        <v>47</v>
      </c>
      <c r="D19" t="s">
        <v>13</v>
      </c>
      <c r="E19" t="s">
        <v>55</v>
      </c>
      <c r="F19" s="2">
        <v>12004</v>
      </c>
      <c r="G19">
        <v>24</v>
      </c>
      <c r="H19" s="3">
        <v>3.3130000000000002</v>
      </c>
      <c r="I19" s="4">
        <v>42309</v>
      </c>
      <c r="J19" s="4">
        <v>44531</v>
      </c>
      <c r="K19" t="str">
        <f t="shared" si="0"/>
        <v>RAM</v>
      </c>
      <c r="L19" t="str">
        <f t="shared" si="1"/>
        <v>ProMaster Cargo Van</v>
      </c>
      <c r="M19">
        <f t="shared" si="2"/>
        <v>12004</v>
      </c>
      <c r="N19" t="str">
        <f>INDEX('City Mapping'!$C$3:$C$6,MATCH('Data Adjusted'!M19,'City Mapping'!$B$3:$B$6,0))</f>
        <v>Dallas</v>
      </c>
      <c r="O19" t="str">
        <f t="shared" ca="1" si="3"/>
        <v/>
      </c>
      <c r="P19" s="4">
        <f t="shared" ca="1" si="4"/>
        <v>44531</v>
      </c>
      <c r="Q19" t="str">
        <f t="shared" ca="1" si="5"/>
        <v>Retired</v>
      </c>
      <c r="R19">
        <f t="shared" ca="1" si="6"/>
        <v>2222</v>
      </c>
      <c r="S19" s="4">
        <f t="shared" ca="1" si="7"/>
        <v>42309</v>
      </c>
      <c r="T19" s="4"/>
    </row>
    <row r="20" spans="1:20" x14ac:dyDescent="0.35">
      <c r="A20" s="1" t="s">
        <v>56</v>
      </c>
      <c r="B20" t="s">
        <v>46</v>
      </c>
      <c r="C20" t="s">
        <v>47</v>
      </c>
      <c r="D20" t="s">
        <v>57</v>
      </c>
      <c r="E20" t="s">
        <v>58</v>
      </c>
      <c r="F20" s="2">
        <v>12004</v>
      </c>
      <c r="G20">
        <v>24</v>
      </c>
      <c r="H20" s="3">
        <v>3.3130000000000002</v>
      </c>
      <c r="I20" s="4">
        <v>42795</v>
      </c>
      <c r="J20" s="4"/>
      <c r="K20" t="str">
        <f t="shared" si="0"/>
        <v>RAM</v>
      </c>
      <c r="L20" t="str">
        <f t="shared" si="1"/>
        <v>ProMaster Cargo Van</v>
      </c>
      <c r="M20">
        <f t="shared" si="2"/>
        <v>12004</v>
      </c>
      <c r="N20" t="str">
        <f>INDEX('City Mapping'!$C$3:$C$6,MATCH('Data Adjusted'!M20,'City Mapping'!$B$3:$B$6,0))</f>
        <v>Dallas</v>
      </c>
      <c r="O20" t="str">
        <f t="shared" ca="1" si="3"/>
        <v/>
      </c>
      <c r="P20" s="4"/>
      <c r="Q20" t="str">
        <f t="shared" si="5"/>
        <v/>
      </c>
      <c r="R20" t="str">
        <f t="shared" si="6"/>
        <v/>
      </c>
      <c r="S20" s="4">
        <f t="shared" si="7"/>
        <v>42795</v>
      </c>
      <c r="T20" s="4"/>
    </row>
    <row r="21" spans="1:20" x14ac:dyDescent="0.35">
      <c r="A21" s="1" t="s">
        <v>59</v>
      </c>
      <c r="B21" t="s">
        <v>46</v>
      </c>
      <c r="C21" t="s">
        <v>47</v>
      </c>
      <c r="D21" t="s">
        <v>57</v>
      </c>
      <c r="E21" t="s">
        <v>60</v>
      </c>
      <c r="F21" s="2">
        <v>12004</v>
      </c>
      <c r="G21">
        <v>24</v>
      </c>
      <c r="H21" s="3">
        <v>3.3130000000000002</v>
      </c>
      <c r="I21" s="4">
        <v>42826</v>
      </c>
      <c r="J21" s="4"/>
      <c r="K21" t="str">
        <f t="shared" si="0"/>
        <v>RAM</v>
      </c>
      <c r="L21" t="str">
        <f t="shared" si="1"/>
        <v>ProMaster Cargo Van</v>
      </c>
      <c r="M21">
        <f t="shared" si="2"/>
        <v>12004</v>
      </c>
      <c r="N21" t="str">
        <f>INDEX('City Mapping'!$C$3:$C$6,MATCH('Data Adjusted'!M21,'City Mapping'!$B$3:$B$6,0))</f>
        <v>Dallas</v>
      </c>
      <c r="O21" t="str">
        <f t="shared" ca="1" si="3"/>
        <v/>
      </c>
      <c r="P21" s="4"/>
      <c r="Q21" t="str">
        <f t="shared" si="5"/>
        <v/>
      </c>
      <c r="R21" t="str">
        <f t="shared" si="6"/>
        <v/>
      </c>
      <c r="S21" s="4">
        <f t="shared" si="7"/>
        <v>42826</v>
      </c>
      <c r="T2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D809-46BD-495C-9699-8E13DC109B02}">
  <dimension ref="B2:C6"/>
  <sheetViews>
    <sheetView workbookViewId="0">
      <selection activeCell="B3" sqref="B3"/>
    </sheetView>
  </sheetViews>
  <sheetFormatPr defaultRowHeight="14.5" x14ac:dyDescent="0.35"/>
  <cols>
    <col min="3" max="3" width="12" bestFit="1" customWidth="1"/>
  </cols>
  <sheetData>
    <row r="2" spans="2:3" x14ac:dyDescent="0.35">
      <c r="B2" t="s">
        <v>5</v>
      </c>
      <c r="C2" t="s">
        <v>61</v>
      </c>
    </row>
    <row r="3" spans="2:3" x14ac:dyDescent="0.35">
      <c r="B3">
        <v>12001</v>
      </c>
      <c r="C3" t="s">
        <v>62</v>
      </c>
    </row>
    <row r="4" spans="2:3" x14ac:dyDescent="0.35">
      <c r="B4">
        <v>12002</v>
      </c>
      <c r="C4" t="s">
        <v>63</v>
      </c>
    </row>
    <row r="5" spans="2:3" x14ac:dyDescent="0.35">
      <c r="B5">
        <v>12003</v>
      </c>
      <c r="C5" t="s">
        <v>64</v>
      </c>
    </row>
    <row r="6" spans="2:3" x14ac:dyDescent="0.35">
      <c r="B6">
        <v>12004</v>
      </c>
      <c r="C6" t="s"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Dirty Data (Start)</vt:lpstr>
      <vt:lpstr>Pivot Tables</vt:lpstr>
      <vt:lpstr>Chart</vt:lpstr>
      <vt:lpstr>Data Adjusted</vt:lpstr>
      <vt:lpstr>City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Michael Quach</cp:lastModifiedBy>
  <dcterms:created xsi:type="dcterms:W3CDTF">2022-01-16T20:55:07Z</dcterms:created>
  <dcterms:modified xsi:type="dcterms:W3CDTF">2022-01-18T13:39:30Z</dcterms:modified>
</cp:coreProperties>
</file>