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40216C0-A141-43B5-9B58-8000B944CB55}" xr6:coauthVersionLast="36" xr6:coauthVersionMax="36" xr10:uidLastSave="{00000000-0000-0000-0000-000000000000}"/>
  <bookViews>
    <workbookView xWindow="0" yWindow="0" windowWidth="23016" windowHeight="8436" xr2:uid="{00000000-000D-0000-FFFF-FFFF00000000}"/>
  </bookViews>
  <sheets>
    <sheet name="API_IS.RRS.TOTL.KM_DS2_en_csv_v" sheetId="1" r:id="rId1"/>
    <sheet name="railway_new" sheetId="2" r:id="rId2"/>
    <sheet name="calculate" sheetId="3" r:id="rId3"/>
    <sheet name="Unit_1000 tons" sheetId="9" r:id="rId4"/>
    <sheet name="Final-gravelStock" sheetId="10" r:id="rId5"/>
  </sheets>
  <externalReferences>
    <externalReference r:id="rId6"/>
  </externalReferences>
  <definedNames>
    <definedName name="_xlnm._FilterDatabase" localSheetId="0" hidden="1">API_IS.RRS.TOTL.KM_DS2_en_csv_v!$A$3:$BD$217</definedName>
    <definedName name="_xlnm._FilterDatabase" localSheetId="1" hidden="1">railway_new!$A$1:$AZ$185</definedName>
  </definedNames>
  <calcPr calcId="191029"/>
  <extLst>
    <ext uri="GoogleSheetsCustomDataVersion1">
      <go:sheetsCustomData xmlns:go="http://customooxmlschemas.google.com/" r:id="rId8" roundtripDataSignature="AMtx7mhtt9CxyPY72N+Va3RTB7G3gfyVCA=="/>
    </ext>
  </extLst>
</workbook>
</file>

<file path=xl/calcChain.xml><?xml version="1.0" encoding="utf-8"?>
<calcChain xmlns="http://schemas.openxmlformats.org/spreadsheetml/2006/main">
  <c r="AM2" i="9" l="1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AZ120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AZ154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AZ165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AZ167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AZ168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AZ169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AZ170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AZ171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AZ184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AZ185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AZ186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2" i="9"/>
  <c r="AT187" i="3"/>
  <c r="F200" i="1" l="1"/>
  <c r="G200" i="1" s="1"/>
  <c r="H200" i="1" s="1"/>
  <c r="G204" i="1"/>
  <c r="H204" i="1" s="1"/>
  <c r="I204" i="1" s="1"/>
  <c r="J204" i="1" s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F204" i="1"/>
  <c r="G213" i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F213" i="1"/>
  <c r="F211" i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F210" i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F208" i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F205" i="1"/>
  <c r="G205" i="1" s="1"/>
  <c r="H205" i="1" s="1"/>
  <c r="I205" i="1" s="1"/>
  <c r="F162" i="1"/>
  <c r="G162" i="1" s="1"/>
  <c r="H162" i="1" s="1"/>
  <c r="I162" i="1" s="1"/>
  <c r="J162" i="1" s="1"/>
  <c r="K162" i="1" s="1"/>
  <c r="L162" i="1" s="1"/>
  <c r="M162" i="1" s="1"/>
  <c r="N162" i="1" s="1"/>
  <c r="O162" i="1" s="1"/>
  <c r="F161" i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H77" i="1"/>
  <c r="I77" i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G77" i="1"/>
  <c r="F77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C55" i="1"/>
  <c r="AD55" i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AB55" i="1"/>
  <c r="AE82" i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G96" i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F96" i="1"/>
  <c r="G100" i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F100" i="1"/>
  <c r="F99" i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C114" i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B114" i="1"/>
  <c r="F124" i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F127" i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F129" i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H157" i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G157" i="1"/>
  <c r="F157" i="1"/>
  <c r="F178" i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P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G186" i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AD186" i="1" s="1"/>
  <c r="F186" i="1"/>
  <c r="F185" i="1" s="1"/>
  <c r="H188" i="1"/>
  <c r="I188" i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G188" i="1"/>
  <c r="F188" i="1"/>
  <c r="F194" i="1"/>
  <c r="G194" i="1" s="1"/>
  <c r="H194" i="1" s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V192" i="1"/>
  <c r="AX192" i="1"/>
  <c r="AY192" i="1"/>
  <c r="AZ192" i="1"/>
  <c r="BA192" i="1"/>
  <c r="BB192" i="1"/>
  <c r="BC192" i="1"/>
  <c r="M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R198" i="1"/>
  <c r="AS198" i="1"/>
  <c r="AT198" i="1"/>
  <c r="AV198" i="1"/>
  <c r="AY198" i="1"/>
  <c r="AZ198" i="1"/>
  <c r="BA198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X214" i="1"/>
  <c r="BC214" i="1"/>
  <c r="H164" i="1"/>
  <c r="I164" i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G164" i="1"/>
  <c r="F164" i="1"/>
  <c r="AV167" i="1"/>
  <c r="AW167" i="1" s="1"/>
  <c r="AU167" i="1"/>
  <c r="AF167" i="1"/>
  <c r="AG167" i="1" s="1"/>
  <c r="AH167" i="1" s="1"/>
  <c r="AI167" i="1" s="1"/>
  <c r="AJ167" i="1" s="1"/>
  <c r="AK167" i="1" s="1"/>
  <c r="AL167" i="1" s="1"/>
  <c r="AM167" i="1" s="1"/>
  <c r="AN167" i="1" s="1"/>
  <c r="AQ167" i="1"/>
  <c r="AR167" i="1" s="1"/>
  <c r="AS167" i="1" s="1"/>
  <c r="AP167" i="1"/>
  <c r="AI120" i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G115" i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F115" i="1"/>
  <c r="G106" i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F106" i="1"/>
  <c r="AC103" i="1"/>
  <c r="AD103" i="1" s="1"/>
  <c r="AE103" i="1" s="1"/>
  <c r="AF103" i="1" s="1"/>
  <c r="AG103" i="1" s="1"/>
  <c r="AH103" i="1" s="1"/>
  <c r="AI103" i="1" s="1"/>
  <c r="AJ103" i="1" s="1"/>
  <c r="AK103" i="1" s="1"/>
  <c r="S76" i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K74" i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H72" i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G72" i="1"/>
  <c r="F72" i="1"/>
  <c r="F71" i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H53" i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G53" i="1"/>
  <c r="F53" i="1"/>
  <c r="F51" i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S31" i="1"/>
  <c r="AT31" i="1" s="1"/>
  <c r="AU31" i="1" s="1"/>
  <c r="AV31" i="1" s="1"/>
  <c r="AW31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F27" i="1"/>
  <c r="H22" i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G22" i="1"/>
  <c r="F22" i="1"/>
  <c r="F6" i="1"/>
  <c r="G6" i="1" s="1"/>
  <c r="H6" i="1" s="1"/>
  <c r="I6" i="1" s="1"/>
  <c r="J6" i="1" s="1"/>
  <c r="K6" i="1" s="1"/>
  <c r="L6" i="1" s="1"/>
  <c r="M6" i="1" s="1"/>
  <c r="N6" i="1" s="1"/>
  <c r="O6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Q5" i="1"/>
  <c r="R5" i="1" s="1"/>
  <c r="S5" i="1" s="1"/>
  <c r="T5" i="1" s="1"/>
  <c r="F5" i="1"/>
  <c r="G5" i="1"/>
  <c r="H5" i="1" s="1"/>
  <c r="I5" i="1" s="1"/>
  <c r="J5" i="1" s="1"/>
  <c r="K5" i="1" s="1"/>
  <c r="L5" i="1" s="1"/>
  <c r="M5" i="1" s="1"/>
  <c r="N5" i="1" s="1"/>
  <c r="O5" i="1" s="1"/>
  <c r="H31" i="1"/>
  <c r="I31" i="1" s="1"/>
  <c r="J31" i="1" s="1"/>
  <c r="K31" i="1" s="1"/>
  <c r="L31" i="1" s="1"/>
  <c r="M31" i="1" s="1"/>
  <c r="N31" i="1" s="1"/>
  <c r="O31" i="1" s="1"/>
  <c r="P31" i="1" s="1"/>
  <c r="Q31" i="1" s="1"/>
  <c r="F31" i="1"/>
  <c r="G31" i="1"/>
  <c r="F216" i="1"/>
  <c r="G216" i="1" s="1"/>
  <c r="H216" i="1" s="1"/>
  <c r="I216" i="1" s="1"/>
  <c r="F217" i="1"/>
  <c r="G217" i="1" s="1"/>
  <c r="H217" i="1" s="1"/>
  <c r="I217" i="1" s="1"/>
  <c r="J217" i="1" s="1"/>
  <c r="K217" i="1" s="1"/>
  <c r="L217" i="1" s="1"/>
  <c r="M217" i="1" s="1"/>
  <c r="N217" i="1" s="1"/>
  <c r="O217" i="1" s="1"/>
  <c r="F215" i="1"/>
  <c r="G215" i="1" s="1"/>
  <c r="H215" i="1" s="1"/>
  <c r="I215" i="1" s="1"/>
  <c r="J215" i="1" s="1"/>
  <c r="K215" i="1" s="1"/>
  <c r="L215" i="1" s="1"/>
  <c r="M215" i="1" s="1"/>
  <c r="N215" i="1" s="1"/>
  <c r="O215" i="1" s="1"/>
  <c r="F212" i="1"/>
  <c r="G212" i="1" s="1"/>
  <c r="H212" i="1" s="1"/>
  <c r="I212" i="1" s="1"/>
  <c r="J212" i="1" s="1"/>
  <c r="K212" i="1" s="1"/>
  <c r="L212" i="1" s="1"/>
  <c r="M212" i="1" s="1"/>
  <c r="N212" i="1" s="1"/>
  <c r="O212" i="1" s="1"/>
  <c r="F209" i="1"/>
  <c r="G209" i="1" s="1"/>
  <c r="H209" i="1" s="1"/>
  <c r="I209" i="1" s="1"/>
  <c r="J209" i="1" s="1"/>
  <c r="K209" i="1" s="1"/>
  <c r="L209" i="1" s="1"/>
  <c r="M209" i="1" s="1"/>
  <c r="N209" i="1" s="1"/>
  <c r="O209" i="1" s="1"/>
  <c r="F207" i="1"/>
  <c r="G207" i="1" s="1"/>
  <c r="H207" i="1" s="1"/>
  <c r="I207" i="1" s="1"/>
  <c r="J207" i="1" s="1"/>
  <c r="K207" i="1" s="1"/>
  <c r="L207" i="1" s="1"/>
  <c r="M207" i="1" s="1"/>
  <c r="N207" i="1" s="1"/>
  <c r="O207" i="1" s="1"/>
  <c r="F206" i="1"/>
  <c r="G206" i="1" s="1"/>
  <c r="H206" i="1" s="1"/>
  <c r="I206" i="1" s="1"/>
  <c r="J206" i="1" s="1"/>
  <c r="K206" i="1" s="1"/>
  <c r="L206" i="1" s="1"/>
  <c r="M206" i="1" s="1"/>
  <c r="N206" i="1" s="1"/>
  <c r="O206" i="1" s="1"/>
  <c r="F202" i="1"/>
  <c r="G202" i="1" s="1"/>
  <c r="H202" i="1" s="1"/>
  <c r="I202" i="1" s="1"/>
  <c r="J202" i="1" s="1"/>
  <c r="K202" i="1" s="1"/>
  <c r="L202" i="1" s="1"/>
  <c r="M202" i="1" s="1"/>
  <c r="N202" i="1" s="1"/>
  <c r="O202" i="1" s="1"/>
  <c r="F203" i="1"/>
  <c r="G203" i="1" s="1"/>
  <c r="H203" i="1" s="1"/>
  <c r="I203" i="1" s="1"/>
  <c r="J203" i="1" s="1"/>
  <c r="K203" i="1" s="1"/>
  <c r="L203" i="1" s="1"/>
  <c r="M203" i="1" s="1"/>
  <c r="N203" i="1" s="1"/>
  <c r="O203" i="1" s="1"/>
  <c r="F201" i="1"/>
  <c r="G201" i="1" s="1"/>
  <c r="H201" i="1" s="1"/>
  <c r="I201" i="1" s="1"/>
  <c r="J201" i="1" s="1"/>
  <c r="K201" i="1" s="1"/>
  <c r="L201" i="1" s="1"/>
  <c r="M201" i="1" s="1"/>
  <c r="N201" i="1" s="1"/>
  <c r="O201" i="1" s="1"/>
  <c r="F199" i="1"/>
  <c r="G199" i="1" s="1"/>
  <c r="H199" i="1" s="1"/>
  <c r="I199" i="1" s="1"/>
  <c r="J199" i="1" s="1"/>
  <c r="K199" i="1" s="1"/>
  <c r="L199" i="1" s="1"/>
  <c r="M199" i="1" s="1"/>
  <c r="N199" i="1" s="1"/>
  <c r="O199" i="1" s="1"/>
  <c r="F197" i="1"/>
  <c r="G197" i="1" s="1"/>
  <c r="H197" i="1" s="1"/>
  <c r="I197" i="1" s="1"/>
  <c r="J197" i="1" s="1"/>
  <c r="K197" i="1" s="1"/>
  <c r="L197" i="1" s="1"/>
  <c r="M197" i="1" s="1"/>
  <c r="N197" i="1" s="1"/>
  <c r="O197" i="1" s="1"/>
  <c r="F196" i="1"/>
  <c r="G196" i="1" s="1"/>
  <c r="H196" i="1" s="1"/>
  <c r="I196" i="1" s="1"/>
  <c r="J196" i="1" s="1"/>
  <c r="K196" i="1" s="1"/>
  <c r="L196" i="1" s="1"/>
  <c r="M196" i="1" s="1"/>
  <c r="N196" i="1" s="1"/>
  <c r="O196" i="1" s="1"/>
  <c r="O195" i="1" s="1"/>
  <c r="F193" i="1"/>
  <c r="G193" i="1" s="1"/>
  <c r="H193" i="1" s="1"/>
  <c r="I193" i="1" s="1"/>
  <c r="J193" i="1" s="1"/>
  <c r="K193" i="1" s="1"/>
  <c r="L193" i="1" s="1"/>
  <c r="M193" i="1" s="1"/>
  <c r="N193" i="1" s="1"/>
  <c r="O193" i="1" s="1"/>
  <c r="F190" i="1"/>
  <c r="G190" i="1" s="1"/>
  <c r="H190" i="1" s="1"/>
  <c r="I190" i="1" s="1"/>
  <c r="J190" i="1" s="1"/>
  <c r="K190" i="1" s="1"/>
  <c r="L190" i="1" s="1"/>
  <c r="M190" i="1" s="1"/>
  <c r="N190" i="1" s="1"/>
  <c r="O190" i="1" s="1"/>
  <c r="F191" i="1"/>
  <c r="G191" i="1" s="1"/>
  <c r="H191" i="1" s="1"/>
  <c r="I191" i="1" s="1"/>
  <c r="J191" i="1" s="1"/>
  <c r="K191" i="1" s="1"/>
  <c r="L191" i="1" s="1"/>
  <c r="M191" i="1" s="1"/>
  <c r="N191" i="1" s="1"/>
  <c r="O191" i="1" s="1"/>
  <c r="F189" i="1"/>
  <c r="G189" i="1" s="1"/>
  <c r="H189" i="1" s="1"/>
  <c r="I189" i="1" s="1"/>
  <c r="J189" i="1" s="1"/>
  <c r="K189" i="1" s="1"/>
  <c r="L189" i="1" s="1"/>
  <c r="M189" i="1" s="1"/>
  <c r="N189" i="1" s="1"/>
  <c r="O189" i="1" s="1"/>
  <c r="F187" i="1"/>
  <c r="G187" i="1" s="1"/>
  <c r="H187" i="1" s="1"/>
  <c r="I187" i="1" s="1"/>
  <c r="J187" i="1" s="1"/>
  <c r="K187" i="1" s="1"/>
  <c r="L187" i="1" s="1"/>
  <c r="M187" i="1" s="1"/>
  <c r="N187" i="1" s="1"/>
  <c r="O187" i="1" s="1"/>
  <c r="F184" i="1"/>
  <c r="G184" i="1" s="1"/>
  <c r="F183" i="1"/>
  <c r="G183" i="1" s="1"/>
  <c r="H183" i="1" s="1"/>
  <c r="I183" i="1" s="1"/>
  <c r="J183" i="1" s="1"/>
  <c r="K183" i="1" s="1"/>
  <c r="L183" i="1" s="1"/>
  <c r="M183" i="1" s="1"/>
  <c r="N183" i="1" s="1"/>
  <c r="O183" i="1" s="1"/>
  <c r="F179" i="1"/>
  <c r="G179" i="1" s="1"/>
  <c r="H179" i="1" s="1"/>
  <c r="I179" i="1" s="1"/>
  <c r="J179" i="1" s="1"/>
  <c r="K179" i="1" s="1"/>
  <c r="L179" i="1" s="1"/>
  <c r="M179" i="1" s="1"/>
  <c r="N179" i="1" s="1"/>
  <c r="O179" i="1" s="1"/>
  <c r="F175" i="1"/>
  <c r="G175" i="1" s="1"/>
  <c r="H175" i="1" s="1"/>
  <c r="I175" i="1" s="1"/>
  <c r="J175" i="1" s="1"/>
  <c r="K175" i="1" s="1"/>
  <c r="L175" i="1" s="1"/>
  <c r="M175" i="1" s="1"/>
  <c r="N175" i="1" s="1"/>
  <c r="O175" i="1" s="1"/>
  <c r="F173" i="1"/>
  <c r="G173" i="1" s="1"/>
  <c r="H173" i="1" s="1"/>
  <c r="I173" i="1" s="1"/>
  <c r="J173" i="1" s="1"/>
  <c r="K173" i="1" s="1"/>
  <c r="L173" i="1" s="1"/>
  <c r="M173" i="1" s="1"/>
  <c r="N173" i="1" s="1"/>
  <c r="O173" i="1" s="1"/>
  <c r="F171" i="1"/>
  <c r="G171" i="1" s="1"/>
  <c r="H171" i="1" s="1"/>
  <c r="I171" i="1" s="1"/>
  <c r="J171" i="1" s="1"/>
  <c r="K171" i="1" s="1"/>
  <c r="L171" i="1" s="1"/>
  <c r="M171" i="1" s="1"/>
  <c r="N171" i="1" s="1"/>
  <c r="O171" i="1" s="1"/>
  <c r="F159" i="1"/>
  <c r="G159" i="1" s="1"/>
  <c r="H159" i="1" s="1"/>
  <c r="I159" i="1" s="1"/>
  <c r="J159" i="1" s="1"/>
  <c r="K159" i="1" s="1"/>
  <c r="L159" i="1" s="1"/>
  <c r="M159" i="1" s="1"/>
  <c r="N159" i="1" s="1"/>
  <c r="O159" i="1" s="1"/>
  <c r="F160" i="1"/>
  <c r="G160" i="1" s="1"/>
  <c r="H160" i="1" s="1"/>
  <c r="I160" i="1" s="1"/>
  <c r="J160" i="1" s="1"/>
  <c r="K160" i="1" s="1"/>
  <c r="L160" i="1" s="1"/>
  <c r="M160" i="1" s="1"/>
  <c r="N160" i="1" s="1"/>
  <c r="O160" i="1" s="1"/>
  <c r="F158" i="1"/>
  <c r="G158" i="1" s="1"/>
  <c r="H158" i="1" s="1"/>
  <c r="I158" i="1" s="1"/>
  <c r="J158" i="1" s="1"/>
  <c r="K158" i="1" s="1"/>
  <c r="L158" i="1" s="1"/>
  <c r="M158" i="1" s="1"/>
  <c r="N158" i="1" s="1"/>
  <c r="O158" i="1" s="1"/>
  <c r="F155" i="1"/>
  <c r="G155" i="1" s="1"/>
  <c r="H155" i="1" s="1"/>
  <c r="I155" i="1" s="1"/>
  <c r="J155" i="1" s="1"/>
  <c r="K155" i="1" s="1"/>
  <c r="L155" i="1" s="1"/>
  <c r="M155" i="1" s="1"/>
  <c r="N155" i="1" s="1"/>
  <c r="O155" i="1" s="1"/>
  <c r="F152" i="1"/>
  <c r="G152" i="1" s="1"/>
  <c r="H152" i="1" s="1"/>
  <c r="I152" i="1" s="1"/>
  <c r="J152" i="1" s="1"/>
  <c r="K152" i="1" s="1"/>
  <c r="L152" i="1" s="1"/>
  <c r="M152" i="1" s="1"/>
  <c r="N152" i="1" s="1"/>
  <c r="O152" i="1" s="1"/>
  <c r="F153" i="1"/>
  <c r="G153" i="1" s="1"/>
  <c r="H153" i="1" s="1"/>
  <c r="I153" i="1" s="1"/>
  <c r="J153" i="1" s="1"/>
  <c r="K153" i="1" s="1"/>
  <c r="L153" i="1" s="1"/>
  <c r="M153" i="1" s="1"/>
  <c r="N153" i="1" s="1"/>
  <c r="O153" i="1" s="1"/>
  <c r="F151" i="1"/>
  <c r="G151" i="1" s="1"/>
  <c r="H151" i="1" s="1"/>
  <c r="I151" i="1" s="1"/>
  <c r="J151" i="1" s="1"/>
  <c r="K151" i="1" s="1"/>
  <c r="L151" i="1" s="1"/>
  <c r="M151" i="1" s="1"/>
  <c r="N151" i="1" s="1"/>
  <c r="O151" i="1" s="1"/>
  <c r="F145" i="1"/>
  <c r="G145" i="1" s="1"/>
  <c r="H145" i="1" s="1"/>
  <c r="I145" i="1" s="1"/>
  <c r="J145" i="1" s="1"/>
  <c r="K145" i="1" s="1"/>
  <c r="L145" i="1" s="1"/>
  <c r="M145" i="1" s="1"/>
  <c r="N145" i="1" s="1"/>
  <c r="O145" i="1" s="1"/>
  <c r="F144" i="1"/>
  <c r="G144" i="1" s="1"/>
  <c r="H144" i="1" s="1"/>
  <c r="I144" i="1" s="1"/>
  <c r="J144" i="1" s="1"/>
  <c r="K144" i="1" s="1"/>
  <c r="L144" i="1" s="1"/>
  <c r="M144" i="1" s="1"/>
  <c r="N144" i="1" s="1"/>
  <c r="O144" i="1" s="1"/>
  <c r="F136" i="1"/>
  <c r="G136" i="1" s="1"/>
  <c r="H136" i="1" s="1"/>
  <c r="I136" i="1" s="1"/>
  <c r="J136" i="1" s="1"/>
  <c r="K136" i="1" s="1"/>
  <c r="L136" i="1" s="1"/>
  <c r="M136" i="1" s="1"/>
  <c r="N136" i="1" s="1"/>
  <c r="O136" i="1" s="1"/>
  <c r="G133" i="1"/>
  <c r="H133" i="1" s="1"/>
  <c r="I133" i="1" s="1"/>
  <c r="J133" i="1" s="1"/>
  <c r="K133" i="1" s="1"/>
  <c r="L133" i="1" s="1"/>
  <c r="M133" i="1" s="1"/>
  <c r="N133" i="1" s="1"/>
  <c r="O133" i="1" s="1"/>
  <c r="F133" i="1"/>
  <c r="F132" i="1"/>
  <c r="G132" i="1" s="1"/>
  <c r="H132" i="1" s="1"/>
  <c r="I132" i="1" s="1"/>
  <c r="J132" i="1" s="1"/>
  <c r="K132" i="1" s="1"/>
  <c r="L132" i="1" s="1"/>
  <c r="M132" i="1" s="1"/>
  <c r="N132" i="1" s="1"/>
  <c r="O132" i="1" s="1"/>
  <c r="F130" i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G123" i="1"/>
  <c r="H123" i="1" s="1"/>
  <c r="I123" i="1" s="1"/>
  <c r="J123" i="1" s="1"/>
  <c r="K123" i="1" s="1"/>
  <c r="L123" i="1" s="1"/>
  <c r="M123" i="1" s="1"/>
  <c r="N123" i="1" s="1"/>
  <c r="O123" i="1" s="1"/>
  <c r="F123" i="1"/>
  <c r="F120" i="1"/>
  <c r="G120" i="1" s="1"/>
  <c r="H120" i="1" s="1"/>
  <c r="I120" i="1" s="1"/>
  <c r="J120" i="1" s="1"/>
  <c r="K120" i="1" s="1"/>
  <c r="L120" i="1" s="1"/>
  <c r="M120" i="1" s="1"/>
  <c r="N120" i="1" s="1"/>
  <c r="O120" i="1" s="1"/>
  <c r="F118" i="1"/>
  <c r="G118" i="1" s="1"/>
  <c r="H118" i="1" s="1"/>
  <c r="I118" i="1" s="1"/>
  <c r="J118" i="1" s="1"/>
  <c r="K118" i="1" s="1"/>
  <c r="L118" i="1" s="1"/>
  <c r="M118" i="1" s="1"/>
  <c r="N118" i="1" s="1"/>
  <c r="O118" i="1" s="1"/>
  <c r="F114" i="1"/>
  <c r="G114" i="1" s="1"/>
  <c r="H114" i="1" s="1"/>
  <c r="I114" i="1" s="1"/>
  <c r="J114" i="1" s="1"/>
  <c r="K114" i="1" s="1"/>
  <c r="L114" i="1" s="1"/>
  <c r="M114" i="1" s="1"/>
  <c r="N114" i="1" s="1"/>
  <c r="O114" i="1" s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G109" i="1"/>
  <c r="H109" i="1" s="1"/>
  <c r="I109" i="1" s="1"/>
  <c r="J109" i="1" s="1"/>
  <c r="K109" i="1" s="1"/>
  <c r="L109" i="1" s="1"/>
  <c r="M109" i="1" s="1"/>
  <c r="N109" i="1" s="1"/>
  <c r="O109" i="1" s="1"/>
  <c r="F103" i="1"/>
  <c r="G103" i="1" s="1"/>
  <c r="H103" i="1" s="1"/>
  <c r="I103" i="1" s="1"/>
  <c r="J103" i="1" s="1"/>
  <c r="K103" i="1" s="1"/>
  <c r="L103" i="1" s="1"/>
  <c r="M103" i="1" s="1"/>
  <c r="N103" i="1" s="1"/>
  <c r="O103" i="1" s="1"/>
  <c r="F90" i="1"/>
  <c r="G90" i="1" s="1"/>
  <c r="H90" i="1" s="1"/>
  <c r="I90" i="1" s="1"/>
  <c r="J90" i="1" s="1"/>
  <c r="K90" i="1" s="1"/>
  <c r="L90" i="1" s="1"/>
  <c r="M90" i="1" s="1"/>
  <c r="N90" i="1" s="1"/>
  <c r="O90" i="1" s="1"/>
  <c r="F89" i="1"/>
  <c r="G89" i="1" s="1"/>
  <c r="H89" i="1" s="1"/>
  <c r="I89" i="1" s="1"/>
  <c r="J89" i="1" s="1"/>
  <c r="K89" i="1" s="1"/>
  <c r="L89" i="1" s="1"/>
  <c r="M89" i="1" s="1"/>
  <c r="N89" i="1" s="1"/>
  <c r="O89" i="1" s="1"/>
  <c r="F85" i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F86" i="1"/>
  <c r="G86" i="1" s="1"/>
  <c r="H86" i="1" s="1"/>
  <c r="I86" i="1" s="1"/>
  <c r="J86" i="1" s="1"/>
  <c r="K86" i="1" s="1"/>
  <c r="L86" i="1" s="1"/>
  <c r="M86" i="1" s="1"/>
  <c r="N86" i="1" s="1"/>
  <c r="O86" i="1" s="1"/>
  <c r="G84" i="1"/>
  <c r="H84" i="1" s="1"/>
  <c r="I84" i="1" s="1"/>
  <c r="J84" i="1" s="1"/>
  <c r="K84" i="1" s="1"/>
  <c r="L84" i="1" s="1"/>
  <c r="M84" i="1" s="1"/>
  <c r="N84" i="1" s="1"/>
  <c r="O84" i="1" s="1"/>
  <c r="F84" i="1"/>
  <c r="F82" i="1"/>
  <c r="G82" i="1" s="1"/>
  <c r="H82" i="1" s="1"/>
  <c r="I82" i="1" s="1"/>
  <c r="J82" i="1" s="1"/>
  <c r="K82" i="1" s="1"/>
  <c r="L82" i="1" s="1"/>
  <c r="M82" i="1" s="1"/>
  <c r="N82" i="1" s="1"/>
  <c r="O82" i="1" s="1"/>
  <c r="F78" i="1"/>
  <c r="G78" i="1" s="1"/>
  <c r="H78" i="1" s="1"/>
  <c r="I78" i="1" s="1"/>
  <c r="J78" i="1" s="1"/>
  <c r="K78" i="1" s="1"/>
  <c r="L78" i="1" s="1"/>
  <c r="M78" i="1" s="1"/>
  <c r="N78" i="1" s="1"/>
  <c r="O78" i="1" s="1"/>
  <c r="F67" i="1"/>
  <c r="G67" i="1" s="1"/>
  <c r="H67" i="1" s="1"/>
  <c r="I67" i="1" s="1"/>
  <c r="J67" i="1" s="1"/>
  <c r="K67" i="1" s="1"/>
  <c r="L67" i="1" s="1"/>
  <c r="M67" i="1" s="1"/>
  <c r="N67" i="1" s="1"/>
  <c r="O67" i="1" s="1"/>
  <c r="F66" i="1"/>
  <c r="G66" i="1" s="1"/>
  <c r="H66" i="1" s="1"/>
  <c r="I66" i="1" s="1"/>
  <c r="J66" i="1" s="1"/>
  <c r="K66" i="1" s="1"/>
  <c r="L66" i="1" s="1"/>
  <c r="M66" i="1" s="1"/>
  <c r="N66" i="1" s="1"/>
  <c r="O66" i="1" s="1"/>
  <c r="F63" i="1"/>
  <c r="G63" i="1" s="1"/>
  <c r="H63" i="1" s="1"/>
  <c r="I63" i="1" s="1"/>
  <c r="J63" i="1" s="1"/>
  <c r="K63" i="1" s="1"/>
  <c r="L63" i="1" s="1"/>
  <c r="M63" i="1" s="1"/>
  <c r="N63" i="1" s="1"/>
  <c r="O63" i="1" s="1"/>
  <c r="F59" i="1"/>
  <c r="G59" i="1" s="1"/>
  <c r="H59" i="1" s="1"/>
  <c r="I59" i="1" s="1"/>
  <c r="J59" i="1" s="1"/>
  <c r="K59" i="1" s="1"/>
  <c r="L59" i="1" s="1"/>
  <c r="M59" i="1" s="1"/>
  <c r="N59" i="1" s="1"/>
  <c r="O59" i="1" s="1"/>
  <c r="F58" i="1"/>
  <c r="G58" i="1" s="1"/>
  <c r="H58" i="1" s="1"/>
  <c r="I58" i="1" s="1"/>
  <c r="J58" i="1" s="1"/>
  <c r="K58" i="1" s="1"/>
  <c r="L58" i="1" s="1"/>
  <c r="M58" i="1" s="1"/>
  <c r="N58" i="1" s="1"/>
  <c r="O58" i="1" s="1"/>
  <c r="G55" i="1"/>
  <c r="H55" i="1" s="1"/>
  <c r="I55" i="1" s="1"/>
  <c r="J55" i="1" s="1"/>
  <c r="K55" i="1" s="1"/>
  <c r="L55" i="1" s="1"/>
  <c r="M55" i="1" s="1"/>
  <c r="N55" i="1" s="1"/>
  <c r="O55" i="1" s="1"/>
  <c r="F55" i="1"/>
  <c r="F47" i="1"/>
  <c r="G47" i="1" s="1"/>
  <c r="H47" i="1" s="1"/>
  <c r="I47" i="1" s="1"/>
  <c r="J47" i="1" s="1"/>
  <c r="K47" i="1" s="1"/>
  <c r="L47" i="1" s="1"/>
  <c r="M47" i="1" s="1"/>
  <c r="N47" i="1" s="1"/>
  <c r="O47" i="1" s="1"/>
  <c r="F44" i="1"/>
  <c r="G44" i="1" s="1"/>
  <c r="H44" i="1" s="1"/>
  <c r="I44" i="1" s="1"/>
  <c r="J44" i="1" s="1"/>
  <c r="K44" i="1" s="1"/>
  <c r="L44" i="1" s="1"/>
  <c r="M44" i="1" s="1"/>
  <c r="N44" i="1" s="1"/>
  <c r="O44" i="1" s="1"/>
  <c r="F45" i="1"/>
  <c r="G45" i="1" s="1"/>
  <c r="H45" i="1" s="1"/>
  <c r="I45" i="1" s="1"/>
  <c r="J45" i="1" s="1"/>
  <c r="K45" i="1" s="1"/>
  <c r="L45" i="1" s="1"/>
  <c r="M45" i="1" s="1"/>
  <c r="N45" i="1" s="1"/>
  <c r="O45" i="1" s="1"/>
  <c r="G43" i="1"/>
  <c r="H43" i="1" s="1"/>
  <c r="I43" i="1" s="1"/>
  <c r="J43" i="1" s="1"/>
  <c r="K43" i="1" s="1"/>
  <c r="L43" i="1" s="1"/>
  <c r="M43" i="1" s="1"/>
  <c r="N43" i="1" s="1"/>
  <c r="O43" i="1" s="1"/>
  <c r="F43" i="1"/>
  <c r="F41" i="1"/>
  <c r="G41" i="1" s="1"/>
  <c r="H41" i="1" s="1"/>
  <c r="I41" i="1" s="1"/>
  <c r="J41" i="1" s="1"/>
  <c r="K41" i="1" s="1"/>
  <c r="L41" i="1" s="1"/>
  <c r="M41" i="1" s="1"/>
  <c r="N41" i="1" s="1"/>
  <c r="O41" i="1" s="1"/>
  <c r="G40" i="1"/>
  <c r="H40" i="1" s="1"/>
  <c r="I40" i="1" s="1"/>
  <c r="J40" i="1" s="1"/>
  <c r="K40" i="1" s="1"/>
  <c r="L40" i="1" s="1"/>
  <c r="M40" i="1" s="1"/>
  <c r="N40" i="1" s="1"/>
  <c r="O40" i="1" s="1"/>
  <c r="F40" i="1"/>
  <c r="G38" i="1"/>
  <c r="H38" i="1" s="1"/>
  <c r="I38" i="1" s="1"/>
  <c r="J38" i="1" s="1"/>
  <c r="K38" i="1" s="1"/>
  <c r="L38" i="1" s="1"/>
  <c r="M38" i="1" s="1"/>
  <c r="N38" i="1" s="1"/>
  <c r="O38" i="1" s="1"/>
  <c r="G35" i="1"/>
  <c r="H35" i="1" s="1"/>
  <c r="I35" i="1" s="1"/>
  <c r="J35" i="1" s="1"/>
  <c r="K35" i="1" s="1"/>
  <c r="L35" i="1" s="1"/>
  <c r="M35" i="1" s="1"/>
  <c r="N35" i="1" s="1"/>
  <c r="O35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G23" i="1"/>
  <c r="F23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O14" i="1"/>
  <c r="N14" i="1"/>
  <c r="M14" i="1"/>
  <c r="L14" i="1"/>
  <c r="K14" i="1"/>
  <c r="J14" i="1"/>
  <c r="I14" i="1"/>
  <c r="H14" i="1"/>
  <c r="G14" i="1"/>
  <c r="F14" i="1"/>
  <c r="AD204" i="1"/>
  <c r="G52" i="1"/>
  <c r="H52" i="1" s="1"/>
  <c r="I52" i="1" s="1"/>
  <c r="J52" i="1" s="1"/>
  <c r="K52" i="1" s="1"/>
  <c r="L52" i="1" s="1"/>
  <c r="M52" i="1" s="1"/>
  <c r="N52" i="1" s="1"/>
  <c r="O52" i="1" s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O80" i="1"/>
  <c r="N80" i="1" s="1"/>
  <c r="M80" i="1" s="1"/>
  <c r="L80" i="1" s="1"/>
  <c r="K80" i="1" s="1"/>
  <c r="J80" i="1" s="1"/>
  <c r="I80" i="1" s="1"/>
  <c r="H80" i="1" s="1"/>
  <c r="G80" i="1" s="1"/>
  <c r="F80" i="1" s="1"/>
  <c r="X81" i="1"/>
  <c r="Y81" i="1" s="1"/>
  <c r="Z81" i="1" s="1"/>
  <c r="G174" i="1"/>
  <c r="H174" i="1" s="1"/>
  <c r="I174" i="1" s="1"/>
  <c r="J174" i="1" s="1"/>
  <c r="K174" i="1" s="1"/>
  <c r="L174" i="1" s="1"/>
  <c r="M174" i="1" s="1"/>
  <c r="N174" i="1" s="1"/>
  <c r="O174" i="1" s="1"/>
  <c r="G11" i="1"/>
  <c r="H11" i="1" s="1"/>
  <c r="I11" i="1" s="1"/>
  <c r="J11" i="1" s="1"/>
  <c r="K11" i="1" s="1"/>
  <c r="L11" i="1" s="1"/>
  <c r="M11" i="1" s="1"/>
  <c r="N11" i="1" s="1"/>
  <c r="O11" i="1" s="1"/>
  <c r="G24" i="1"/>
  <c r="H24" i="1" s="1"/>
  <c r="I24" i="1" s="1"/>
  <c r="J24" i="1" s="1"/>
  <c r="K24" i="1" s="1"/>
  <c r="L24" i="1" s="1"/>
  <c r="M24" i="1" s="1"/>
  <c r="N24" i="1" s="1"/>
  <c r="O24" i="1" s="1"/>
  <c r="L36" i="1"/>
  <c r="M36" i="1" s="1"/>
  <c r="N36" i="1" s="1"/>
  <c r="O36" i="1" s="1"/>
  <c r="G36" i="1"/>
  <c r="H36" i="1" s="1"/>
  <c r="I36" i="1" s="1"/>
  <c r="J36" i="1" s="1"/>
  <c r="H167" i="1"/>
  <c r="I167" i="1" s="1"/>
  <c r="J167" i="1" s="1"/>
  <c r="K167" i="1" s="1"/>
  <c r="L167" i="1" s="1"/>
  <c r="M167" i="1" s="1"/>
  <c r="N167" i="1" s="1"/>
  <c r="O167" i="1" s="1"/>
  <c r="L163" i="1"/>
  <c r="M163" i="1" s="1"/>
  <c r="N163" i="1" s="1"/>
  <c r="O163" i="1" s="1"/>
  <c r="L131" i="1"/>
  <c r="M131" i="1" s="1"/>
  <c r="N131" i="1" s="1"/>
  <c r="O131" i="1" s="1"/>
  <c r="G131" i="1"/>
  <c r="H131" i="1" s="1"/>
  <c r="I131" i="1" s="1"/>
  <c r="J131" i="1" s="1"/>
  <c r="L101" i="1"/>
  <c r="M101" i="1" s="1"/>
  <c r="N101" i="1" s="1"/>
  <c r="O101" i="1" s="1"/>
  <c r="G101" i="1"/>
  <c r="H101" i="1" s="1"/>
  <c r="I101" i="1" s="1"/>
  <c r="J101" i="1" s="1"/>
  <c r="L81" i="1"/>
  <c r="M81" i="1" s="1"/>
  <c r="N81" i="1" s="1"/>
  <c r="O81" i="1" s="1"/>
  <c r="G81" i="1"/>
  <c r="H81" i="1" s="1"/>
  <c r="I81" i="1" s="1"/>
  <c r="J81" i="1" s="1"/>
  <c r="G93" i="1"/>
  <c r="H93" i="1" s="1"/>
  <c r="I93" i="1" s="1"/>
  <c r="J93" i="1" s="1"/>
  <c r="L93" i="1"/>
  <c r="M93" i="1" s="1"/>
  <c r="N93" i="1" s="1"/>
  <c r="O93" i="1" s="1"/>
  <c r="AA35" i="1"/>
  <c r="AB35" i="1" s="1"/>
  <c r="AC35" i="1" s="1"/>
  <c r="AD35" i="1" s="1"/>
  <c r="X35" i="1"/>
  <c r="Y35" i="1" s="1"/>
  <c r="AY216" i="1"/>
  <c r="AZ216" i="1" s="1"/>
  <c r="AJ216" i="1"/>
  <c r="AK216" i="1" s="1"/>
  <c r="AL216" i="1" s="1"/>
  <c r="AM216" i="1" s="1"/>
  <c r="AN216" i="1" s="1"/>
  <c r="AO216" i="1" s="1"/>
  <c r="AP216" i="1" s="1"/>
  <c r="AQ216" i="1" s="1"/>
  <c r="AR216" i="1" s="1"/>
  <c r="AS216" i="1" s="1"/>
  <c r="AT216" i="1" s="1"/>
  <c r="AU216" i="1" s="1"/>
  <c r="AV216" i="1" s="1"/>
  <c r="AW216" i="1" s="1"/>
  <c r="AK148" i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Q130" i="1"/>
  <c r="AH130" i="1"/>
  <c r="AI130" i="1" s="1"/>
  <c r="AJ130" i="1" s="1"/>
  <c r="AK130" i="1" s="1"/>
  <c r="AL130" i="1" s="1"/>
  <c r="AM130" i="1" s="1"/>
  <c r="AN130" i="1" s="1"/>
  <c r="AO131" i="1"/>
  <c r="AP131" i="1" s="1"/>
  <c r="AQ131" i="1" s="1"/>
  <c r="AG109" i="1"/>
  <c r="AH109" i="1" s="1"/>
  <c r="AI109" i="1" s="1"/>
  <c r="AJ109" i="1" s="1"/>
  <c r="AK109" i="1" s="1"/>
  <c r="AL109" i="1" s="1"/>
  <c r="AM109" i="1" s="1"/>
  <c r="AO109" i="1"/>
  <c r="AP109" i="1" s="1"/>
  <c r="AR100" i="1"/>
  <c r="AQ22" i="1"/>
  <c r="AR22" i="1" s="1"/>
  <c r="AS22" i="1" s="1"/>
  <c r="AT22" i="1" s="1"/>
  <c r="AU22" i="1" s="1"/>
  <c r="AV22" i="1" s="1"/>
  <c r="AW22" i="1" s="1"/>
  <c r="AS38" i="1"/>
  <c r="AT38" i="1" s="1"/>
  <c r="AU38" i="1" s="1"/>
  <c r="AV38" i="1" s="1"/>
  <c r="AW38" i="1" s="1"/>
  <c r="AY30" i="1"/>
  <c r="AV30" i="1"/>
  <c r="AW30" i="1" s="1"/>
  <c r="AH24" i="1"/>
  <c r="AI24" i="1" s="1"/>
  <c r="AJ24" i="1" s="1"/>
  <c r="AK24" i="1" s="1"/>
  <c r="AL24" i="1" s="1"/>
  <c r="AM24" i="1" s="1"/>
  <c r="AN24" i="1" s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V5" i="1"/>
  <c r="W5" i="1" s="1"/>
  <c r="X5" i="1" s="1"/>
  <c r="Y5" i="1" s="1"/>
  <c r="H192" i="1" l="1"/>
  <c r="I194" i="1"/>
  <c r="J194" i="1" s="1"/>
  <c r="H184" i="1"/>
  <c r="I184" i="1" s="1"/>
  <c r="J184" i="1" s="1"/>
  <c r="K184" i="1" s="1"/>
  <c r="L184" i="1" s="1"/>
  <c r="M184" i="1" s="1"/>
  <c r="N184" i="1" s="1"/>
  <c r="O184" i="1" s="1"/>
  <c r="O182" i="1" s="1"/>
  <c r="G182" i="1"/>
  <c r="J216" i="1"/>
  <c r="I214" i="1"/>
  <c r="H198" i="1"/>
  <c r="I200" i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N195" i="1"/>
  <c r="F192" i="1"/>
  <c r="F182" i="1"/>
  <c r="H182" i="1"/>
  <c r="L195" i="1"/>
  <c r="N182" i="1"/>
  <c r="F214" i="1"/>
  <c r="H214" i="1"/>
  <c r="K195" i="1"/>
  <c r="G192" i="1"/>
  <c r="G214" i="1"/>
  <c r="J195" i="1"/>
  <c r="L182" i="1"/>
  <c r="I195" i="1"/>
  <c r="K182" i="1"/>
  <c r="F198" i="1"/>
  <c r="F195" i="1"/>
  <c r="H195" i="1"/>
  <c r="J182" i="1"/>
  <c r="G195" i="1"/>
  <c r="I182" i="1"/>
  <c r="G198" i="1"/>
  <c r="I198" i="1"/>
  <c r="J205" i="1"/>
  <c r="J192" i="1"/>
  <c r="K194" i="1"/>
  <c r="I192" i="1"/>
  <c r="X44" i="1"/>
  <c r="K216" i="1" l="1"/>
  <c r="J214" i="1"/>
  <c r="M182" i="1"/>
  <c r="J198" i="1"/>
  <c r="K205" i="1"/>
  <c r="L194" i="1"/>
  <c r="K192" i="1"/>
  <c r="AQ11" i="1"/>
  <c r="AR11" i="1" s="1"/>
  <c r="AS11" i="1" s="1"/>
  <c r="L216" i="1" l="1"/>
  <c r="K214" i="1"/>
  <c r="K198" i="1"/>
  <c r="L205" i="1"/>
  <c r="M194" i="1"/>
  <c r="L192" i="1"/>
  <c r="AT11" i="1"/>
  <c r="AU11" i="1" s="1"/>
  <c r="AV11" i="1" s="1"/>
  <c r="C5" i="3"/>
  <c r="M216" i="1" l="1"/>
  <c r="L214" i="1"/>
  <c r="L198" i="1"/>
  <c r="M205" i="1"/>
  <c r="N194" i="1"/>
  <c r="M192" i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I3" i="3"/>
  <c r="M3" i="3"/>
  <c r="V3" i="3"/>
  <c r="W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K4" i="3"/>
  <c r="AL4" i="3"/>
  <c r="AM4" i="3"/>
  <c r="AN4" i="3"/>
  <c r="AO4" i="3"/>
  <c r="AP4" i="3"/>
  <c r="AQ4" i="3"/>
  <c r="AR4" i="3"/>
  <c r="AS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P6" i="3"/>
  <c r="AU6" i="3"/>
  <c r="AV6" i="3"/>
  <c r="AW6" i="3"/>
  <c r="AX6" i="3"/>
  <c r="AY6" i="3"/>
  <c r="AZ6" i="3"/>
  <c r="M9" i="3"/>
  <c r="W9" i="3"/>
  <c r="AT9" i="3"/>
  <c r="AU9" i="3"/>
  <c r="AW9" i="3"/>
  <c r="AX9" i="3"/>
  <c r="AY9" i="3"/>
  <c r="AZ9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H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J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M23" i="3"/>
  <c r="W23" i="3"/>
  <c r="AG23" i="3"/>
  <c r="AN23" i="3"/>
  <c r="AU23" i="3"/>
  <c r="AV23" i="3"/>
  <c r="AW23" i="3"/>
  <c r="AX23" i="3"/>
  <c r="AY23" i="3"/>
  <c r="AZ23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T26" i="3"/>
  <c r="AU26" i="3"/>
  <c r="AV26" i="3"/>
  <c r="AW26" i="3"/>
  <c r="AX26" i="3"/>
  <c r="AY26" i="3"/>
  <c r="AZ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W30" i="3"/>
  <c r="AX30" i="3"/>
  <c r="AY30" i="3"/>
  <c r="AZ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W31" i="3"/>
  <c r="AA31" i="3"/>
  <c r="AC31" i="3"/>
  <c r="AD31" i="3"/>
  <c r="AH31" i="3"/>
  <c r="AI31" i="3"/>
  <c r="AK31" i="3"/>
  <c r="AN31" i="3"/>
  <c r="AU31" i="3"/>
  <c r="AV31" i="3"/>
  <c r="AW31" i="3"/>
  <c r="AX31" i="3"/>
  <c r="AY31" i="3"/>
  <c r="AZ31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E35" i="3"/>
  <c r="AF35" i="3"/>
  <c r="AG35" i="3"/>
  <c r="AH35" i="3"/>
  <c r="AI35" i="3"/>
  <c r="AK35" i="3"/>
  <c r="AL35" i="3"/>
  <c r="AU35" i="3"/>
  <c r="AV35" i="3"/>
  <c r="AW35" i="3"/>
  <c r="AX35" i="3"/>
  <c r="AY35" i="3"/>
  <c r="AZ35" i="3"/>
  <c r="D36" i="3"/>
  <c r="E36" i="3"/>
  <c r="F36" i="3"/>
  <c r="G36" i="3"/>
  <c r="H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W38" i="3"/>
  <c r="AA38" i="3"/>
  <c r="AB38" i="3"/>
  <c r="AC38" i="3"/>
  <c r="AL38" i="3"/>
  <c r="AM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M40" i="3"/>
  <c r="N40" i="3"/>
  <c r="O40" i="3"/>
  <c r="P40" i="3"/>
  <c r="Q40" i="3"/>
  <c r="R40" i="3"/>
  <c r="S40" i="3"/>
  <c r="T40" i="3"/>
  <c r="U40" i="3"/>
  <c r="V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S40" i="3"/>
  <c r="AU40" i="3"/>
  <c r="AZ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M43" i="3"/>
  <c r="N43" i="3"/>
  <c r="O43" i="3"/>
  <c r="P43" i="3"/>
  <c r="Q43" i="3"/>
  <c r="R43" i="3"/>
  <c r="S43" i="3"/>
  <c r="T43" i="3"/>
  <c r="AB43" i="3"/>
  <c r="AC43" i="3"/>
  <c r="AD43" i="3"/>
  <c r="AE43" i="3"/>
  <c r="AF43" i="3"/>
  <c r="AG43" i="3"/>
  <c r="AH43" i="3"/>
  <c r="AU43" i="3"/>
  <c r="AV43" i="3"/>
  <c r="AW43" i="3"/>
  <c r="AX43" i="3"/>
  <c r="AY43" i="3"/>
  <c r="AZ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D45" i="3"/>
  <c r="E45" i="3"/>
  <c r="F45" i="3"/>
  <c r="G45" i="3"/>
  <c r="H45" i="3"/>
  <c r="I45" i="3"/>
  <c r="J45" i="3"/>
  <c r="K45" i="3"/>
  <c r="L45" i="3"/>
  <c r="M45" i="3"/>
  <c r="Q45" i="3"/>
  <c r="S45" i="3"/>
  <c r="V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U45" i="3"/>
  <c r="AZ45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T48" i="3"/>
  <c r="AU48" i="3"/>
  <c r="AV48" i="3"/>
  <c r="AW48" i="3"/>
  <c r="AX48" i="3"/>
  <c r="AY48" i="3"/>
  <c r="AZ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U53" i="3"/>
  <c r="AV53" i="3"/>
  <c r="AW53" i="3"/>
  <c r="AX53" i="3"/>
  <c r="AY53" i="3"/>
  <c r="AZ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V54" i="3"/>
  <c r="AW54" i="3"/>
  <c r="AX54" i="3"/>
  <c r="AY54" i="3"/>
  <c r="AZ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U55" i="3"/>
  <c r="AV55" i="3"/>
  <c r="AW55" i="3"/>
  <c r="AX55" i="3"/>
  <c r="AY55" i="3"/>
  <c r="AZ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U56" i="3"/>
  <c r="AV56" i="3"/>
  <c r="AW56" i="3"/>
  <c r="AX56" i="3"/>
  <c r="AY56" i="3"/>
  <c r="AZ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AW57" i="3"/>
  <c r="AX57" i="3"/>
  <c r="AY57" i="3"/>
  <c r="AZ57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V61" i="3"/>
  <c r="AW61" i="3"/>
  <c r="AX61" i="3"/>
  <c r="AY61" i="3"/>
  <c r="AZ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M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K73" i="3"/>
  <c r="AL73" i="3"/>
  <c r="AU73" i="3"/>
  <c r="AV73" i="3"/>
  <c r="AW73" i="3"/>
  <c r="AX73" i="3"/>
  <c r="AY73" i="3"/>
  <c r="AZ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L79" i="3"/>
  <c r="AU79" i="3"/>
  <c r="AV79" i="3"/>
  <c r="AW79" i="3"/>
  <c r="AX79" i="3"/>
  <c r="AY79" i="3"/>
  <c r="AZ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D82" i="3"/>
  <c r="E82" i="3"/>
  <c r="F82" i="3"/>
  <c r="G82" i="3"/>
  <c r="H82" i="3"/>
  <c r="I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M83" i="3"/>
  <c r="AN83" i="3"/>
  <c r="AO83" i="3"/>
  <c r="AQ83" i="3"/>
  <c r="AR83" i="3"/>
  <c r="AS83" i="3"/>
  <c r="AT83" i="3"/>
  <c r="AU83" i="3"/>
  <c r="AV83" i="3"/>
  <c r="AW83" i="3"/>
  <c r="AX83" i="3"/>
  <c r="AY83" i="3"/>
  <c r="AZ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M85" i="3"/>
  <c r="W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O85" i="3"/>
  <c r="AQ85" i="3"/>
  <c r="AU85" i="3"/>
  <c r="AZ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W91" i="3"/>
  <c r="AX91" i="3"/>
  <c r="AY91" i="3"/>
  <c r="AZ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Z92" i="3"/>
  <c r="H94" i="3"/>
  <c r="M94" i="3"/>
  <c r="W94" i="3"/>
  <c r="AF94" i="3"/>
  <c r="AU94" i="3"/>
  <c r="AV94" i="3"/>
  <c r="AW94" i="3"/>
  <c r="AX94" i="3"/>
  <c r="AY94" i="3"/>
  <c r="AZ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H101" i="3"/>
  <c r="M101" i="3"/>
  <c r="R101" i="3"/>
  <c r="W101" i="3"/>
  <c r="AB101" i="3"/>
  <c r="AG101" i="3"/>
  <c r="AL101" i="3"/>
  <c r="AQ101" i="3"/>
  <c r="AR101" i="3"/>
  <c r="AS101" i="3"/>
  <c r="AT101" i="3"/>
  <c r="AU101" i="3"/>
  <c r="AV101" i="3"/>
  <c r="AW101" i="3"/>
  <c r="AX101" i="3"/>
  <c r="AY101" i="3"/>
  <c r="AZ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N102" i="3"/>
  <c r="AP102" i="3"/>
  <c r="AQ102" i="3"/>
  <c r="AR102" i="3"/>
  <c r="AS102" i="3"/>
  <c r="AT102" i="3"/>
  <c r="AU102" i="3"/>
  <c r="AV102" i="3"/>
  <c r="AW102" i="3"/>
  <c r="AX102" i="3"/>
  <c r="AY102" i="3"/>
  <c r="AZ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X103" i="3"/>
  <c r="AY103" i="3"/>
  <c r="AZ103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M111" i="3"/>
  <c r="W111" i="3"/>
  <c r="AN111" i="3"/>
  <c r="AU111" i="3"/>
  <c r="AV111" i="3"/>
  <c r="AW111" i="3"/>
  <c r="AX111" i="3"/>
  <c r="AY111" i="3"/>
  <c r="AZ111" i="3"/>
  <c r="D112" i="3"/>
  <c r="E112" i="3"/>
  <c r="F112" i="3"/>
  <c r="G112" i="3"/>
  <c r="H112" i="3"/>
  <c r="I112" i="3"/>
  <c r="J112" i="3"/>
  <c r="K112" i="3"/>
  <c r="L112" i="3"/>
  <c r="M112" i="3"/>
  <c r="R112" i="3"/>
  <c r="S112" i="3"/>
  <c r="T112" i="3"/>
  <c r="U112" i="3"/>
  <c r="V112" i="3"/>
  <c r="W112" i="3"/>
  <c r="X112" i="3"/>
  <c r="Y112" i="3"/>
  <c r="Z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Y119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U121" i="3"/>
  <c r="AV121" i="3"/>
  <c r="AW121" i="3"/>
  <c r="AX121" i="3"/>
  <c r="AY121" i="3"/>
  <c r="AZ121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R125" i="3"/>
  <c r="AU125" i="3"/>
  <c r="AV125" i="3"/>
  <c r="AW125" i="3"/>
  <c r="AX125" i="3"/>
  <c r="AY125" i="3"/>
  <c r="AZ125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U128" i="3"/>
  <c r="AV128" i="3"/>
  <c r="AW128" i="3"/>
  <c r="AX128" i="3"/>
  <c r="AY128" i="3"/>
  <c r="AZ128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AA131" i="3"/>
  <c r="AB131" i="3"/>
  <c r="AC131" i="3"/>
  <c r="AD131" i="3"/>
  <c r="AE131" i="3"/>
  <c r="AU131" i="3"/>
  <c r="L132" i="3"/>
  <c r="M132" i="3"/>
  <c r="R132" i="3"/>
  <c r="W132" i="3"/>
  <c r="X132" i="3"/>
  <c r="Y132" i="3"/>
  <c r="Z132" i="3"/>
  <c r="AA132" i="3"/>
  <c r="AB132" i="3"/>
  <c r="AC132" i="3"/>
  <c r="AD132" i="3"/>
  <c r="AE132" i="3"/>
  <c r="AF132" i="3"/>
  <c r="AO132" i="3"/>
  <c r="AV132" i="3"/>
  <c r="AW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Q146" i="3"/>
  <c r="AX146" i="3"/>
  <c r="AY146" i="3"/>
  <c r="AZ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S150" i="3"/>
  <c r="AT150" i="3"/>
  <c r="AU150" i="3"/>
  <c r="AV150" i="3"/>
  <c r="AW150" i="3"/>
  <c r="AX150" i="3"/>
  <c r="AY150" i="3"/>
  <c r="AZ150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N153" i="3"/>
  <c r="AO153" i="3"/>
  <c r="AV153" i="3"/>
  <c r="AW153" i="3"/>
  <c r="AX153" i="3"/>
  <c r="AY153" i="3"/>
  <c r="AZ153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U154" i="3"/>
  <c r="AV154" i="3"/>
  <c r="AW154" i="3"/>
  <c r="AX154" i="3"/>
  <c r="AY154" i="3"/>
  <c r="AZ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R155" i="3"/>
  <c r="AS155" i="3"/>
  <c r="AT155" i="3"/>
  <c r="AV155" i="3"/>
  <c r="AW155" i="3"/>
  <c r="AX155" i="3"/>
  <c r="AY155" i="3"/>
  <c r="AZ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W157" i="3"/>
  <c r="X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O157" i="3"/>
  <c r="AQ157" i="3"/>
  <c r="AR157" i="3"/>
  <c r="AS157" i="3"/>
  <c r="AT157" i="3"/>
  <c r="AU157" i="3"/>
  <c r="AV157" i="3"/>
  <c r="AW157" i="3"/>
  <c r="AX157" i="3"/>
  <c r="AY157" i="3"/>
  <c r="AZ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K164" i="3"/>
  <c r="AR164" i="3"/>
  <c r="AX164" i="3"/>
  <c r="AY164" i="3"/>
  <c r="AZ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N165" i="3"/>
  <c r="AQ165" i="3"/>
  <c r="AR165" i="3"/>
  <c r="AV165" i="3"/>
  <c r="AW165" i="3"/>
  <c r="AX165" i="3"/>
  <c r="AY165" i="3"/>
  <c r="AZ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Q169" i="3"/>
  <c r="AS169" i="3"/>
  <c r="AU169" i="3"/>
  <c r="AV169" i="3"/>
  <c r="AW169" i="3"/>
  <c r="AX169" i="3"/>
  <c r="AY169" i="3"/>
  <c r="AZ169" i="3"/>
  <c r="H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Z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U178" i="3"/>
  <c r="AV178" i="3"/>
  <c r="AW178" i="3"/>
  <c r="AX178" i="3"/>
  <c r="AY178" i="3"/>
  <c r="AZ178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M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C185" i="3"/>
  <c r="C182" i="3"/>
  <c r="C181" i="3"/>
  <c r="C178" i="3"/>
  <c r="C177" i="3"/>
  <c r="C176" i="3"/>
  <c r="C175" i="3"/>
  <c r="C174" i="3"/>
  <c r="C173" i="3"/>
  <c r="C170" i="3"/>
  <c r="C169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0" i="3"/>
  <c r="C149" i="3"/>
  <c r="C147" i="3"/>
  <c r="C146" i="3"/>
  <c r="C138" i="3"/>
  <c r="C137" i="3"/>
  <c r="C136" i="3"/>
  <c r="C134" i="3"/>
  <c r="C133" i="3"/>
  <c r="C132" i="3"/>
  <c r="C131" i="3"/>
  <c r="C130" i="3"/>
  <c r="C128" i="3"/>
  <c r="C125" i="3"/>
  <c r="C124" i="3"/>
  <c r="C121" i="3"/>
  <c r="C119" i="3"/>
  <c r="C117" i="3"/>
  <c r="C116" i="3"/>
  <c r="C115" i="3"/>
  <c r="C114" i="3"/>
  <c r="C113" i="3"/>
  <c r="C112" i="3"/>
  <c r="C111" i="3"/>
  <c r="C110" i="3"/>
  <c r="C108" i="3"/>
  <c r="C105" i="3"/>
  <c r="C103" i="3"/>
  <c r="C102" i="3"/>
  <c r="C101" i="3"/>
  <c r="C100" i="3"/>
  <c r="C98" i="3"/>
  <c r="C97" i="3"/>
  <c r="C95" i="3"/>
  <c r="C94" i="3"/>
  <c r="C92" i="3"/>
  <c r="C91" i="3"/>
  <c r="C90" i="3"/>
  <c r="C89" i="3"/>
  <c r="C88" i="3"/>
  <c r="C87" i="3"/>
  <c r="C86" i="3"/>
  <c r="C85" i="3"/>
  <c r="C84" i="3"/>
  <c r="C83" i="3"/>
  <c r="C82" i="3"/>
  <c r="C80" i="3"/>
  <c r="C79" i="3"/>
  <c r="C78" i="3"/>
  <c r="C76" i="3"/>
  <c r="C74" i="3"/>
  <c r="C73" i="3"/>
  <c r="C72" i="3"/>
  <c r="C69" i="3"/>
  <c r="C68" i="3"/>
  <c r="C67" i="3"/>
  <c r="C66" i="3"/>
  <c r="C65" i="3"/>
  <c r="C62" i="3"/>
  <c r="C61" i="3"/>
  <c r="C60" i="3"/>
  <c r="C59" i="3"/>
  <c r="C57" i="3"/>
  <c r="C56" i="3"/>
  <c r="C55" i="3"/>
  <c r="C54" i="3"/>
  <c r="C53" i="3"/>
  <c r="C52" i="3"/>
  <c r="C51" i="3"/>
  <c r="C49" i="3"/>
  <c r="C48" i="3"/>
  <c r="C47" i="3"/>
  <c r="C45" i="3"/>
  <c r="C44" i="3"/>
  <c r="C43" i="3"/>
  <c r="C42" i="3"/>
  <c r="C41" i="3"/>
  <c r="C40" i="3"/>
  <c r="C38" i="3"/>
  <c r="C37" i="3"/>
  <c r="C36" i="3"/>
  <c r="C35" i="3"/>
  <c r="C33" i="3"/>
  <c r="C31" i="3"/>
  <c r="C30" i="3"/>
  <c r="C29" i="3"/>
  <c r="C27" i="3"/>
  <c r="C26" i="3"/>
  <c r="C25" i="3"/>
  <c r="C23" i="3"/>
  <c r="C22" i="3"/>
  <c r="C21" i="3"/>
  <c r="C18" i="3"/>
  <c r="C16" i="3"/>
  <c r="C12" i="3"/>
  <c r="C11" i="3"/>
  <c r="C9" i="3"/>
  <c r="C6" i="3"/>
  <c r="C4" i="3"/>
  <c r="C2" i="3"/>
  <c r="C3" i="3"/>
  <c r="N216" i="1" l="1"/>
  <c r="M214" i="1"/>
  <c r="M198" i="1"/>
  <c r="N205" i="1"/>
  <c r="O194" i="1"/>
  <c r="N192" i="1"/>
  <c r="C186" i="3"/>
  <c r="N198" i="1" l="1"/>
  <c r="O205" i="1"/>
  <c r="O216" i="1"/>
  <c r="N214" i="1"/>
  <c r="P194" i="1"/>
  <c r="O192" i="1"/>
  <c r="P205" i="1" l="1"/>
  <c r="O198" i="1"/>
  <c r="P216" i="1"/>
  <c r="P214" i="1" s="1"/>
  <c r="O214" i="1"/>
  <c r="Q194" i="1"/>
  <c r="P192" i="1"/>
  <c r="AA178" i="3"/>
  <c r="AT169" i="3"/>
  <c r="AR169" i="3"/>
  <c r="AP169" i="3"/>
  <c r="AJ164" i="3"/>
  <c r="AZ163" i="3"/>
  <c r="AP157" i="3"/>
  <c r="AN157" i="3"/>
  <c r="AU155" i="3"/>
  <c r="AT154" i="3"/>
  <c r="AM153" i="3"/>
  <c r="AP146" i="3"/>
  <c r="Z131" i="3"/>
  <c r="W124" i="3"/>
  <c r="AZ119" i="3"/>
  <c r="AM115" i="3"/>
  <c r="D111" i="3"/>
  <c r="AO102" i="3"/>
  <c r="V87" i="3"/>
  <c r="AP85" i="3"/>
  <c r="AN85" i="3"/>
  <c r="AP83" i="3"/>
  <c r="AG69" i="3"/>
  <c r="AU61" i="3"/>
  <c r="R45" i="3"/>
  <c r="U44" i="3"/>
  <c r="AT40" i="3"/>
  <c r="AN38" i="3"/>
  <c r="AJ35" i="3"/>
  <c r="AD35" i="3"/>
  <c r="AJ31" i="3"/>
  <c r="AB31" i="3"/>
  <c r="AN21" i="3"/>
  <c r="Q131" i="1"/>
  <c r="R131" i="1" s="1"/>
  <c r="S131" i="1" s="1"/>
  <c r="T131" i="1" s="1"/>
  <c r="V131" i="1"/>
  <c r="W131" i="1" s="1"/>
  <c r="X131" i="1" s="1"/>
  <c r="Y131" i="1" s="1"/>
  <c r="BA131" i="1"/>
  <c r="BB131" i="1" s="1"/>
  <c r="BC131" i="1" s="1"/>
  <c r="AZ123" i="1"/>
  <c r="BA123" i="1" s="1"/>
  <c r="BB123" i="1" s="1"/>
  <c r="BC123" i="1" s="1"/>
  <c r="AS24" i="1"/>
  <c r="AT24" i="1" s="1"/>
  <c r="AU24" i="1" s="1"/>
  <c r="AV24" i="1" s="1"/>
  <c r="AW24" i="1" s="1"/>
  <c r="X38" i="3" l="1"/>
  <c r="Y41" i="3"/>
  <c r="X41" i="3"/>
  <c r="D85" i="3"/>
  <c r="I101" i="3"/>
  <c r="AX132" i="3"/>
  <c r="AQ26" i="3"/>
  <c r="AV45" i="3"/>
  <c r="X85" i="3"/>
  <c r="D105" i="3"/>
  <c r="AR146" i="3"/>
  <c r="J3" i="3"/>
  <c r="D9" i="3"/>
  <c r="AL18" i="3"/>
  <c r="AK18" i="3"/>
  <c r="AS30" i="3"/>
  <c r="D40" i="3"/>
  <c r="AI43" i="3"/>
  <c r="D48" i="3"/>
  <c r="D61" i="3"/>
  <c r="AC79" i="3"/>
  <c r="I94" i="3"/>
  <c r="X101" i="3"/>
  <c r="AA105" i="3"/>
  <c r="Z105" i="3"/>
  <c r="D114" i="3"/>
  <c r="AW124" i="3"/>
  <c r="D132" i="3"/>
  <c r="AH150" i="3"/>
  <c r="T157" i="3"/>
  <c r="AS164" i="3"/>
  <c r="D170" i="3"/>
  <c r="D182" i="3"/>
  <c r="D12" i="3"/>
  <c r="AO111" i="3"/>
  <c r="AQ6" i="3"/>
  <c r="AO31" i="3"/>
  <c r="AM73" i="3"/>
  <c r="AL164" i="3"/>
  <c r="N9" i="3"/>
  <c r="T31" i="3"/>
  <c r="W40" i="3"/>
  <c r="AQ48" i="3"/>
  <c r="AM79" i="3"/>
  <c r="N94" i="3"/>
  <c r="AC101" i="3"/>
  <c r="AJ108" i="3"/>
  <c r="D125" i="3"/>
  <c r="N132" i="3"/>
  <c r="D153" i="3"/>
  <c r="Y157" i="3"/>
  <c r="AH165" i="3"/>
  <c r="I170" i="3"/>
  <c r="N182" i="3"/>
  <c r="AH23" i="3"/>
  <c r="Y57" i="3"/>
  <c r="S101" i="3"/>
  <c r="AB112" i="3"/>
  <c r="AA112" i="3"/>
  <c r="AV131" i="3"/>
  <c r="AP178" i="3"/>
  <c r="X3" i="3"/>
  <c r="X9" i="3"/>
  <c r="D23" i="3"/>
  <c r="X31" i="3"/>
  <c r="AM35" i="3"/>
  <c r="AN40" i="3"/>
  <c r="N45" i="3"/>
  <c r="AH53" i="3"/>
  <c r="D67" i="3"/>
  <c r="J82" i="3"/>
  <c r="AR85" i="3"/>
  <c r="X94" i="3"/>
  <c r="AH101" i="3"/>
  <c r="D119" i="3"/>
  <c r="AQ125" i="3"/>
  <c r="AP125" i="3"/>
  <c r="S132" i="3"/>
  <c r="AP165" i="3"/>
  <c r="AO165" i="3"/>
  <c r="AV175" i="3"/>
  <c r="AT4" i="3"/>
  <c r="W45" i="3"/>
  <c r="D3" i="3"/>
  <c r="AG18" i="3"/>
  <c r="U43" i="3"/>
  <c r="D94" i="3"/>
  <c r="N3" i="3"/>
  <c r="D4" i="3"/>
  <c r="AV9" i="3"/>
  <c r="N23" i="3"/>
  <c r="I36" i="3"/>
  <c r="T54" i="3"/>
  <c r="N67" i="3"/>
  <c r="AG83" i="3"/>
  <c r="AV85" i="3"/>
  <c r="AG94" i="3"/>
  <c r="AM101" i="3"/>
  <c r="N111" i="3"/>
  <c r="AR119" i="3"/>
  <c r="AT125" i="3"/>
  <c r="AS125" i="3"/>
  <c r="AG132" i="3"/>
  <c r="AP153" i="3"/>
  <c r="AS165" i="3"/>
  <c r="D176" i="3"/>
  <c r="AH4" i="3"/>
  <c r="X11" i="3"/>
  <c r="X23" i="3"/>
  <c r="AE31" i="3"/>
  <c r="V38" i="3"/>
  <c r="U38" i="3"/>
  <c r="AV40" i="3"/>
  <c r="U45" i="3"/>
  <c r="T45" i="3"/>
  <c r="AR54" i="3"/>
  <c r="AL68" i="3"/>
  <c r="AK68" i="3"/>
  <c r="D101" i="3"/>
  <c r="AJ102" i="3"/>
  <c r="X111" i="3"/>
  <c r="AH128" i="3"/>
  <c r="AP132" i="3"/>
  <c r="D154" i="3"/>
  <c r="D160" i="3"/>
  <c r="D169" i="3"/>
  <c r="AM176" i="3"/>
  <c r="AL176" i="3"/>
  <c r="AK55" i="3"/>
  <c r="AR91" i="3"/>
  <c r="D121" i="3"/>
  <c r="D177" i="3"/>
  <c r="AJ6" i="3"/>
  <c r="I12" i="3"/>
  <c r="AO23" i="3"/>
  <c r="AM31" i="3"/>
  <c r="AL31" i="3"/>
  <c r="AD38" i="3"/>
  <c r="D43" i="3"/>
  <c r="AO45" i="3"/>
  <c r="AQ56" i="3"/>
  <c r="AH73" i="3"/>
  <c r="N85" i="3"/>
  <c r="AN92" i="3"/>
  <c r="N101" i="3"/>
  <c r="AS103" i="3"/>
  <c r="N112" i="3"/>
  <c r="AF121" i="3"/>
  <c r="AF131" i="3"/>
  <c r="AO155" i="3"/>
  <c r="Q205" i="1"/>
  <c r="P198" i="1"/>
  <c r="R194" i="1"/>
  <c r="Q192" i="1"/>
  <c r="E111" i="3"/>
  <c r="AY40" i="1"/>
  <c r="AZ40" i="1" s="1"/>
  <c r="BA40" i="1" s="1"/>
  <c r="BB40" i="1" s="1"/>
  <c r="AL43" i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G168" i="1"/>
  <c r="H168" i="1" s="1"/>
  <c r="I168" i="1" s="1"/>
  <c r="J168" i="1" s="1"/>
  <c r="L168" i="1"/>
  <c r="M168" i="1" s="1"/>
  <c r="N168" i="1" s="1"/>
  <c r="O168" i="1" s="1"/>
  <c r="AP111" i="3" l="1"/>
  <c r="J94" i="3"/>
  <c r="AR56" i="3"/>
  <c r="E177" i="3"/>
  <c r="AQ132" i="3"/>
  <c r="AU165" i="3"/>
  <c r="AT165" i="3"/>
  <c r="AS119" i="3"/>
  <c r="AW85" i="3"/>
  <c r="J36" i="3"/>
  <c r="D186" i="3"/>
  <c r="C187" i="3" s="1"/>
  <c r="AW175" i="3"/>
  <c r="E119" i="3"/>
  <c r="L82" i="3"/>
  <c r="K82" i="3"/>
  <c r="AO40" i="3"/>
  <c r="Y9" i="3"/>
  <c r="O182" i="3"/>
  <c r="E153" i="3"/>
  <c r="AD101" i="3"/>
  <c r="AN73" i="3"/>
  <c r="Y85" i="3"/>
  <c r="J101" i="3"/>
  <c r="AX124" i="3"/>
  <c r="Y11" i="3"/>
  <c r="E12" i="3"/>
  <c r="V157" i="3"/>
  <c r="U157" i="3"/>
  <c r="E114" i="3"/>
  <c r="AD79" i="3"/>
  <c r="E40" i="3"/>
  <c r="Y23" i="3"/>
  <c r="AJ43" i="3"/>
  <c r="AG131" i="3"/>
  <c r="AW40" i="3"/>
  <c r="AG121" i="3"/>
  <c r="AP23" i="3"/>
  <c r="E121" i="3"/>
  <c r="E169" i="3"/>
  <c r="AI128" i="3"/>
  <c r="AQ153" i="3"/>
  <c r="O111" i="3"/>
  <c r="AH83" i="3"/>
  <c r="O23" i="3"/>
  <c r="E3" i="3"/>
  <c r="AI101" i="3"/>
  <c r="E67" i="3"/>
  <c r="AN35" i="3"/>
  <c r="T101" i="3"/>
  <c r="J170" i="3"/>
  <c r="O132" i="3"/>
  <c r="O94" i="3"/>
  <c r="V31" i="3"/>
  <c r="U31" i="3"/>
  <c r="AP31" i="3"/>
  <c r="K3" i="3"/>
  <c r="AW45" i="3"/>
  <c r="E85" i="3"/>
  <c r="AK102" i="3"/>
  <c r="AI18" i="3"/>
  <c r="AH18" i="3"/>
  <c r="O3" i="3"/>
  <c r="E94" i="3"/>
  <c r="E182" i="3"/>
  <c r="AI150" i="3"/>
  <c r="E61" i="3"/>
  <c r="AT30" i="3"/>
  <c r="AO92" i="3"/>
  <c r="O112" i="3"/>
  <c r="O85" i="3"/>
  <c r="E43" i="3"/>
  <c r="J12" i="3"/>
  <c r="AS91" i="3"/>
  <c r="E160" i="3"/>
  <c r="AI4" i="3"/>
  <c r="AH132" i="3"/>
  <c r="AN101" i="3"/>
  <c r="O67" i="3"/>
  <c r="X45" i="3"/>
  <c r="T132" i="3"/>
  <c r="Y94" i="3"/>
  <c r="AI53" i="3"/>
  <c r="Z31" i="3"/>
  <c r="Y31" i="3"/>
  <c r="AQ178" i="3"/>
  <c r="Z57" i="3"/>
  <c r="AI165" i="3"/>
  <c r="E125" i="3"/>
  <c r="AN79" i="3"/>
  <c r="O9" i="3"/>
  <c r="AS146" i="3"/>
  <c r="AS26" i="3"/>
  <c r="AR26" i="3"/>
  <c r="E9" i="3"/>
  <c r="O101" i="3"/>
  <c r="E101" i="3"/>
  <c r="AP45" i="3"/>
  <c r="Y111" i="3"/>
  <c r="AS54" i="3"/>
  <c r="AG31" i="3"/>
  <c r="AF31" i="3"/>
  <c r="V43" i="3"/>
  <c r="AR6" i="3"/>
  <c r="E170" i="3"/>
  <c r="E132" i="3"/>
  <c r="Y101" i="3"/>
  <c r="E48" i="3"/>
  <c r="AT164" i="3"/>
  <c r="AQ155" i="3"/>
  <c r="AP155" i="3"/>
  <c r="AT103" i="3"/>
  <c r="AJ73" i="3"/>
  <c r="AI73" i="3"/>
  <c r="AE38" i="3"/>
  <c r="AK6" i="3"/>
  <c r="AL55" i="3"/>
  <c r="E154" i="3"/>
  <c r="E176" i="3"/>
  <c r="AH94" i="3"/>
  <c r="V54" i="3"/>
  <c r="U54" i="3"/>
  <c r="E4" i="3"/>
  <c r="AT85" i="3"/>
  <c r="AS85" i="3"/>
  <c r="P45" i="3"/>
  <c r="O45" i="3"/>
  <c r="E23" i="3"/>
  <c r="AW131" i="3"/>
  <c r="AI23" i="3"/>
  <c r="AA157" i="3"/>
  <c r="Z157" i="3"/>
  <c r="AK108" i="3"/>
  <c r="AS48" i="3"/>
  <c r="AR48" i="3"/>
  <c r="AM164" i="3"/>
  <c r="E105" i="3"/>
  <c r="AZ132" i="3"/>
  <c r="AY132" i="3"/>
  <c r="Z38" i="3"/>
  <c r="Y38" i="3"/>
  <c r="R205" i="1"/>
  <c r="S194" i="1"/>
  <c r="R192" i="1"/>
  <c r="F111" i="3"/>
  <c r="AI94" i="3" l="1"/>
  <c r="AO79" i="3"/>
  <c r="AR178" i="3"/>
  <c r="V132" i="3"/>
  <c r="U132" i="3"/>
  <c r="AI132" i="3"/>
  <c r="P3" i="3"/>
  <c r="AY45" i="3"/>
  <c r="AX45" i="3"/>
  <c r="F3" i="3"/>
  <c r="AR153" i="3"/>
  <c r="AH131" i="3"/>
  <c r="AA85" i="3"/>
  <c r="Z85" i="3"/>
  <c r="AL6" i="3"/>
  <c r="F132" i="3"/>
  <c r="W43" i="3"/>
  <c r="AQ45" i="3"/>
  <c r="L12" i="3"/>
  <c r="K12" i="3"/>
  <c r="AP92" i="3"/>
  <c r="F182" i="3"/>
  <c r="P94" i="3"/>
  <c r="AO35" i="3"/>
  <c r="AQ23" i="3"/>
  <c r="AE79" i="3"/>
  <c r="P182" i="3"/>
  <c r="AY85" i="3"/>
  <c r="AX85" i="3"/>
  <c r="F177" i="3"/>
  <c r="F105" i="3"/>
  <c r="F125" i="3"/>
  <c r="Y45" i="3"/>
  <c r="P23" i="3"/>
  <c r="AK43" i="3"/>
  <c r="AA11" i="3"/>
  <c r="Z11" i="3"/>
  <c r="F119" i="3"/>
  <c r="AJ23" i="3"/>
  <c r="F176" i="3"/>
  <c r="AF38" i="3"/>
  <c r="AU164" i="3"/>
  <c r="G170" i="3"/>
  <c r="F170" i="3"/>
  <c r="G101" i="3"/>
  <c r="F101" i="3"/>
  <c r="AJ4" i="3"/>
  <c r="F43" i="3"/>
  <c r="AU30" i="3"/>
  <c r="L3" i="3"/>
  <c r="Q132" i="3"/>
  <c r="P132" i="3"/>
  <c r="F67" i="3"/>
  <c r="AJ128" i="3"/>
  <c r="AH121" i="3"/>
  <c r="F114" i="3"/>
  <c r="AO73" i="3"/>
  <c r="AT119" i="3"/>
  <c r="AT56" i="3"/>
  <c r="AS56" i="3"/>
  <c r="AN164" i="3"/>
  <c r="AX131" i="3"/>
  <c r="F4" i="3"/>
  <c r="F154" i="3"/>
  <c r="AT146" i="3"/>
  <c r="AJ165" i="3"/>
  <c r="AJ53" i="3"/>
  <c r="P67" i="3"/>
  <c r="G94" i="3"/>
  <c r="F94" i="3"/>
  <c r="AM102" i="3"/>
  <c r="AL102" i="3"/>
  <c r="AI83" i="3"/>
  <c r="AZ124" i="3"/>
  <c r="AY124" i="3"/>
  <c r="Z9" i="3"/>
  <c r="AY175" i="3"/>
  <c r="AX175" i="3"/>
  <c r="F48" i="3"/>
  <c r="AU54" i="3"/>
  <c r="AT54" i="3"/>
  <c r="Q101" i="3"/>
  <c r="P101" i="3"/>
  <c r="F160" i="3"/>
  <c r="P85" i="3"/>
  <c r="F61" i="3"/>
  <c r="AQ31" i="3"/>
  <c r="L170" i="3"/>
  <c r="K170" i="3"/>
  <c r="AK101" i="3"/>
  <c r="AJ101" i="3"/>
  <c r="F169" i="3"/>
  <c r="Z23" i="3"/>
  <c r="AF101" i="3"/>
  <c r="AE101" i="3"/>
  <c r="L94" i="3"/>
  <c r="K94" i="3"/>
  <c r="AM108" i="3"/>
  <c r="AL108" i="3"/>
  <c r="F23" i="3"/>
  <c r="AM55" i="3"/>
  <c r="AS6" i="3"/>
  <c r="P9" i="3"/>
  <c r="AA57" i="3"/>
  <c r="Z94" i="3"/>
  <c r="AP101" i="3"/>
  <c r="AO101" i="3"/>
  <c r="F85" i="3"/>
  <c r="E186" i="3"/>
  <c r="D187" i="3" s="1"/>
  <c r="P111" i="3"/>
  <c r="AX40" i="3"/>
  <c r="L101" i="3"/>
  <c r="K101" i="3"/>
  <c r="AP40" i="3"/>
  <c r="AU103" i="3"/>
  <c r="AA101" i="3"/>
  <c r="Z101" i="3"/>
  <c r="Z111" i="3"/>
  <c r="F9" i="3"/>
  <c r="AT91" i="3"/>
  <c r="Q112" i="3"/>
  <c r="P112" i="3"/>
  <c r="AJ150" i="3"/>
  <c r="V101" i="3"/>
  <c r="U101" i="3"/>
  <c r="F121" i="3"/>
  <c r="F40" i="3"/>
  <c r="G12" i="3"/>
  <c r="F12" i="3"/>
  <c r="F153" i="3"/>
  <c r="L36" i="3"/>
  <c r="K36" i="3"/>
  <c r="AR132" i="3"/>
  <c r="AQ111" i="3"/>
  <c r="S205" i="1"/>
  <c r="T194" i="1"/>
  <c r="S192" i="1"/>
  <c r="G111" i="3"/>
  <c r="G85" i="3" l="1"/>
  <c r="AV30" i="3"/>
  <c r="AK23" i="3"/>
  <c r="G3" i="3"/>
  <c r="AS132" i="3"/>
  <c r="G40" i="3"/>
  <c r="Q9" i="3"/>
  <c r="AA9" i="3"/>
  <c r="AZ131" i="3"/>
  <c r="AZ186" i="3" s="1"/>
  <c r="AY131" i="3"/>
  <c r="AP73" i="3"/>
  <c r="G67" i="3"/>
  <c r="Q23" i="3"/>
  <c r="G177" i="3"/>
  <c r="AR23" i="3"/>
  <c r="AR40" i="3"/>
  <c r="AQ40" i="3"/>
  <c r="G23" i="3"/>
  <c r="AK165" i="3"/>
  <c r="G182" i="3"/>
  <c r="G169" i="3"/>
  <c r="G61" i="3"/>
  <c r="AU146" i="3"/>
  <c r="G43" i="3"/>
  <c r="AW164" i="3"/>
  <c r="AV164" i="3"/>
  <c r="G119" i="3"/>
  <c r="AQ92" i="3"/>
  <c r="X43" i="3"/>
  <c r="AR31" i="3"/>
  <c r="AW103" i="3"/>
  <c r="AV103" i="3"/>
  <c r="AO164" i="3"/>
  <c r="G114" i="3"/>
  <c r="AP35" i="3"/>
  <c r="AI131" i="3"/>
  <c r="AT178" i="3"/>
  <c r="AS178" i="3"/>
  <c r="Q85" i="3"/>
  <c r="G48" i="3"/>
  <c r="Q67" i="3"/>
  <c r="AG38" i="3"/>
  <c r="G132" i="3"/>
  <c r="AA23" i="3"/>
  <c r="G121" i="3"/>
  <c r="AV91" i="3"/>
  <c r="AU91" i="3"/>
  <c r="AY40" i="3"/>
  <c r="AA45" i="3"/>
  <c r="Z45" i="3"/>
  <c r="AT6" i="3"/>
  <c r="G153" i="3"/>
  <c r="G9" i="3"/>
  <c r="Q111" i="3"/>
  <c r="AA94" i="3"/>
  <c r="G154" i="3"/>
  <c r="AI121" i="3"/>
  <c r="G125" i="3"/>
  <c r="R182" i="3"/>
  <c r="Q182" i="3"/>
  <c r="Q94" i="3"/>
  <c r="AS153" i="3"/>
  <c r="Q3" i="3"/>
  <c r="AP79" i="3"/>
  <c r="AN55" i="3"/>
  <c r="G160" i="3"/>
  <c r="AJ83" i="3"/>
  <c r="AK53" i="3"/>
  <c r="G176" i="3"/>
  <c r="F186" i="3"/>
  <c r="E187" i="3" s="1"/>
  <c r="AR111" i="3"/>
  <c r="AK150" i="3"/>
  <c r="AA111" i="3"/>
  <c r="AB57" i="3"/>
  <c r="G4" i="3"/>
  <c r="AU119" i="3"/>
  <c r="AK128" i="3"/>
  <c r="AL43" i="3"/>
  <c r="G105" i="3"/>
  <c r="AF79" i="3"/>
  <c r="AR45" i="3"/>
  <c r="AM6" i="3"/>
  <c r="AJ132" i="3"/>
  <c r="AJ94" i="3"/>
  <c r="T205" i="1"/>
  <c r="T192" i="1"/>
  <c r="U194" i="1"/>
  <c r="H111" i="3"/>
  <c r="AT45" i="3" l="1"/>
  <c r="AS45" i="3"/>
  <c r="AC57" i="3"/>
  <c r="H160" i="3"/>
  <c r="H125" i="3"/>
  <c r="R111" i="3"/>
  <c r="H121" i="3"/>
  <c r="AQ164" i="3"/>
  <c r="AP164" i="3"/>
  <c r="H67" i="3"/>
  <c r="H3" i="3"/>
  <c r="AK94" i="3"/>
  <c r="AL128" i="3"/>
  <c r="H176" i="3"/>
  <c r="AU153" i="3"/>
  <c r="AT153" i="3"/>
  <c r="R67" i="3"/>
  <c r="AJ131" i="3"/>
  <c r="AR92" i="3"/>
  <c r="AW146" i="3"/>
  <c r="AV146" i="3"/>
  <c r="H182" i="3"/>
  <c r="R9" i="3"/>
  <c r="R3" i="3"/>
  <c r="AB9" i="3"/>
  <c r="AG79" i="3"/>
  <c r="AB111" i="3"/>
  <c r="AO55" i="3"/>
  <c r="AJ121" i="3"/>
  <c r="H9" i="3"/>
  <c r="AB23" i="3"/>
  <c r="AS23" i="3"/>
  <c r="AQ73" i="3"/>
  <c r="AM23" i="3"/>
  <c r="AL23" i="3"/>
  <c r="H43" i="3"/>
  <c r="AK132" i="3"/>
  <c r="AV119" i="3"/>
  <c r="H48" i="3"/>
  <c r="AQ35" i="3"/>
  <c r="H119" i="3"/>
  <c r="H61" i="3"/>
  <c r="AM165" i="3"/>
  <c r="AL165" i="3"/>
  <c r="H40" i="3"/>
  <c r="H105" i="3"/>
  <c r="AL150" i="3"/>
  <c r="AL53" i="3"/>
  <c r="AQ79" i="3"/>
  <c r="R94" i="3"/>
  <c r="H154" i="3"/>
  <c r="H153" i="3"/>
  <c r="H132" i="3"/>
  <c r="AT31" i="3"/>
  <c r="AS31" i="3"/>
  <c r="H177" i="3"/>
  <c r="Y43" i="3"/>
  <c r="H4" i="3"/>
  <c r="R85" i="3"/>
  <c r="H169" i="3"/>
  <c r="H23" i="3"/>
  <c r="AU132" i="3"/>
  <c r="AT132" i="3"/>
  <c r="AN6" i="3"/>
  <c r="AM43" i="3"/>
  <c r="AT111" i="3"/>
  <c r="AS111" i="3"/>
  <c r="AL83" i="3"/>
  <c r="AK83" i="3"/>
  <c r="AB94" i="3"/>
  <c r="AH38" i="3"/>
  <c r="H114" i="3"/>
  <c r="R23" i="3"/>
  <c r="G186" i="3"/>
  <c r="F187" i="3" s="1"/>
  <c r="H85" i="3"/>
  <c r="U205" i="1"/>
  <c r="V194" i="1"/>
  <c r="U192" i="1"/>
  <c r="I111" i="3"/>
  <c r="Q179" i="1"/>
  <c r="R179" i="1" s="1"/>
  <c r="S179" i="1" s="1"/>
  <c r="T179" i="1" s="1"/>
  <c r="U179" i="1" s="1"/>
  <c r="AO162" i="1"/>
  <c r="AP162" i="1" s="1"/>
  <c r="AQ162" i="1" s="1"/>
  <c r="AR162" i="1" s="1"/>
  <c r="AS162" i="1" s="1"/>
  <c r="AT162" i="1" s="1"/>
  <c r="BC161" i="1"/>
  <c r="BD161" i="1" s="1"/>
  <c r="I153" i="3" l="1"/>
  <c r="AM53" i="3"/>
  <c r="I43" i="3"/>
  <c r="AC23" i="3"/>
  <c r="I48" i="3"/>
  <c r="AC111" i="3"/>
  <c r="S3" i="3"/>
  <c r="AS92" i="3"/>
  <c r="I176" i="3"/>
  <c r="I67" i="3"/>
  <c r="I125" i="3"/>
  <c r="AO6" i="3"/>
  <c r="I169" i="3"/>
  <c r="I114" i="3"/>
  <c r="S85" i="3"/>
  <c r="I177" i="3"/>
  <c r="I154" i="3"/>
  <c r="AM150" i="3"/>
  <c r="I61" i="3"/>
  <c r="I9" i="3"/>
  <c r="AH79" i="3"/>
  <c r="S9" i="3"/>
  <c r="AK131" i="3"/>
  <c r="AM128" i="3"/>
  <c r="I160" i="3"/>
  <c r="I85" i="3"/>
  <c r="I4" i="3"/>
  <c r="S94" i="3"/>
  <c r="I105" i="3"/>
  <c r="AX119" i="3"/>
  <c r="AW119" i="3"/>
  <c r="AR73" i="3"/>
  <c r="AB186" i="3"/>
  <c r="AN43" i="3"/>
  <c r="I119" i="3"/>
  <c r="AK121" i="3"/>
  <c r="I182" i="3"/>
  <c r="S67" i="3"/>
  <c r="AL94" i="3"/>
  <c r="I121" i="3"/>
  <c r="AD57" i="3"/>
  <c r="AR79" i="3"/>
  <c r="AL132" i="3"/>
  <c r="AT23" i="3"/>
  <c r="AC9" i="3"/>
  <c r="H186" i="3"/>
  <c r="G187" i="3" s="1"/>
  <c r="AI38" i="3"/>
  <c r="I23" i="3"/>
  <c r="I132" i="3"/>
  <c r="S23" i="3"/>
  <c r="AC94" i="3"/>
  <c r="Z43" i="3"/>
  <c r="I40" i="3"/>
  <c r="AR35" i="3"/>
  <c r="AP55" i="3"/>
  <c r="S111" i="3"/>
  <c r="V205" i="1"/>
  <c r="W205" i="1" s="1"/>
  <c r="X205" i="1" s="1"/>
  <c r="Y205" i="1" s="1"/>
  <c r="Z205" i="1" s="1"/>
  <c r="W194" i="1"/>
  <c r="V192" i="1"/>
  <c r="J111" i="3"/>
  <c r="AY217" i="1"/>
  <c r="AQ55" i="3" l="1"/>
  <c r="I186" i="3"/>
  <c r="H187" i="3" s="1"/>
  <c r="AN128" i="3"/>
  <c r="J9" i="3"/>
  <c r="J177" i="3"/>
  <c r="AT92" i="3"/>
  <c r="AD23" i="3"/>
  <c r="AK38" i="3"/>
  <c r="AJ38" i="3"/>
  <c r="AN132" i="3"/>
  <c r="AM132" i="3"/>
  <c r="AL121" i="3"/>
  <c r="J4" i="3"/>
  <c r="AL131" i="3"/>
  <c r="J61" i="3"/>
  <c r="T85" i="3"/>
  <c r="J125" i="3"/>
  <c r="AM94" i="3"/>
  <c r="T3" i="3"/>
  <c r="J43" i="3"/>
  <c r="AE94" i="3"/>
  <c r="AD94" i="3"/>
  <c r="AT73" i="3"/>
  <c r="AS73" i="3"/>
  <c r="AS35" i="3"/>
  <c r="T23" i="3"/>
  <c r="J40" i="3"/>
  <c r="AC186" i="3"/>
  <c r="AB187" i="3" s="1"/>
  <c r="AT79" i="3"/>
  <c r="AS79" i="3"/>
  <c r="J119" i="3"/>
  <c r="J85" i="3"/>
  <c r="T9" i="3"/>
  <c r="AN150" i="3"/>
  <c r="J114" i="3"/>
  <c r="J67" i="3"/>
  <c r="T67" i="3"/>
  <c r="J105" i="3"/>
  <c r="AD111" i="3"/>
  <c r="AN53" i="3"/>
  <c r="J121" i="3"/>
  <c r="T111" i="3"/>
  <c r="K132" i="3"/>
  <c r="J132" i="3"/>
  <c r="AD9" i="3"/>
  <c r="AO43" i="3"/>
  <c r="J160" i="3"/>
  <c r="AI79" i="3"/>
  <c r="J154" i="3"/>
  <c r="J169" i="3"/>
  <c r="J176" i="3"/>
  <c r="AA43" i="3"/>
  <c r="J23" i="3"/>
  <c r="AE57" i="3"/>
  <c r="J182" i="3"/>
  <c r="T94" i="3"/>
  <c r="J48" i="3"/>
  <c r="J153" i="3"/>
  <c r="AZ217" i="1"/>
  <c r="AY214" i="1"/>
  <c r="AA205" i="1"/>
  <c r="Z198" i="1"/>
  <c r="W192" i="1"/>
  <c r="X194" i="1"/>
  <c r="K111" i="3"/>
  <c r="BD185" i="1"/>
  <c r="BD195" i="1"/>
  <c r="BD182" i="1" s="1"/>
  <c r="Q183" i="1"/>
  <c r="AA184" i="1"/>
  <c r="Q184" i="1"/>
  <c r="AT27" i="1"/>
  <c r="AU27" i="1" s="1"/>
  <c r="AV27" i="1" s="1"/>
  <c r="AD186" i="3" l="1"/>
  <c r="AC187" i="3" s="1"/>
  <c r="L169" i="3"/>
  <c r="K169" i="3"/>
  <c r="L105" i="3"/>
  <c r="K105" i="3"/>
  <c r="V94" i="3"/>
  <c r="U94" i="3"/>
  <c r="AT35" i="3"/>
  <c r="AM121" i="3"/>
  <c r="L48" i="3"/>
  <c r="K48" i="3"/>
  <c r="AP43" i="3"/>
  <c r="AO53" i="3"/>
  <c r="L67" i="3"/>
  <c r="K67" i="3"/>
  <c r="L85" i="3"/>
  <c r="K85" i="3"/>
  <c r="K125" i="3"/>
  <c r="J186" i="3"/>
  <c r="I187" i="3" s="1"/>
  <c r="L9" i="3"/>
  <c r="K9" i="3"/>
  <c r="AF57" i="3"/>
  <c r="AO150" i="3"/>
  <c r="L40" i="3"/>
  <c r="K40" i="3"/>
  <c r="AK79" i="3"/>
  <c r="AJ79" i="3"/>
  <c r="V23" i="3"/>
  <c r="U23" i="3"/>
  <c r="L43" i="3"/>
  <c r="K43" i="3"/>
  <c r="K4" i="3"/>
  <c r="AF23" i="3"/>
  <c r="AE23" i="3"/>
  <c r="AE9" i="3"/>
  <c r="L153" i="3"/>
  <c r="K153" i="3"/>
  <c r="L182" i="3"/>
  <c r="K182" i="3"/>
  <c r="L176" i="3"/>
  <c r="K176" i="3"/>
  <c r="L160" i="3"/>
  <c r="K160" i="3"/>
  <c r="AE111" i="3"/>
  <c r="L114" i="3"/>
  <c r="K114" i="3"/>
  <c r="L119" i="3"/>
  <c r="K119" i="3"/>
  <c r="V85" i="3"/>
  <c r="U85" i="3"/>
  <c r="AO128" i="3"/>
  <c r="V111" i="3"/>
  <c r="U111" i="3"/>
  <c r="U3" i="3"/>
  <c r="L61" i="3"/>
  <c r="K61" i="3"/>
  <c r="AU92" i="3"/>
  <c r="L23" i="3"/>
  <c r="K23" i="3"/>
  <c r="L154" i="3"/>
  <c r="K154" i="3"/>
  <c r="L121" i="3"/>
  <c r="K121" i="3"/>
  <c r="U67" i="3"/>
  <c r="U9" i="3"/>
  <c r="AN94" i="3"/>
  <c r="AM131" i="3"/>
  <c r="L177" i="3"/>
  <c r="K177" i="3"/>
  <c r="AR55" i="3"/>
  <c r="R183" i="1"/>
  <c r="Q182" i="1"/>
  <c r="AB205" i="1"/>
  <c r="AA198" i="1"/>
  <c r="BA217" i="1"/>
  <c r="AZ214" i="1"/>
  <c r="Y194" i="1"/>
  <c r="X192" i="1"/>
  <c r="BC185" i="1"/>
  <c r="AF185" i="1"/>
  <c r="AG185" i="1"/>
  <c r="P185" i="1"/>
  <c r="AE185" i="1"/>
  <c r="BB185" i="1"/>
  <c r="AB184" i="1"/>
  <c r="L111" i="3"/>
  <c r="R184" i="1"/>
  <c r="Z185" i="1"/>
  <c r="K186" i="3" l="1"/>
  <c r="J187" i="3" s="1"/>
  <c r="AF111" i="3"/>
  <c r="L4" i="3"/>
  <c r="V67" i="3"/>
  <c r="AN131" i="3"/>
  <c r="AE186" i="3"/>
  <c r="AD187" i="3" s="1"/>
  <c r="L125" i="3"/>
  <c r="AP150" i="3"/>
  <c r="AQ43" i="3"/>
  <c r="AP128" i="3"/>
  <c r="AF9" i="3"/>
  <c r="AO94" i="3"/>
  <c r="AG57" i="3"/>
  <c r="V9" i="3"/>
  <c r="AV92" i="3"/>
  <c r="AP53" i="3"/>
  <c r="AT55" i="3"/>
  <c r="AS55" i="3"/>
  <c r="AN121" i="3"/>
  <c r="AC205" i="1"/>
  <c r="AB198" i="1"/>
  <c r="BA214" i="1"/>
  <c r="BB217" i="1"/>
  <c r="BB214" i="1" s="1"/>
  <c r="S183" i="1"/>
  <c r="R182" i="1"/>
  <c r="Z194" i="1"/>
  <c r="Y192" i="1"/>
  <c r="BA185" i="1"/>
  <c r="G185" i="1"/>
  <c r="AB185" i="1"/>
  <c r="S184" i="1"/>
  <c r="T184" i="1" s="1"/>
  <c r="H185" i="1"/>
  <c r="AA185" i="1"/>
  <c r="BC118" i="1"/>
  <c r="AF186" i="3" l="1"/>
  <c r="AE187" i="3" s="1"/>
  <c r="AH57" i="3"/>
  <c r="AQ128" i="3"/>
  <c r="AO131" i="3"/>
  <c r="AQ53" i="3"/>
  <c r="AP94" i="3"/>
  <c r="AR43" i="3"/>
  <c r="W67" i="3"/>
  <c r="AR150" i="3"/>
  <c r="AQ150" i="3"/>
  <c r="L186" i="3"/>
  <c r="K187" i="3" s="1"/>
  <c r="AO121" i="3"/>
  <c r="M125" i="3"/>
  <c r="M186" i="3" s="1"/>
  <c r="AW92" i="3"/>
  <c r="AW186" i="3" s="1"/>
  <c r="AG9" i="3"/>
  <c r="AG111" i="3"/>
  <c r="T183" i="1"/>
  <c r="S182" i="1"/>
  <c r="AC198" i="1"/>
  <c r="AD205" i="1"/>
  <c r="Z192" i="1"/>
  <c r="AA194" i="1"/>
  <c r="AC185" i="1"/>
  <c r="I185" i="1"/>
  <c r="U184" i="1"/>
  <c r="Y85" i="1"/>
  <c r="X38" i="1"/>
  <c r="Y38" i="1" s="1"/>
  <c r="AR217" i="1"/>
  <c r="AP71" i="1"/>
  <c r="AQ71" i="1" s="1"/>
  <c r="AR71" i="1" s="1"/>
  <c r="AS71" i="1" s="1"/>
  <c r="AT71" i="1" s="1"/>
  <c r="AU71" i="1" s="1"/>
  <c r="AV71" i="1" s="1"/>
  <c r="AW71" i="1" s="1"/>
  <c r="AW40" i="1"/>
  <c r="L187" i="3" l="1"/>
  <c r="AG186" i="3"/>
  <c r="AF187" i="3" s="1"/>
  <c r="N125" i="3"/>
  <c r="N186" i="3" s="1"/>
  <c r="M187" i="3" s="1"/>
  <c r="X67" i="3"/>
  <c r="AP131" i="3"/>
  <c r="AH111" i="3"/>
  <c r="AH9" i="3"/>
  <c r="AP121" i="3"/>
  <c r="AR53" i="3"/>
  <c r="AS43" i="3"/>
  <c r="AR128" i="3"/>
  <c r="AX92" i="3"/>
  <c r="AX186" i="3" s="1"/>
  <c r="AW187" i="3" s="1"/>
  <c r="AQ94" i="3"/>
  <c r="AI57" i="3"/>
  <c r="AS217" i="1"/>
  <c r="AR214" i="1"/>
  <c r="U183" i="1"/>
  <c r="T182" i="1"/>
  <c r="AB194" i="1"/>
  <c r="AA192" i="1"/>
  <c r="AD185" i="1"/>
  <c r="J185" i="1"/>
  <c r="V184" i="1"/>
  <c r="AT47" i="1"/>
  <c r="BB199" i="1"/>
  <c r="BB198" i="1" s="1"/>
  <c r="AH186" i="3" l="1"/>
  <c r="AG187" i="3" s="1"/>
  <c r="AQ121" i="3"/>
  <c r="AJ57" i="3"/>
  <c r="Y67" i="3"/>
  <c r="AI9" i="3"/>
  <c r="AT128" i="3"/>
  <c r="AS128" i="3"/>
  <c r="AR94" i="3"/>
  <c r="AI111" i="3"/>
  <c r="O125" i="3"/>
  <c r="O186" i="3" s="1"/>
  <c r="N187" i="3" s="1"/>
  <c r="AT43" i="3"/>
  <c r="AY92" i="3"/>
  <c r="AY186" i="3" s="1"/>
  <c r="AT53" i="3"/>
  <c r="AS53" i="3"/>
  <c r="AQ131" i="3"/>
  <c r="V183" i="1"/>
  <c r="U182" i="1"/>
  <c r="AT217" i="1"/>
  <c r="AS214" i="1"/>
  <c r="AC194" i="1"/>
  <c r="AB192" i="1"/>
  <c r="BC199" i="1"/>
  <c r="BC198" i="1" s="1"/>
  <c r="K185" i="1"/>
  <c r="W184" i="1"/>
  <c r="AU47" i="1"/>
  <c r="AX209" i="1"/>
  <c r="AX198" i="1" s="1"/>
  <c r="Q209" i="1"/>
  <c r="Q198" i="1" s="1"/>
  <c r="Q110" i="1"/>
  <c r="R110" i="1" s="1"/>
  <c r="S110" i="1" s="1"/>
  <c r="T110" i="1" s="1"/>
  <c r="AA5" i="1"/>
  <c r="Q45" i="1"/>
  <c r="R45" i="1" s="1"/>
  <c r="S45" i="1" s="1"/>
  <c r="X43" i="1"/>
  <c r="Y43" i="1" s="1"/>
  <c r="Z43" i="1" s="1"/>
  <c r="AA43" i="1" s="1"/>
  <c r="AB43" i="1" s="1"/>
  <c r="AC43" i="1" s="1"/>
  <c r="AD43" i="1" s="1"/>
  <c r="W31" i="1"/>
  <c r="X31" i="1" s="1"/>
  <c r="Y31" i="1" s="1"/>
  <c r="AA31" i="1"/>
  <c r="AB31" i="1" s="1"/>
  <c r="AC31" i="1" s="1"/>
  <c r="AE31" i="1"/>
  <c r="AH31" i="1"/>
  <c r="AI31" i="1" s="1"/>
  <c r="AJ31" i="1" s="1"/>
  <c r="AG35" i="1"/>
  <c r="Z45" i="1"/>
  <c r="AA45" i="1" s="1"/>
  <c r="AB45" i="1" s="1"/>
  <c r="AC45" i="1" s="1"/>
  <c r="AD45" i="1" s="1"/>
  <c r="AG38" i="1"/>
  <c r="AH38" i="1" s="1"/>
  <c r="AI38" i="1" s="1"/>
  <c r="AJ38" i="1" s="1"/>
  <c r="AK38" i="1" s="1"/>
  <c r="AL38" i="1" s="1"/>
  <c r="AM38" i="1" s="1"/>
  <c r="AN38" i="1" s="1"/>
  <c r="AA38" i="1"/>
  <c r="AB38" i="1" s="1"/>
  <c r="AC38" i="1" s="1"/>
  <c r="AA41" i="1"/>
  <c r="AB41" i="1" s="1"/>
  <c r="AH217" i="1"/>
  <c r="AH214" i="1" s="1"/>
  <c r="AO215" i="1"/>
  <c r="AD175" i="1"/>
  <c r="AB155" i="1"/>
  <c r="W155" i="1"/>
  <c r="X155" i="1" s="1"/>
  <c r="Y155" i="1" s="1"/>
  <c r="AC130" i="1"/>
  <c r="Z123" i="1"/>
  <c r="AD110" i="1"/>
  <c r="AE110" i="1" s="1"/>
  <c r="V206" i="1"/>
  <c r="W206" i="1" s="1"/>
  <c r="X206" i="1" s="1"/>
  <c r="AJ67" i="1"/>
  <c r="AD203" i="1"/>
  <c r="AD198" i="1" s="1"/>
  <c r="V203" i="1"/>
  <c r="U45" i="1"/>
  <c r="Z40" i="1"/>
  <c r="W45" i="1"/>
  <c r="X45" i="1" s="1"/>
  <c r="W52" i="1"/>
  <c r="X52" i="1" s="1"/>
  <c r="Y52" i="1" s="1"/>
  <c r="AQ38" i="1"/>
  <c r="AN19" i="1"/>
  <c r="AJ19" i="1"/>
  <c r="AA13" i="1"/>
  <c r="AB13" i="1" s="1"/>
  <c r="AC13" i="1" s="1"/>
  <c r="AD13" i="1" s="1"/>
  <c r="AI186" i="3" l="1"/>
  <c r="AH187" i="3" s="1"/>
  <c r="AJ111" i="3"/>
  <c r="AT94" i="3"/>
  <c r="AS94" i="3"/>
  <c r="Z67" i="3"/>
  <c r="AR131" i="3"/>
  <c r="AK57" i="3"/>
  <c r="AX187" i="3"/>
  <c r="AY187" i="3"/>
  <c r="P125" i="3"/>
  <c r="P186" i="3" s="1"/>
  <c r="O187" i="3" s="1"/>
  <c r="AJ9" i="3"/>
  <c r="AJ186" i="3" s="1"/>
  <c r="AR121" i="3"/>
  <c r="AU217" i="1"/>
  <c r="AT214" i="1"/>
  <c r="W203" i="1"/>
  <c r="W183" i="1"/>
  <c r="V182" i="1"/>
  <c r="AD194" i="1"/>
  <c r="AD192" i="1" s="1"/>
  <c r="AC192" i="1"/>
  <c r="AC155" i="1"/>
  <c r="AO19" i="1"/>
  <c r="AK19" i="1"/>
  <c r="AP215" i="1"/>
  <c r="AI217" i="1"/>
  <c r="L185" i="1"/>
  <c r="X184" i="1"/>
  <c r="AV47" i="1"/>
  <c r="R209" i="1"/>
  <c r="R198" i="1" s="1"/>
  <c r="AW193" i="1"/>
  <c r="AW192" i="1" s="1"/>
  <c r="AU193" i="1"/>
  <c r="AU192" i="1" s="1"/>
  <c r="AI187" i="3" l="1"/>
  <c r="AS131" i="3"/>
  <c r="Q125" i="3"/>
  <c r="Q186" i="3" s="1"/>
  <c r="P187" i="3" s="1"/>
  <c r="AT121" i="3"/>
  <c r="AS121" i="3"/>
  <c r="AL57" i="3"/>
  <c r="AK9" i="3"/>
  <c r="AK111" i="3"/>
  <c r="X183" i="1"/>
  <c r="W182" i="1"/>
  <c r="AV217" i="1"/>
  <c r="AU214" i="1"/>
  <c r="AI185" i="1"/>
  <c r="AI214" i="1"/>
  <c r="X203" i="1"/>
  <c r="AD155" i="1"/>
  <c r="AL19" i="1"/>
  <c r="AJ217" i="1"/>
  <c r="AQ215" i="1"/>
  <c r="AQ214" i="1" s="1"/>
  <c r="Y184" i="1"/>
  <c r="S209" i="1"/>
  <c r="S198" i="1" s="1"/>
  <c r="AM35" i="1"/>
  <c r="AS175" i="1"/>
  <c r="AV162" i="1"/>
  <c r="AW162" i="1" s="1"/>
  <c r="AX162" i="1" s="1"/>
  <c r="AM162" i="1"/>
  <c r="AV163" i="1"/>
  <c r="AW163" i="1" s="1"/>
  <c r="AR163" i="1"/>
  <c r="AK163" i="1"/>
  <c r="AS151" i="1"/>
  <c r="AT151" i="1" s="1"/>
  <c r="AU151" i="1" s="1"/>
  <c r="AV151" i="1" s="1"/>
  <c r="AW151" i="1" s="1"/>
  <c r="AX151" i="1" s="1"/>
  <c r="AP151" i="1"/>
  <c r="AU144" i="1"/>
  <c r="AV144" i="1" s="1"/>
  <c r="AW144" i="1" s="1"/>
  <c r="AX144" i="1" s="1"/>
  <c r="AY144" i="1" s="1"/>
  <c r="AZ144" i="1" s="1"/>
  <c r="AQ155" i="1"/>
  <c r="AS155" i="1"/>
  <c r="AS144" i="1"/>
  <c r="AS131" i="1"/>
  <c r="AT131" i="1" s="1"/>
  <c r="AU131" i="1" s="1"/>
  <c r="AV131" i="1" s="1"/>
  <c r="AW131" i="1" s="1"/>
  <c r="AX131" i="1" s="1"/>
  <c r="AV124" i="1"/>
  <c r="AW124" i="1" s="1"/>
  <c r="AS124" i="1"/>
  <c r="AT124" i="1" s="1"/>
  <c r="AQ40" i="1"/>
  <c r="AR40" i="1" s="1"/>
  <c r="AS40" i="1" s="1"/>
  <c r="AT40" i="1" s="1"/>
  <c r="AU40" i="1" s="1"/>
  <c r="AV101" i="1"/>
  <c r="AW101" i="1" s="1"/>
  <c r="AX101" i="1" s="1"/>
  <c r="AY101" i="1" s="1"/>
  <c r="AZ101" i="1" s="1"/>
  <c r="AM106" i="1"/>
  <c r="AN106" i="1" s="1"/>
  <c r="AO106" i="1" s="1"/>
  <c r="AP106" i="1" s="1"/>
  <c r="AP113" i="1"/>
  <c r="AM100" i="1"/>
  <c r="AN100" i="1" s="1"/>
  <c r="AO100" i="1" s="1"/>
  <c r="AP100" i="1" s="1"/>
  <c r="AR109" i="1"/>
  <c r="AS109" i="1" s="1"/>
  <c r="AT109" i="1" s="1"/>
  <c r="AU109" i="1" s="1"/>
  <c r="AV109" i="1" s="1"/>
  <c r="AW109" i="1" s="1"/>
  <c r="AR153" i="1"/>
  <c r="AS153" i="1" s="1"/>
  <c r="AT153" i="1" s="1"/>
  <c r="AO173" i="1"/>
  <c r="AP173" i="1" s="1"/>
  <c r="AO31" i="1"/>
  <c r="AP31" i="1" s="1"/>
  <c r="AU83" i="1"/>
  <c r="AV83" i="1" s="1"/>
  <c r="AW83" i="1" s="1"/>
  <c r="AU89" i="1"/>
  <c r="AV89" i="1" s="1"/>
  <c r="AW89" i="1" s="1"/>
  <c r="AX89" i="1" s="1"/>
  <c r="AY89" i="1" s="1"/>
  <c r="AS83" i="1"/>
  <c r="AQ83" i="1"/>
  <c r="AS81" i="1"/>
  <c r="AJ81" i="1"/>
  <c r="AK81" i="1" s="1"/>
  <c r="AL81" i="1" s="1"/>
  <c r="AM81" i="1" s="1"/>
  <c r="AN81" i="1" s="1"/>
  <c r="AO81" i="1" s="1"/>
  <c r="AF77" i="1"/>
  <c r="AG77" i="1" s="1"/>
  <c r="AH77" i="1" s="1"/>
  <c r="AI77" i="1" s="1"/>
  <c r="AJ77" i="1" s="1"/>
  <c r="AK77" i="1" s="1"/>
  <c r="AL77" i="1" s="1"/>
  <c r="AM77" i="1" s="1"/>
  <c r="AN77" i="1" s="1"/>
  <c r="AK71" i="1"/>
  <c r="AL71" i="1" s="1"/>
  <c r="AM71" i="1" s="1"/>
  <c r="AN66" i="1"/>
  <c r="AO66" i="1" s="1"/>
  <c r="AW202" i="1"/>
  <c r="AW198" i="1" s="1"/>
  <c r="AU52" i="1"/>
  <c r="AV52" i="1" s="1"/>
  <c r="AW52" i="1" s="1"/>
  <c r="AX52" i="1" s="1"/>
  <c r="AW6" i="1"/>
  <c r="AU199" i="1"/>
  <c r="AU198" i="1" s="1"/>
  <c r="AQ199" i="1"/>
  <c r="AQ198" i="1" s="1"/>
  <c r="AY11" i="1"/>
  <c r="AM111" i="3" l="1"/>
  <c r="AL111" i="3"/>
  <c r="AK186" i="3"/>
  <c r="AJ187" i="3" s="1"/>
  <c r="R125" i="3"/>
  <c r="R186" i="3" s="1"/>
  <c r="Q187" i="3" s="1"/>
  <c r="AL9" i="3"/>
  <c r="AL186" i="3" s="1"/>
  <c r="AK187" i="3" s="1"/>
  <c r="AM57" i="3"/>
  <c r="AT131" i="3"/>
  <c r="Y203" i="1"/>
  <c r="AK217" i="1"/>
  <c r="AJ214" i="1"/>
  <c r="AW217" i="1"/>
  <c r="AW214" i="1" s="1"/>
  <c r="AV214" i="1"/>
  <c r="Y183" i="1"/>
  <c r="X182" i="1"/>
  <c r="AL163" i="1"/>
  <c r="AS163" i="1"/>
  <c r="AY162" i="1"/>
  <c r="M185" i="1"/>
  <c r="AT175" i="1"/>
  <c r="AJ185" i="1"/>
  <c r="AK185" i="1"/>
  <c r="N185" i="1"/>
  <c r="T209" i="1"/>
  <c r="T198" i="1" s="1"/>
  <c r="AM9" i="3" l="1"/>
  <c r="AM186" i="3" s="1"/>
  <c r="AL187" i="3" s="1"/>
  <c r="S125" i="3"/>
  <c r="S186" i="3" s="1"/>
  <c r="R187" i="3" s="1"/>
  <c r="AN57" i="3"/>
  <c r="Z183" i="1"/>
  <c r="Y182" i="1"/>
  <c r="AL217" i="1"/>
  <c r="AK214" i="1"/>
  <c r="AM163" i="1"/>
  <c r="AZ162" i="1"/>
  <c r="AU175" i="1"/>
  <c r="AL185" i="1"/>
  <c r="O185" i="1"/>
  <c r="U209" i="1"/>
  <c r="U198" i="1" s="1"/>
  <c r="AO57" i="3" l="1"/>
  <c r="T125" i="3"/>
  <c r="T186" i="3" s="1"/>
  <c r="S187" i="3" s="1"/>
  <c r="AN9" i="3"/>
  <c r="AN186" i="3" s="1"/>
  <c r="AM187" i="3" s="1"/>
  <c r="AM217" i="1"/>
  <c r="AL214" i="1"/>
  <c r="Z182" i="1"/>
  <c r="AA183" i="1"/>
  <c r="AN163" i="1"/>
  <c r="AV175" i="1"/>
  <c r="V209" i="1"/>
  <c r="V198" i="1" s="1"/>
  <c r="AO9" i="3" l="1"/>
  <c r="AO186" i="3" s="1"/>
  <c r="AN187" i="3" s="1"/>
  <c r="U125" i="3"/>
  <c r="U186" i="3" s="1"/>
  <c r="T187" i="3" s="1"/>
  <c r="AP57" i="3"/>
  <c r="AB183" i="1"/>
  <c r="AB182" i="1" s="1"/>
  <c r="AA182" i="1"/>
  <c r="AN217" i="1"/>
  <c r="AM214" i="1"/>
  <c r="AO163" i="1"/>
  <c r="AW175" i="1"/>
  <c r="AN185" i="1"/>
  <c r="W209" i="1"/>
  <c r="W198" i="1" s="1"/>
  <c r="AQ57" i="3" l="1"/>
  <c r="V125" i="3"/>
  <c r="V186" i="3" s="1"/>
  <c r="U187" i="3" s="1"/>
  <c r="AP9" i="3"/>
  <c r="AP186" i="3" s="1"/>
  <c r="AO187" i="3" s="1"/>
  <c r="AO217" i="1"/>
  <c r="AN214" i="1"/>
  <c r="AP163" i="1"/>
  <c r="AO185" i="1"/>
  <c r="X209" i="1"/>
  <c r="X198" i="1" s="1"/>
  <c r="AQ9" i="3" l="1"/>
  <c r="AQ186" i="3" s="1"/>
  <c r="AP187" i="3" s="1"/>
  <c r="W125" i="3"/>
  <c r="W186" i="3" s="1"/>
  <c r="V187" i="3" s="1"/>
  <c r="AR57" i="3"/>
  <c r="AP217" i="1"/>
  <c r="AP214" i="1" s="1"/>
  <c r="AO214" i="1"/>
  <c r="Y209" i="1"/>
  <c r="Y198" i="1" s="1"/>
  <c r="AS57" i="3" l="1"/>
  <c r="X125" i="3"/>
  <c r="X186" i="3" s="1"/>
  <c r="W187" i="3" s="1"/>
  <c r="AR9" i="3"/>
  <c r="AR186" i="3" s="1"/>
  <c r="AQ187" i="3" s="1"/>
  <c r="AU185" i="1"/>
  <c r="AS9" i="3" l="1"/>
  <c r="AS186" i="3" s="1"/>
  <c r="AR187" i="3" s="1"/>
  <c r="Y125" i="3"/>
  <c r="Y186" i="3" s="1"/>
  <c r="X187" i="3" s="1"/>
  <c r="AT57" i="3"/>
  <c r="AT186" i="3" s="1"/>
  <c r="AW185" i="1"/>
  <c r="AS187" i="3" l="1"/>
  <c r="AU57" i="3"/>
  <c r="AU186" i="3" s="1"/>
  <c r="Z125" i="3"/>
  <c r="Z186" i="3" s="1"/>
  <c r="Y187" i="3" s="1"/>
  <c r="AY185" i="1"/>
  <c r="AX185" i="1"/>
  <c r="AV185" i="1"/>
  <c r="AT185" i="1"/>
  <c r="AS185" i="1"/>
  <c r="AR185" i="1"/>
  <c r="AQ185" i="1"/>
  <c r="AP185" i="1"/>
  <c r="Y185" i="1"/>
  <c r="X185" i="1"/>
  <c r="W185" i="1"/>
  <c r="AM185" i="1"/>
  <c r="V185" i="1"/>
  <c r="U185" i="1"/>
  <c r="T185" i="1"/>
  <c r="S185" i="1"/>
  <c r="R185" i="1"/>
  <c r="AH185" i="1"/>
  <c r="Q185" i="1"/>
  <c r="AA125" i="3" l="1"/>
  <c r="AA186" i="3" s="1"/>
  <c r="AV57" i="3"/>
  <c r="AV186" i="3" s="1"/>
  <c r="AZ185" i="1"/>
  <c r="AU187" i="3" l="1"/>
  <c r="AV187" i="3"/>
  <c r="Z187" i="3"/>
  <c r="AA187" i="3"/>
</calcChain>
</file>

<file path=xl/sharedStrings.xml><?xml version="1.0" encoding="utf-8"?>
<sst xmlns="http://schemas.openxmlformats.org/spreadsheetml/2006/main" count="2339" uniqueCount="617">
  <si>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</si>
  <si>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</si>
  <si>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</si>
  <si>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</si>
  <si>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</si>
  <si>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</si>
  <si>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</si>
  <si>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Rail lines (total route-km)</t>
  </si>
  <si>
    <t>IS.RRS.TOTL.KM</t>
  </si>
  <si>
    <t>AFG</t>
  </si>
  <si>
    <t>Angola</t>
  </si>
  <si>
    <t>AGO</t>
  </si>
  <si>
    <t>Albania</t>
  </si>
  <si>
    <t>ALB</t>
  </si>
  <si>
    <t>Andorra</t>
  </si>
  <si>
    <t>AND</t>
  </si>
  <si>
    <t>ARE</t>
  </si>
  <si>
    <t>ARG</t>
  </si>
  <si>
    <t>ARM</t>
  </si>
  <si>
    <t>Antigua and Barbuda</t>
  </si>
  <si>
    <t>ATG</t>
  </si>
  <si>
    <t>AUS</t>
  </si>
  <si>
    <t>Austria</t>
  </si>
  <si>
    <t>AUT</t>
  </si>
  <si>
    <t>AZE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</si>
  <si>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</si>
  <si>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</si>
  <si>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</si>
  <si>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</si>
  <si>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</si>
  <si>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</si>
  <si>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</si>
  <si>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</si>
  <si>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BGR</t>
  </si>
  <si>
    <t>Bahrain</t>
  </si>
  <si>
    <t>BHR</t>
  </si>
  <si>
    <t>BHS</t>
  </si>
  <si>
    <t>BIH</t>
  </si>
  <si>
    <t>BLR</t>
  </si>
  <si>
    <t>Belize</t>
  </si>
  <si>
    <t>BLZ</t>
  </si>
  <si>
    <t>Bermuda</t>
  </si>
  <si>
    <t>BMU</t>
  </si>
  <si>
    <t>BOL</t>
  </si>
  <si>
    <t>Brazil</t>
  </si>
  <si>
    <t>BRA</t>
  </si>
  <si>
    <t>Barbados</t>
  </si>
  <si>
    <t>BRB</t>
  </si>
  <si>
    <t>BRN</t>
  </si>
  <si>
    <t>Bhutan</t>
  </si>
  <si>
    <t>BTN</t>
  </si>
  <si>
    <t>BWA</t>
  </si>
  <si>
    <t>CAF</t>
  </si>
  <si>
    <t>CAN</t>
  </si>
  <si>
    <t>CHE</t>
  </si>
  <si>
    <t>CHL</t>
  </si>
  <si>
    <t>China</t>
  </si>
  <si>
    <t>CHN</t>
  </si>
  <si>
    <t>CIV</t>
  </si>
  <si>
    <t>Cameroon</t>
  </si>
  <si>
    <t>CMR</t>
  </si>
  <si>
    <t>COD</t>
  </si>
  <si>
    <t>COG</t>
  </si>
  <si>
    <t>COL</t>
  </si>
  <si>
    <t>Comoros</t>
  </si>
  <si>
    <t>COM</t>
  </si>
  <si>
    <t>CRI</t>
  </si>
  <si>
    <t>Cuba</t>
  </si>
  <si>
    <t>CUB</t>
  </si>
  <si>
    <t>Cyprus</t>
  </si>
  <si>
    <t>CYP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</si>
  <si>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</si>
  <si>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</si>
  <si>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</si>
  <si>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</si>
  <si>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</si>
  <si>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</si>
  <si>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</si>
  <si>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</si>
  <si>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</si>
  <si>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</t>
  </si>
  <si>
    <t>Ecuador</t>
  </si>
  <si>
    <t>ECU</t>
  </si>
  <si>
    <t>EGY</t>
  </si>
  <si>
    <t>Eritrea</t>
  </si>
  <si>
    <t>ERI</t>
  </si>
  <si>
    <t>ESP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</si>
  <si>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</si>
  <si>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</si>
  <si>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</si>
  <si>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</si>
  <si>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</si>
  <si>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</si>
  <si>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</si>
  <si>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</si>
  <si>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</si>
  <si>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Gabon</t>
  </si>
  <si>
    <t>GAB</t>
  </si>
  <si>
    <t>GBR</t>
  </si>
  <si>
    <t>GEO</t>
  </si>
  <si>
    <t>GHA</t>
  </si>
  <si>
    <t>GIN</t>
  </si>
  <si>
    <t>GMB</t>
  </si>
  <si>
    <t>GNB</t>
  </si>
  <si>
    <t>GRC</t>
  </si>
  <si>
    <t>GRD</t>
  </si>
  <si>
    <t>GRL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</si>
  <si>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</si>
  <si>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</si>
  <si>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</si>
  <si>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</si>
  <si>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</si>
  <si>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</si>
  <si>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</si>
  <si>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</si>
  <si>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</si>
  <si>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</si>
  <si>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</si>
  <si>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</si>
  <si>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</si>
  <si>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</si>
  <si>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</si>
  <si>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</si>
  <si>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</si>
  <si>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</si>
  <si>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</si>
  <si>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</si>
  <si>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</si>
  <si>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</si>
  <si>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</si>
  <si>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</si>
  <si>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</si>
  <si>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</si>
  <si>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</si>
  <si>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</si>
  <si>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</si>
  <si>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</si>
  <si>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</si>
  <si>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</si>
  <si>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</si>
  <si>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</si>
  <si>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Luxembourg</t>
  </si>
  <si>
    <t>LUX</t>
  </si>
  <si>
    <t>LVA</t>
  </si>
  <si>
    <t>MAR</t>
  </si>
  <si>
    <t>MDA</t>
  </si>
  <si>
    <t>MDG</t>
  </si>
  <si>
    <t>MDV</t>
  </si>
  <si>
    <t>MEX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</si>
  <si>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</si>
  <si>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</si>
  <si>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</si>
  <si>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</si>
  <si>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</si>
  <si>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</si>
  <si>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</si>
  <si>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</si>
  <si>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</si>
  <si>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</si>
  <si>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</si>
  <si>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</si>
  <si>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</si>
  <si>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</si>
  <si>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</si>
  <si>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</si>
  <si>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</si>
  <si>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</si>
  <si>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</si>
  <si>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</si>
  <si>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</si>
  <si>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</si>
  <si>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</si>
  <si>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</si>
  <si>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</si>
  <si>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</si>
  <si>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PRK</t>
  </si>
  <si>
    <t>PRT</t>
  </si>
  <si>
    <t>PRY</t>
  </si>
  <si>
    <t>French Polynesia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</si>
  <si>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</si>
  <si>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</si>
  <si>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</si>
  <si>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</si>
  <si>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</si>
  <si>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</si>
  <si>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</si>
  <si>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</si>
  <si>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</si>
  <si>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</si>
  <si>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</si>
  <si>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El Salvador</t>
  </si>
  <si>
    <t>SLV</t>
  </si>
  <si>
    <t>SOM</t>
  </si>
  <si>
    <t>SRB</t>
  </si>
  <si>
    <t>STP</t>
  </si>
  <si>
    <t>SUR</t>
  </si>
  <si>
    <t>Slovak Republic</t>
  </si>
  <si>
    <t>SVK</t>
  </si>
  <si>
    <t>SVN</t>
  </si>
  <si>
    <t>SWE</t>
  </si>
  <si>
    <t>SYC</t>
  </si>
  <si>
    <t>SYR</t>
  </si>
  <si>
    <t>TCA</t>
  </si>
  <si>
    <t>Chad</t>
  </si>
  <si>
    <t>TCD</t>
  </si>
  <si>
    <t>TGO</t>
  </si>
  <si>
    <t>THA</t>
  </si>
  <si>
    <t>TJK</t>
  </si>
  <si>
    <t>TKM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</si>
  <si>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</si>
  <si>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</si>
  <si>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</si>
  <si>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</si>
  <si>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</si>
  <si>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</si>
  <si>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</si>
  <si>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</si>
  <si>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</si>
  <si>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</si>
  <si>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</si>
  <si>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</si>
  <si>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</si>
  <si>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Vietnam</t>
  </si>
  <si>
    <t>VNM</t>
  </si>
  <si>
    <t>Vanuatu</t>
  </si>
  <si>
    <t>VUT</t>
  </si>
  <si>
    <t>WSM</t>
  </si>
  <si>
    <t>YEM</t>
  </si>
  <si>
    <t>ZAF</t>
  </si>
  <si>
    <t>Zambia</t>
  </si>
  <si>
    <t>ZMB</t>
  </si>
  <si>
    <t>Zimbabwe</t>
  </si>
  <si>
    <t>ZWE</t>
  </si>
  <si>
    <t>Turkey</t>
    <phoneticPr fontId="4" type="noConversion"/>
  </si>
  <si>
    <t>Colombia</t>
    <phoneticPr fontId="4" type="noConversion"/>
  </si>
  <si>
    <t>Taiwan</t>
    <phoneticPr fontId="4" type="noConversion"/>
  </si>
  <si>
    <t>Burundi</t>
    <phoneticPr fontId="4" type="noConversion"/>
  </si>
  <si>
    <t>Liberia</t>
    <phoneticPr fontId="4" type="noConversion"/>
  </si>
  <si>
    <t>Peru</t>
    <phoneticPr fontId="4" type="noConversion"/>
  </si>
  <si>
    <t>East and West Pakistan</t>
    <phoneticPr fontId="4" type="noConversion"/>
  </si>
  <si>
    <t>FS Micronesia</t>
  </si>
  <si>
    <t>French Guiana</t>
  </si>
  <si>
    <t>Guadeloupe</t>
  </si>
  <si>
    <t>Guinea-Bissau</t>
    <phoneticPr fontId="4" type="noConversion"/>
  </si>
  <si>
    <t>Haiti</t>
    <phoneticPr fontId="4" type="noConversion"/>
  </si>
  <si>
    <t>Mali</t>
    <phoneticPr fontId="4" type="noConversion"/>
  </si>
  <si>
    <t>Martinique</t>
  </si>
  <si>
    <t>Mayotte</t>
  </si>
  <si>
    <t>Montserrat</t>
  </si>
  <si>
    <t>Rhodesia and Nyasaland, Federation</t>
    <phoneticPr fontId="4" type="noConversion"/>
  </si>
  <si>
    <t>Réunion</t>
  </si>
  <si>
    <t>Saint Lucia</t>
  </si>
  <si>
    <t>Saint Pierre and Miquelon</t>
  </si>
  <si>
    <t>Saint Vincent and the Grenadines</t>
    <phoneticPr fontId="4" type="noConversion"/>
  </si>
  <si>
    <t>State of Palestine</t>
  </si>
  <si>
    <t>Wallis and Futuna Isds</t>
  </si>
  <si>
    <t>Yugoslavia</t>
  </si>
  <si>
    <t>Belgium-Luxembourg</t>
    <phoneticPr fontId="4" type="noConversion"/>
  </si>
  <si>
    <t>Central African Rep.</t>
  </si>
  <si>
    <t>Bahamas</t>
    <phoneticPr fontId="4" type="noConversion"/>
  </si>
  <si>
    <t>Brunei</t>
    <phoneticPr fontId="4" type="noConversion"/>
  </si>
  <si>
    <t>Congo (Brazzaville)</t>
    <phoneticPr fontId="4" type="noConversion"/>
  </si>
  <si>
    <t>Congo (Kinshasa)</t>
    <phoneticPr fontId="4" type="noConversion"/>
  </si>
  <si>
    <t>Côte d'Ivoire</t>
    <phoneticPr fontId="4" type="noConversion"/>
  </si>
  <si>
    <t>Czechoslovakia</t>
    <phoneticPr fontId="4" type="noConversion"/>
  </si>
  <si>
    <t>Egypt</t>
    <phoneticPr fontId="4" type="noConversion"/>
  </si>
  <si>
    <t>Faeroe Isds</t>
    <phoneticPr fontId="4" type="noConversion"/>
  </si>
  <si>
    <t>Gambia</t>
    <phoneticPr fontId="4" type="noConversion"/>
  </si>
  <si>
    <t>Greece</t>
    <phoneticPr fontId="4" type="noConversion"/>
  </si>
  <si>
    <t>Ghana</t>
    <phoneticPr fontId="4" type="noConversion"/>
  </si>
  <si>
    <t>Greenland</t>
    <phoneticPr fontId="4" type="noConversion"/>
  </si>
  <si>
    <t>Grenada</t>
    <phoneticPr fontId="4" type="noConversion"/>
  </si>
  <si>
    <t>Guatemala</t>
    <phoneticPr fontId="4" type="noConversion"/>
  </si>
  <si>
    <t>Guinea</t>
    <phoneticPr fontId="4" type="noConversion"/>
  </si>
  <si>
    <t>Guyana</t>
    <phoneticPr fontId="4" type="noConversion"/>
  </si>
  <si>
    <t>Honduras</t>
    <phoneticPr fontId="4" type="noConversion"/>
  </si>
  <si>
    <t>Hungary</t>
    <phoneticPr fontId="4" type="noConversion"/>
  </si>
  <si>
    <t>Iceland</t>
    <phoneticPr fontId="4" type="noConversion"/>
  </si>
  <si>
    <t>India</t>
    <phoneticPr fontId="4" type="noConversion"/>
  </si>
  <si>
    <t>Indonesia</t>
    <phoneticPr fontId="4" type="noConversion"/>
  </si>
  <si>
    <t>Iraq</t>
    <phoneticPr fontId="4" type="noConversion"/>
  </si>
  <si>
    <t>Ireland</t>
    <phoneticPr fontId="4" type="noConversion"/>
  </si>
  <si>
    <t>Israel</t>
    <phoneticPr fontId="4" type="noConversion"/>
  </si>
  <si>
    <t>Italy</t>
    <phoneticPr fontId="4" type="noConversion"/>
  </si>
  <si>
    <t>Jamaica</t>
    <phoneticPr fontId="4" type="noConversion"/>
  </si>
  <si>
    <t>Japan</t>
    <phoneticPr fontId="4" type="noConversion"/>
  </si>
  <si>
    <t>Jordan</t>
    <phoneticPr fontId="4" type="noConversion"/>
  </si>
  <si>
    <t>Kenya</t>
    <phoneticPr fontId="4" type="noConversion"/>
  </si>
  <si>
    <t>Kiribati</t>
    <phoneticPr fontId="4" type="noConversion"/>
  </si>
  <si>
    <t>Kuwait</t>
    <phoneticPr fontId="4" type="noConversion"/>
  </si>
  <si>
    <t>Lebanon</t>
    <phoneticPr fontId="4" type="noConversion"/>
  </si>
  <si>
    <t>Lesotho</t>
    <phoneticPr fontId="4" type="noConversion"/>
  </si>
  <si>
    <t>Libya</t>
    <phoneticPr fontId="4" type="noConversion"/>
  </si>
  <si>
    <t>Madagascar</t>
    <phoneticPr fontId="4" type="noConversion"/>
  </si>
  <si>
    <t>Malaysia</t>
    <phoneticPr fontId="4" type="noConversion"/>
  </si>
  <si>
    <t>Maldives</t>
    <phoneticPr fontId="4" type="noConversion"/>
  </si>
  <si>
    <t>Malta</t>
    <phoneticPr fontId="4" type="noConversion"/>
  </si>
  <si>
    <t>Mauritania</t>
    <phoneticPr fontId="4" type="noConversion"/>
  </si>
  <si>
    <t>Mauritius</t>
    <phoneticPr fontId="4" type="noConversion"/>
  </si>
  <si>
    <t>Mexico</t>
    <phoneticPr fontId="4" type="noConversion"/>
  </si>
  <si>
    <t>Mongolia</t>
    <phoneticPr fontId="4" type="noConversion"/>
  </si>
  <si>
    <t>Morocco</t>
    <phoneticPr fontId="4" type="noConversion"/>
  </si>
  <si>
    <t>Mozambique</t>
    <phoneticPr fontId="4" type="noConversion"/>
  </si>
  <si>
    <t>Namibia</t>
    <phoneticPr fontId="4" type="noConversion"/>
  </si>
  <si>
    <t>Nepal</t>
    <phoneticPr fontId="4" type="noConversion"/>
  </si>
  <si>
    <t>Netherlands</t>
    <phoneticPr fontId="4" type="noConversion"/>
  </si>
  <si>
    <t>New Caledonia</t>
    <phoneticPr fontId="4" type="noConversion"/>
  </si>
  <si>
    <t>New Zealand</t>
    <phoneticPr fontId="4" type="noConversion"/>
  </si>
  <si>
    <t>Nicaragua</t>
    <phoneticPr fontId="4" type="noConversion"/>
  </si>
  <si>
    <t>Niger</t>
    <phoneticPr fontId="4" type="noConversion"/>
  </si>
  <si>
    <t>Nigeria</t>
    <phoneticPr fontId="4" type="noConversion"/>
  </si>
  <si>
    <t>Norway</t>
    <phoneticPr fontId="4" type="noConversion"/>
  </si>
  <si>
    <t>Oman</t>
    <phoneticPr fontId="4" type="noConversion"/>
  </si>
  <si>
    <t>Palau</t>
    <phoneticPr fontId="4" type="noConversion"/>
  </si>
  <si>
    <t>Panama</t>
    <phoneticPr fontId="4" type="noConversion"/>
  </si>
  <si>
    <t>Papua New Guinea</t>
    <phoneticPr fontId="4" type="noConversion"/>
  </si>
  <si>
    <t>Paraguay</t>
    <phoneticPr fontId="4" type="noConversion"/>
  </si>
  <si>
    <t>Philippines</t>
    <phoneticPr fontId="4" type="noConversion"/>
  </si>
  <si>
    <t>Poland</t>
    <phoneticPr fontId="4" type="noConversion"/>
  </si>
  <si>
    <t>Portugal</t>
    <phoneticPr fontId="4" type="noConversion"/>
  </si>
  <si>
    <t>Qatar</t>
    <phoneticPr fontId="4" type="noConversion"/>
  </si>
  <si>
    <t>Romania</t>
    <phoneticPr fontId="4" type="noConversion"/>
  </si>
  <si>
    <t>Rwanda</t>
    <phoneticPr fontId="4" type="noConversion"/>
  </si>
  <si>
    <t>Samoa</t>
    <phoneticPr fontId="4" type="noConversion"/>
  </si>
  <si>
    <t>Sao Tome and Principe</t>
    <phoneticPr fontId="4" type="noConversion"/>
  </si>
  <si>
    <t>Saudi Arabia</t>
    <phoneticPr fontId="4" type="noConversion"/>
  </si>
  <si>
    <t>Senegal</t>
    <phoneticPr fontId="4" type="noConversion"/>
  </si>
  <si>
    <t>Seychelles</t>
    <phoneticPr fontId="4" type="noConversion"/>
  </si>
  <si>
    <t>Sierra Leone</t>
    <phoneticPr fontId="4" type="noConversion"/>
  </si>
  <si>
    <t>Singapore</t>
    <phoneticPr fontId="4" type="noConversion"/>
  </si>
  <si>
    <t>Sri Lanka</t>
    <phoneticPr fontId="4" type="noConversion"/>
  </si>
  <si>
    <t>Sudan</t>
    <phoneticPr fontId="4" type="noConversion"/>
  </si>
  <si>
    <t>Suriname</t>
    <phoneticPr fontId="4" type="noConversion"/>
  </si>
  <si>
    <t>Swaziland</t>
    <phoneticPr fontId="4" type="noConversion"/>
  </si>
  <si>
    <t>Sweden</t>
    <phoneticPr fontId="4" type="noConversion"/>
  </si>
  <si>
    <t>Switzerland</t>
    <phoneticPr fontId="4" type="noConversion"/>
  </si>
  <si>
    <t>Tanzania</t>
    <phoneticPr fontId="4" type="noConversion"/>
  </si>
  <si>
    <t>Thailand</t>
    <phoneticPr fontId="4" type="noConversion"/>
  </si>
  <si>
    <t>Togo</t>
    <phoneticPr fontId="4" type="noConversion"/>
  </si>
  <si>
    <t>Tonga</t>
    <phoneticPr fontId="4" type="noConversion"/>
  </si>
  <si>
    <t>Trinidad and Tobago</t>
    <phoneticPr fontId="4" type="noConversion"/>
  </si>
  <si>
    <t>Tunisia</t>
    <phoneticPr fontId="4" type="noConversion"/>
  </si>
  <si>
    <t>Tuvalu</t>
    <phoneticPr fontId="4" type="noConversion"/>
  </si>
  <si>
    <t>Uganda</t>
    <phoneticPr fontId="4" type="noConversion"/>
  </si>
  <si>
    <t>United Kingdom</t>
    <phoneticPr fontId="4" type="noConversion"/>
  </si>
  <si>
    <t>Uruguay</t>
    <phoneticPr fontId="4" type="noConversion"/>
  </si>
  <si>
    <t>Yemen</t>
    <phoneticPr fontId="4" type="noConversion"/>
  </si>
  <si>
    <t>Venezuela</t>
    <phoneticPr fontId="4" type="noConversion"/>
  </si>
  <si>
    <t>United States, including Puerto Rico</t>
  </si>
  <si>
    <t>United Arab Emiratese</t>
    <phoneticPr fontId="4" type="noConversion"/>
  </si>
  <si>
    <t>U.S.S.R.</t>
    <phoneticPr fontId="4" type="noConversion"/>
  </si>
  <si>
    <t>Turks and Caicos Isds</t>
    <phoneticPr fontId="4" type="noConversion"/>
  </si>
  <si>
    <t>Iran</t>
    <phoneticPr fontId="4" type="noConversion"/>
  </si>
  <si>
    <t>Korea, North</t>
    <phoneticPr fontId="4" type="noConversion"/>
  </si>
  <si>
    <t>Korea, Republic of</t>
    <phoneticPr fontId="4" type="noConversion"/>
  </si>
  <si>
    <t>Laos</t>
    <phoneticPr fontId="4" type="noConversion"/>
  </si>
  <si>
    <t>Saint Kitts and Nevis</t>
    <phoneticPr fontId="4" type="noConversion"/>
  </si>
  <si>
    <t>Solomon Isds</t>
    <phoneticPr fontId="4" type="noConversion"/>
  </si>
  <si>
    <t>Somalia</t>
    <phoneticPr fontId="4" type="noConversion"/>
  </si>
  <si>
    <t>Syria</t>
    <phoneticPr fontId="4" type="noConversion"/>
  </si>
  <si>
    <t>Russia</t>
    <phoneticPr fontId="4" type="noConversion"/>
  </si>
  <si>
    <t>Czech Republic</t>
    <phoneticPr fontId="4" type="noConversion"/>
  </si>
  <si>
    <t>Pakistan</t>
    <phoneticPr fontId="4" type="noConversion"/>
  </si>
  <si>
    <t>Malawi</t>
    <phoneticPr fontId="4" type="noConversion"/>
  </si>
  <si>
    <t>Anguilla</t>
    <phoneticPr fontId="4" type="noConversion"/>
  </si>
  <si>
    <t>Hong Kong</t>
    <phoneticPr fontId="4" type="noConversion"/>
  </si>
  <si>
    <t>Ukraine</t>
    <phoneticPr fontId="4" type="noConversion"/>
  </si>
  <si>
    <t>Algeria</t>
    <phoneticPr fontId="4" type="noConversion"/>
  </si>
  <si>
    <t>ALG</t>
    <phoneticPr fontId="4" type="noConversion"/>
  </si>
  <si>
    <t>China, Macao SAR</t>
    <phoneticPr fontId="4" type="noConversion"/>
  </si>
  <si>
    <t>MAC</t>
    <phoneticPr fontId="4" type="noConversion"/>
  </si>
  <si>
    <t>Cook Isds</t>
    <phoneticPr fontId="4" type="noConversion"/>
  </si>
  <si>
    <t>US Virgin Isds</t>
    <phoneticPr fontId="4" type="noConversion"/>
  </si>
  <si>
    <t>VIR</t>
    <phoneticPr fontId="4" type="noConversion"/>
  </si>
  <si>
    <t>Neth. Antilles and Aruba</t>
    <phoneticPr fontId="4" type="noConversion"/>
  </si>
  <si>
    <t>Na</t>
    <phoneticPr fontId="4" type="noConversion"/>
  </si>
  <si>
    <t>Na</t>
    <phoneticPr fontId="4" type="noConversion"/>
  </si>
  <si>
    <t>Belgium</t>
    <phoneticPr fontId="4" type="noConversion"/>
  </si>
  <si>
    <t>Afghanistan</t>
    <phoneticPr fontId="4" type="noConversion"/>
  </si>
  <si>
    <t>Dominican Republic</t>
    <phoneticPr fontId="4" type="noConversion"/>
  </si>
  <si>
    <t>Australia</t>
    <phoneticPr fontId="4" type="noConversion"/>
  </si>
  <si>
    <t>Cambodia</t>
    <phoneticPr fontId="4" type="noConversion"/>
  </si>
  <si>
    <t>Cape Verde Islands</t>
    <phoneticPr fontId="4" type="noConversion"/>
  </si>
  <si>
    <t>Canada</t>
    <phoneticPr fontId="4" type="noConversion"/>
  </si>
  <si>
    <t>Chile</t>
    <phoneticPr fontId="4" type="noConversion"/>
  </si>
  <si>
    <t>Anguilla</t>
  </si>
  <si>
    <t>Na</t>
  </si>
  <si>
    <t>Rhodesia and Nyasaland, Federation</t>
  </si>
  <si>
    <t>Belgium-Luxembourg</t>
  </si>
  <si>
    <t>Czechoslovakia</t>
  </si>
  <si>
    <t>East and West Pakistan</t>
  </si>
  <si>
    <t>U.S.S.R.</t>
  </si>
  <si>
    <t>Burma</t>
    <phoneticPr fontId="4" type="noConversion"/>
  </si>
  <si>
    <t>The width of the railway</t>
    <phoneticPr fontId="4" type="noConversion"/>
  </si>
  <si>
    <t>Botswana</t>
    <phoneticPr fontId="4" type="noConversion"/>
  </si>
  <si>
    <t>Bulgaria</t>
    <phoneticPr fontId="4" type="noConversion"/>
  </si>
  <si>
    <t>Bolivia</t>
    <phoneticPr fontId="4" type="noConversion"/>
  </si>
  <si>
    <t xml:space="preserve"> </t>
    <phoneticPr fontId="4" type="noConversion"/>
  </si>
  <si>
    <t>Argentina</t>
    <phoneticPr fontId="4" type="noConversion"/>
  </si>
  <si>
    <t>Costa Rica</t>
    <phoneticPr fontId="4" type="noConversion"/>
  </si>
  <si>
    <t>South Africa, sales</t>
    <phoneticPr fontId="4" type="noConversion"/>
  </si>
  <si>
    <t>Spain, including Canary Islands</t>
    <phoneticPr fontId="4" type="noConversion"/>
  </si>
  <si>
    <t>Swaziland(Eswatini)</t>
    <phoneticPr fontId="4" type="noConversion"/>
  </si>
  <si>
    <t>Unit:1km</t>
    <phoneticPr fontId="4" type="noConversion"/>
  </si>
  <si>
    <t>Data Source: ①World Bank Transport database, ②Off Track: Sub-Saharan African Railways, ③UNECE (https://w3.unece.org/PXWeb/en/CountryRanking?IndicatorCode=42), ④eurostat, ⑤ The world factbook, Countrycomparisons Railways(https://www.cia.gov/the-world-factbook/field/railways/country-comparison), ⑥http://www.econstats.com/wdi/wdiv_586.htm</t>
    <phoneticPr fontId="4" type="noConversion"/>
  </si>
  <si>
    <t>Unit:1 metric tons</t>
    <phoneticPr fontId="4" type="noConversion"/>
  </si>
  <si>
    <t>Afghanistan</t>
  </si>
  <si>
    <t>Algeria</t>
  </si>
  <si>
    <t>ALG</t>
  </si>
  <si>
    <t>Argentina</t>
  </si>
  <si>
    <t>Australia</t>
  </si>
  <si>
    <t>Bahamas</t>
  </si>
  <si>
    <t>Bolivia</t>
  </si>
  <si>
    <t>Botswana</t>
  </si>
  <si>
    <t>Brunei</t>
  </si>
  <si>
    <t>Bulgaria</t>
  </si>
  <si>
    <t>Burma</t>
  </si>
  <si>
    <t>Burundi</t>
  </si>
  <si>
    <t>Cambodia</t>
  </si>
  <si>
    <t>Canada</t>
  </si>
  <si>
    <t>Cape Verde Islands</t>
  </si>
  <si>
    <t>Chile</t>
  </si>
  <si>
    <t>China, Macao SAR</t>
  </si>
  <si>
    <t>MAC</t>
  </si>
  <si>
    <t>Colombia</t>
  </si>
  <si>
    <t>Congo (Brazzaville)</t>
  </si>
  <si>
    <t>Congo (Kinshasa)</t>
  </si>
  <si>
    <t>Cook Isds</t>
  </si>
  <si>
    <t>Costa Rica</t>
  </si>
  <si>
    <t>Côte d'Ivoire</t>
  </si>
  <si>
    <t>Dominican Republic</t>
  </si>
  <si>
    <t>Egypt</t>
  </si>
  <si>
    <t>Faeroe Isds</t>
  </si>
  <si>
    <t>Gambia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</si>
  <si>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</si>
  <si>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</si>
  <si>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</si>
  <si>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</si>
  <si>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</si>
  <si>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</si>
  <si>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</si>
  <si>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</si>
  <si>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</si>
  <si>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</si>
  <si>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</si>
  <si>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</si>
  <si>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</si>
  <si>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</si>
  <si>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</si>
  <si>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</si>
  <si>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</si>
  <si>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</si>
  <si>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</si>
  <si>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</si>
  <si>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</si>
  <si>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</si>
  <si>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</si>
  <si>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</si>
  <si>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</si>
  <si>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Korea, North</t>
  </si>
  <si>
    <t>Korea, Republic of</t>
  </si>
  <si>
    <t>Kuwait</t>
  </si>
  <si>
    <t>Laos</t>
  </si>
  <si>
    <t>Lebanon</t>
  </si>
  <si>
    <t>Lesotho</t>
  </si>
  <si>
    <t>Liberia</t>
  </si>
  <si>
    <t>Libya</t>
  </si>
  <si>
    <t>Madagascar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</si>
  <si>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</si>
  <si>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</si>
  <si>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</si>
  <si>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</si>
  <si>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</si>
  <si>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</si>
  <si>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</si>
  <si>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</si>
  <si>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</si>
  <si>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</si>
  <si>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Namibia</t>
  </si>
  <si>
    <t>Nepal</t>
  </si>
  <si>
    <t>Neth. Antilles and Aruba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</si>
  <si>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</si>
  <si>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</si>
  <si>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</si>
  <si>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</si>
  <si>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</si>
  <si>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</si>
  <si>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</si>
  <si>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</si>
  <si>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</si>
  <si>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</si>
  <si>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</si>
  <si>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</si>
  <si>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</si>
  <si>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</si>
  <si>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</si>
  <si>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</si>
  <si>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</si>
  <si>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</si>
  <si>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</si>
  <si>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Kitts and Nevis</t>
  </si>
  <si>
    <t>Saint Vincent and the Grenadines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</si>
  <si>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</si>
  <si>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</si>
  <si>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</si>
  <si>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</si>
  <si>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</si>
  <si>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</si>
  <si>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</si>
  <si>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Solomon Isds</t>
  </si>
  <si>
    <t>Somalia</t>
  </si>
  <si>
    <t>South Africa, sales</t>
  </si>
  <si>
    <t>Spain, including Canary Islands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</si>
  <si>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</si>
  <si>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</si>
  <si>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</si>
  <si>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</si>
  <si>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</si>
  <si>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</si>
  <si>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</si>
  <si>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</si>
  <si>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</si>
  <si>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</si>
  <si>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</si>
  <si>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Tonga</t>
  </si>
  <si>
    <t>Trinidad and Tobago</t>
  </si>
  <si>
    <t>Tunisia</t>
  </si>
  <si>
    <t>Turkey</t>
  </si>
  <si>
    <t>Turks and Caicos Isds</t>
  </si>
  <si>
    <t>Tuvalu</t>
  </si>
  <si>
    <t>Uganda</t>
  </si>
  <si>
    <t>United Arab Emiratese</t>
  </si>
  <si>
    <t>United Kingdom</t>
  </si>
  <si>
    <t>Uruguay</t>
  </si>
  <si>
    <t>US Virgin Isds</t>
  </si>
  <si>
    <t>VIR</t>
  </si>
  <si>
    <t>Venezuela</t>
  </si>
  <si>
    <t>Yemen</t>
  </si>
  <si>
    <t>Sum</t>
    <phoneticPr fontId="4" type="noConversion"/>
  </si>
  <si>
    <t>Sum</t>
  </si>
  <si>
    <t>Data</t>
    <phoneticPr fontId="4" type="noConversion"/>
  </si>
  <si>
    <t>United States, including Puerto Rico</t>
    <phoneticPr fontId="4" type="noConversion"/>
  </si>
  <si>
    <t>NationMaster</t>
    <phoneticPr fontId="4" type="noConversion"/>
  </si>
  <si>
    <t>World Bank Transport database</t>
  </si>
  <si>
    <t>source: http://www.econstats.com/wdi/wdiv_586.htm</t>
    <phoneticPr fontId="4" type="noConversion"/>
  </si>
  <si>
    <t>weight</t>
    <phoneticPr fontId="4" type="noConversion"/>
  </si>
  <si>
    <t>Source:Africa_Offtrac - SubSaharan African Railways_EN</t>
  </si>
  <si>
    <t>Source: eurostat (Total length of railway lines)</t>
    <phoneticPr fontId="4" type="noConversion"/>
  </si>
  <si>
    <t>Source: https://www.cia.gov/the-world-factbook/field/railways/country-comparison</t>
    <phoneticPr fontId="9" type="noConversion"/>
  </si>
  <si>
    <t>Source: UNECE (https://w3.unece.org/PXWeb/en/CountryRanking?IndicatorCode=42)</t>
    <phoneticPr fontId="4" type="noConversion"/>
  </si>
  <si>
    <t>https://www.statista.com/statistics/1006776/singapore-railway-network-length/; https://www.statista.com/statistics/1006776/singapore-railway-network-length/</t>
    <phoneticPr fontId="4" type="noConversion"/>
  </si>
  <si>
    <r>
      <rPr>
        <sz val="11"/>
        <color theme="1"/>
        <rFont val="Calibri"/>
        <family val="2"/>
        <charset val="134"/>
        <scheme val="minor"/>
      </rPr>
      <t>插值所得</t>
    </r>
    <phoneticPr fontId="4" type="noConversion"/>
  </si>
  <si>
    <r>
      <rPr>
        <sz val="11"/>
        <color theme="1"/>
        <rFont val="Calibri"/>
        <family val="2"/>
        <charset val="134"/>
        <scheme val="minor"/>
      </rPr>
      <t>缺失数据采用前一年的数据</t>
    </r>
    <phoneticPr fontId="4" type="noConversion"/>
  </si>
  <si>
    <r>
      <t>Armenia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</si>
  <si>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Azerbaijan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</si>
  <si>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Belarus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</si>
  <si>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Bosnia and Herzegovina</t>
    </r>
    <r>
      <rPr>
        <sz val="12"/>
        <color theme="1"/>
        <rFont val="Calibri"/>
        <family val="2"/>
        <charset val="134"/>
        <scheme val="major"/>
      </rPr>
      <t>南斯拉夫成员国</t>
    </r>
    <phoneticPr fontId="4" type="noConversion"/>
  </si>
  <si>
    <r>
      <t>Croatia</t>
    </r>
    <r>
      <rPr>
        <sz val="12"/>
        <color theme="1"/>
        <rFont val="Calibri"/>
        <family val="2"/>
        <charset val="134"/>
        <scheme val="major"/>
      </rPr>
      <t>南斯拉夫成员国</t>
    </r>
    <phoneticPr fontId="4" type="noConversion"/>
  </si>
  <si>
    <r>
      <t>Estonia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</si>
  <si>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Georgia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</si>
  <si>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Kazakhstan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</si>
  <si>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Kyrgyz Republic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</si>
  <si>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Latvia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</si>
  <si>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Lithuania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</si>
  <si>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Montenegro</t>
    </r>
    <r>
      <rPr>
        <sz val="12"/>
        <color theme="1"/>
        <rFont val="Calibri"/>
        <family val="2"/>
        <charset val="134"/>
        <scheme val="major"/>
      </rPr>
      <t>南斯拉夫成员国</t>
    </r>
    <phoneticPr fontId="4" type="noConversion"/>
  </si>
  <si>
    <r>
      <t>Myanmar</t>
    </r>
    <r>
      <rPr>
        <sz val="12"/>
        <color theme="1"/>
        <rFont val="Calibri"/>
        <family val="2"/>
        <charset val="134"/>
        <scheme val="major"/>
      </rPr>
      <t>和</t>
    </r>
    <r>
      <rPr>
        <sz val="12"/>
        <color theme="1"/>
        <rFont val="Calibri"/>
        <family val="2"/>
        <scheme val="major"/>
      </rPr>
      <t>burma</t>
    </r>
    <r>
      <rPr>
        <sz val="12"/>
        <color theme="1"/>
        <rFont val="Calibri"/>
        <family val="2"/>
        <charset val="134"/>
        <scheme val="major"/>
      </rPr>
      <t>都是缅甸的意思</t>
    </r>
    <phoneticPr fontId="4" type="noConversion"/>
  </si>
  <si>
    <r>
      <t>Macedonia FYR</t>
    </r>
    <r>
      <rPr>
        <sz val="12"/>
        <color theme="1"/>
        <rFont val="Calibri"/>
        <family val="2"/>
        <charset val="134"/>
        <scheme val="major"/>
      </rPr>
      <t>南斯拉夫成员国</t>
    </r>
    <phoneticPr fontId="4" type="noConversion"/>
  </si>
  <si>
    <r>
      <t>Moldova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</si>
  <si>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Serbia</t>
    </r>
    <r>
      <rPr>
        <sz val="12"/>
        <color theme="1"/>
        <rFont val="Calibri"/>
        <family val="2"/>
        <charset val="134"/>
        <scheme val="major"/>
      </rPr>
      <t>南斯拉夫成员国</t>
    </r>
    <phoneticPr fontId="4" type="noConversion"/>
  </si>
  <si>
    <r>
      <t>Slovenia</t>
    </r>
    <r>
      <rPr>
        <sz val="12"/>
        <color theme="1"/>
        <rFont val="Calibri"/>
        <family val="2"/>
        <charset val="134"/>
        <scheme val="major"/>
      </rPr>
      <t>南斯拉夫成员国</t>
    </r>
    <phoneticPr fontId="4" type="noConversion"/>
  </si>
  <si>
    <r>
      <t>Tajikistan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</si>
  <si>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Turkmenistan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</si>
  <si>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r>
      <t>Uzbekistan</t>
    </r>
    <r>
      <rPr>
        <sz val="12"/>
        <color theme="1"/>
        <rFont val="Calibri"/>
        <family val="2"/>
        <charset val="134"/>
        <scheme val="major"/>
      </rPr>
      <t>苏联成员国</t>
    </r>
    <phoneticPr fontId="4" type="noConversion"/>
  </si>
  <si>
    <t>Tunisia railways data</t>
    <phoneticPr fontId="4" type="noConversion"/>
  </si>
  <si>
    <t>Paper: Investigating the causal relationship between transport infrastructure, transport energy consumption and economic growth in Tunisia</t>
    <phoneticPr fontId="4" type="noConversion"/>
  </si>
  <si>
    <t>Turkey railways data</t>
  </si>
  <si>
    <t>Paper: The Effect of Railway Expansion on Population in Turkey, 1856–2000</t>
    <phoneticPr fontId="4" type="noConversion"/>
  </si>
  <si>
    <t>Paper: Expenditure on Infrastructure in East Asia Region, 2006-2010, Annex C provide data from 1960-2000
Basic Data</t>
    <phoneticPr fontId="4" type="noConversion"/>
  </si>
  <si>
    <t>East Asia</t>
  </si>
  <si>
    <t>Brazil, Mexico, Chile, Colombia and Argentina</t>
    <phoneticPr fontId="4" type="noConversion"/>
  </si>
  <si>
    <t>Paper: Lessons from railway reforms in Brazil and Mexico, provide data from 1960 to 1990</t>
    <phoneticPr fontId="4" type="noConversion"/>
  </si>
  <si>
    <t>Japan</t>
    <phoneticPr fontId="4" type="noConversion"/>
  </si>
  <si>
    <t>Paper: The Pattern of Railway Development in Japan, Railway length in 1950 is 25558</t>
    <phoneticPr fontId="4" type="noConversion"/>
  </si>
  <si>
    <t>USA data in 1970</t>
    <phoneticPr fontId="4" type="noConversion"/>
  </si>
  <si>
    <t>Railway length peaked in ∼1920 and declined over the next several decades, simultaneous to the development of highway and air transportation.</t>
  </si>
  <si>
    <t>Paper: In-use product stocks link manufactured capital to natural capital, PNAS, 2015</t>
    <phoneticPr fontId="4" type="noConversion"/>
  </si>
  <si>
    <t>Genmany data</t>
    <phoneticPr fontId="4" type="noConversion"/>
  </si>
  <si>
    <t>paper: Ten-year incidence and time trends of railway suicides in Germany from 1991 to 2000</t>
    <phoneticPr fontId="4" type="noConversion"/>
  </si>
  <si>
    <t>Paper:  Total length of the German railway system: Chances and risk</t>
    <phoneticPr fontId="4" type="noConversion"/>
  </si>
  <si>
    <t>India data</t>
    <phoneticPr fontId="4" type="noConversion"/>
  </si>
  <si>
    <t>Paper:Indian railway infrastructure systems: global comparison, challenges and opportunities</t>
    <phoneticPr fontId="4" type="noConversion"/>
  </si>
  <si>
    <t>Angola</t>
    <phoneticPr fontId="4" type="noConversion"/>
  </si>
  <si>
    <t>Document: Angola-The Statesman’s Year-Book pp 749–750</t>
    <phoneticPr fontId="4" type="noConversion"/>
  </si>
  <si>
    <t>Egypt</t>
    <phoneticPr fontId="4" type="noConversion"/>
  </si>
  <si>
    <t>Paper: Railway tracks detection of railways based on computer vision technique and gnss data</t>
    <phoneticPr fontId="4" type="noConversion"/>
  </si>
  <si>
    <t>France</t>
    <phoneticPr fontId="4" type="noConversion"/>
  </si>
  <si>
    <t>Missing data</t>
    <phoneticPr fontId="4" type="noConversion"/>
  </si>
  <si>
    <t>We assume data in 1900 is 0, and estimate the data by rate</t>
    <phoneticPr fontId="4" type="noConversion"/>
  </si>
  <si>
    <t>Antigua and Barbuda</t>
    <phoneticPr fontId="4" type="noConversion"/>
  </si>
  <si>
    <t>Document: 2.4 Guinea Railway Assessment</t>
    <phoneticPr fontId="4" type="noConversion"/>
  </si>
  <si>
    <t>Guyana</t>
    <phoneticPr fontId="4" type="noConversion"/>
  </si>
  <si>
    <t>http://www.ndsguyana.org/Frames/chapter8.htm</t>
  </si>
  <si>
    <t>https://www.railwaygazette.com/maps-and-data/ferrocarril-nacional-de-honduras/51811.article</t>
  </si>
  <si>
    <t>Honduras</t>
    <phoneticPr fontId="4" type="noConversion"/>
  </si>
  <si>
    <t>Mali</t>
    <phoneticPr fontId="4" type="noConversion"/>
  </si>
  <si>
    <t>https://knoema.com/atlas/Mali/Length-of-rail-lines</t>
    <phoneticPr fontId="4" type="noConversion"/>
  </si>
  <si>
    <t>Réunion</t>
    <phoneticPr fontId="4" type="noConversion"/>
  </si>
  <si>
    <t>https://knoema.com/atlas/Paraguay/Length-of-rail-lines</t>
  </si>
  <si>
    <t>Paraguay</t>
    <phoneticPr fontId="4" type="noConversion"/>
  </si>
  <si>
    <t>Iran</t>
    <phoneticPr fontId="4" type="noConversion"/>
  </si>
  <si>
    <t>https://knoema.com/atlas/Iran/Length-of-rail-lines</t>
  </si>
  <si>
    <t>Ethiopia</t>
    <phoneticPr fontId="4" type="noConversion"/>
  </si>
  <si>
    <t>https://knoema.com/atlas/Ethiopia/Length-of-rail-lines</t>
  </si>
  <si>
    <t>Missing any data</t>
    <phoneticPr fontId="4" type="noConversion"/>
  </si>
  <si>
    <t>We assume 0 for those countries without any data</t>
    <phoneticPr fontId="4" type="noConversion"/>
  </si>
  <si>
    <t>Unit:1000 metric tons</t>
    <phoneticPr fontId="4" type="noConversion"/>
  </si>
  <si>
    <t>Unit:1000 metric tons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</si>
</sst>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#,##0.0_ "/>
    <numFmt numFmtId="166" formatCode="#,##0.00_ 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6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Calibri"/>
      <family val="2"/>
      <scheme val="major"/>
    </font>
    <font>
      <sz val="12"/>
      <color rgb="FFFF0000"/>
      <name val="Calibri"/>
      <family val="2"/>
      <scheme val="major"/>
    </font>
    <font>
      <sz val="12"/>
      <name val="Calibri"/>
      <family val="2"/>
      <scheme val="major"/>
    </font>
    <font>
      <sz val="12"/>
      <color rgb="FF2E2E2E"/>
      <name val="Calibri"/>
      <family val="2"/>
      <scheme val="major"/>
    </font>
    <font>
      <sz val="12"/>
      <color theme="1"/>
      <name val="Calibri"/>
      <family val="2"/>
      <charset val="134"/>
      <scheme val="major"/>
    </font>
    <font>
      <sz val="12"/>
      <color rgb="FF999999"/>
      <name val="Calibri"/>
      <family val="2"/>
      <scheme val="major"/>
    </font>
    <font>
      <sz val="12"/>
      <color theme="4"/>
      <name val="Calibri"/>
      <family val="2"/>
      <scheme val="major"/>
    </font>
    <font>
      <sz val="9"/>
      <name val="Source Sans Pro"/>
      <family val="2"/>
    </font>
    <font>
      <sz val="12"/>
      <color theme="7"/>
      <name val="Calibri"/>
      <family val="2"/>
      <scheme val="major"/>
    </font>
    <font>
      <sz val="12"/>
      <color rgb="FF0070C0"/>
      <name val="Calibri"/>
      <family val="2"/>
      <scheme val="major"/>
    </font>
    <font>
      <sz val="12"/>
      <color rgb="FFFFC000"/>
      <name val="Calibri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8">
    <xf numFmtId="0" fontId="0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5" fillId="0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Alignment="1">
      <alignment vertical="center"/>
    </xf>
    <xf numFmtId="0" fontId="2" fillId="0" borderId="0" xfId="0" applyFont="1" applyFill="1"/>
    <xf numFmtId="0" fontId="2" fillId="10" borderId="0" xfId="0" applyFont="1" applyFill="1" applyAlignment="1">
      <alignment vertical="center"/>
    </xf>
    <xf numFmtId="0" fontId="2" fillId="0" borderId="0" xfId="0" applyFont="1"/>
    <xf numFmtId="0" fontId="2" fillId="5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/>
    <xf numFmtId="0" fontId="11" fillId="0" borderId="0" xfId="0" applyFont="1" applyFill="1" applyAlignment="1">
      <alignment vertical="center"/>
    </xf>
    <xf numFmtId="0" fontId="10" fillId="5" borderId="0" xfId="0" applyFont="1" applyFill="1"/>
    <xf numFmtId="0" fontId="11" fillId="0" borderId="0" xfId="0" applyFont="1" applyFill="1"/>
    <xf numFmtId="0" fontId="10" fillId="10" borderId="0" xfId="0" applyFont="1" applyFill="1"/>
    <xf numFmtId="0" fontId="10" fillId="10" borderId="0" xfId="0" applyFont="1" applyFill="1" applyAlignment="1">
      <alignment vertical="center"/>
    </xf>
    <xf numFmtId="0" fontId="10" fillId="13" borderId="0" xfId="0" applyFont="1" applyFill="1" applyAlignment="1">
      <alignment horizontal="right" vertical="center" wrapText="1"/>
    </xf>
    <xf numFmtId="0" fontId="10" fillId="13" borderId="1" xfId="0" applyFont="1" applyFill="1" applyBorder="1" applyAlignment="1">
      <alignment horizontal="right" vertical="center" wrapText="1"/>
    </xf>
    <xf numFmtId="0" fontId="10" fillId="0" borderId="0" xfId="0" applyFont="1" applyFill="1" applyAlignment="1">
      <alignment horizontal="right" vertical="center" wrapText="1"/>
    </xf>
    <xf numFmtId="0" fontId="10" fillId="0" borderId="0" xfId="0" applyFont="1"/>
    <xf numFmtId="0" fontId="10" fillId="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0" fillId="0" borderId="0" xfId="0" applyFont="1" applyBorder="1"/>
    <xf numFmtId="0" fontId="10" fillId="3" borderId="0" xfId="0" applyFont="1" applyFill="1" applyBorder="1" applyAlignment="1">
      <alignment vertical="center"/>
    </xf>
    <xf numFmtId="0" fontId="10" fillId="0" borderId="0" xfId="0" applyFont="1" applyFill="1" applyBorder="1"/>
    <xf numFmtId="3" fontId="13" fillId="0" borderId="0" xfId="0" applyNumberFormat="1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0" fillId="1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3" fontId="12" fillId="10" borderId="0" xfId="0" applyNumberFormat="1" applyFont="1" applyFill="1" applyAlignment="1">
      <alignment horizontal="right" vertical="center" shrinkToFit="1"/>
    </xf>
    <xf numFmtId="3" fontId="12" fillId="0" borderId="0" xfId="0" applyNumberFormat="1" applyFont="1" applyFill="1" applyAlignment="1">
      <alignment horizontal="right" vertical="center" shrinkToFit="1"/>
    </xf>
    <xf numFmtId="0" fontId="10" fillId="7" borderId="0" xfId="0" applyFont="1" applyFill="1" applyBorder="1" applyAlignment="1">
      <alignment vertical="center"/>
    </xf>
    <xf numFmtId="0" fontId="10" fillId="9" borderId="0" xfId="0" applyFont="1" applyFill="1" applyAlignment="1">
      <alignment vertical="center"/>
    </xf>
    <xf numFmtId="0" fontId="10" fillId="5" borderId="0" xfId="0" applyFont="1" applyFill="1" applyBorder="1" applyAlignment="1">
      <alignment vertical="center"/>
    </xf>
    <xf numFmtId="0" fontId="10" fillId="8" borderId="0" xfId="0" applyFont="1" applyFill="1" applyBorder="1" applyAlignment="1">
      <alignment vertical="center"/>
    </xf>
    <xf numFmtId="0" fontId="10" fillId="8" borderId="0" xfId="0" applyFont="1" applyFill="1"/>
    <xf numFmtId="0" fontId="10" fillId="11" borderId="0" xfId="0" applyFont="1" applyFill="1" applyBorder="1" applyAlignment="1">
      <alignment vertical="center"/>
    </xf>
    <xf numFmtId="0" fontId="10" fillId="9" borderId="0" xfId="0" applyFont="1" applyFill="1" applyBorder="1" applyAlignment="1">
      <alignment vertical="center"/>
    </xf>
    <xf numFmtId="4" fontId="10" fillId="3" borderId="0" xfId="0" applyNumberFormat="1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9" borderId="0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2" fillId="10" borderId="0" xfId="0" applyFont="1" applyFill="1" applyAlignment="1">
      <alignment vertical="center"/>
    </xf>
    <xf numFmtId="0" fontId="10" fillId="6" borderId="0" xfId="0" applyFont="1" applyFill="1" applyBorder="1"/>
    <xf numFmtId="0" fontId="10" fillId="6" borderId="0" xfId="0" applyFont="1" applyFill="1"/>
    <xf numFmtId="0" fontId="10" fillId="13" borderId="0" xfId="0" applyFont="1" applyFill="1" applyAlignment="1">
      <alignment vertical="center"/>
    </xf>
    <xf numFmtId="0" fontId="10" fillId="13" borderId="0" xfId="0" applyFont="1" applyFill="1" applyBorder="1" applyAlignment="1">
      <alignment vertical="center"/>
    </xf>
    <xf numFmtId="0" fontId="10" fillId="7" borderId="0" xfId="0" applyFont="1" applyFill="1" applyBorder="1"/>
    <xf numFmtId="0" fontId="12" fillId="0" borderId="0" xfId="0" applyFont="1" applyFill="1"/>
    <xf numFmtId="0" fontId="11" fillId="1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0" fontId="12" fillId="9" borderId="0" xfId="0" applyFont="1" applyFill="1" applyAlignment="1">
      <alignment vertical="center"/>
    </xf>
    <xf numFmtId="0" fontId="10" fillId="10" borderId="0" xfId="0" applyFont="1" applyFill="1" applyAlignment="1">
      <alignment horizontal="right" vertical="center" wrapText="1"/>
    </xf>
    <xf numFmtId="0" fontId="12" fillId="4" borderId="0" xfId="0" applyFont="1" applyFill="1"/>
    <xf numFmtId="0" fontId="12" fillId="10" borderId="0" xfId="0" applyFont="1" applyFill="1"/>
    <xf numFmtId="0" fontId="12" fillId="10" borderId="0" xfId="0" applyFont="1" applyFill="1" applyBorder="1"/>
    <xf numFmtId="3" fontId="13" fillId="0" borderId="0" xfId="0" applyNumberFormat="1" applyFont="1" applyAlignment="1">
      <alignment vertical="center"/>
    </xf>
    <xf numFmtId="0" fontId="10" fillId="4" borderId="0" xfId="0" applyFont="1" applyFill="1" applyBorder="1" applyAlignment="1">
      <alignment vertical="center"/>
    </xf>
    <xf numFmtId="0" fontId="12" fillId="13" borderId="0" xfId="0" applyFont="1" applyFill="1"/>
    <xf numFmtId="0" fontId="10" fillId="3" borderId="0" xfId="0" applyFont="1" applyFill="1" applyBorder="1"/>
    <xf numFmtId="0" fontId="15" fillId="2" borderId="0" xfId="0" applyFont="1" applyFill="1" applyBorder="1" applyAlignment="1">
      <alignment horizontal="right" vertical="center" wrapText="1"/>
    </xf>
    <xf numFmtId="0" fontId="10" fillId="14" borderId="0" xfId="0" applyFont="1" applyFill="1" applyAlignment="1">
      <alignment vertical="center"/>
    </xf>
    <xf numFmtId="0" fontId="10" fillId="14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3" fontId="12" fillId="12" borderId="0" xfId="0" applyNumberFormat="1" applyFont="1" applyFill="1" applyAlignment="1">
      <alignment horizontal="right" vertical="center" shrinkToFit="1"/>
    </xf>
    <xf numFmtId="0" fontId="12" fillId="11" borderId="0" xfId="0" applyFont="1" applyFill="1"/>
    <xf numFmtId="0" fontId="10" fillId="4" borderId="0" xfId="0" applyFont="1" applyFill="1" applyBorder="1"/>
    <xf numFmtId="0" fontId="12" fillId="15" borderId="0" xfId="0" applyFont="1" applyFill="1" applyAlignment="1">
      <alignment vertical="center"/>
    </xf>
    <xf numFmtId="0" fontId="10" fillId="15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5" borderId="0" xfId="0" applyFont="1" applyFill="1" applyAlignment="1">
      <alignment vertical="center" wrapText="1"/>
    </xf>
    <xf numFmtId="0" fontId="12" fillId="15" borderId="0" xfId="0" applyFont="1" applyFill="1"/>
    <xf numFmtId="3" fontId="13" fillId="15" borderId="0" xfId="0" applyNumberFormat="1" applyFont="1" applyFill="1" applyAlignment="1">
      <alignment vertical="center"/>
    </xf>
    <xf numFmtId="3" fontId="16" fillId="0" borderId="0" xfId="0" applyNumberFormat="1" applyFont="1" applyFill="1" applyAlignment="1">
      <alignment vertical="center"/>
    </xf>
    <xf numFmtId="0" fontId="16" fillId="0" borderId="0" xfId="0" applyFont="1" applyFill="1"/>
    <xf numFmtId="0" fontId="16" fillId="0" borderId="0" xfId="0" applyFont="1" applyFill="1" applyAlignment="1">
      <alignment vertical="center"/>
    </xf>
    <xf numFmtId="165" fontId="16" fillId="0" borderId="0" xfId="0" applyNumberFormat="1" applyFont="1" applyFill="1" applyAlignment="1">
      <alignment vertical="center"/>
    </xf>
    <xf numFmtId="165" fontId="16" fillId="0" borderId="0" xfId="0" applyNumberFormat="1" applyFont="1" applyFill="1"/>
    <xf numFmtId="4" fontId="10" fillId="9" borderId="0" xfId="0" applyNumberFormat="1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166" fontId="16" fillId="0" borderId="0" xfId="0" applyNumberFormat="1" applyFont="1" applyFill="1" applyAlignment="1">
      <alignment vertical="center"/>
    </xf>
    <xf numFmtId="3" fontId="16" fillId="0" borderId="0" xfId="0" applyNumberFormat="1" applyFont="1" applyFill="1"/>
    <xf numFmtId="0" fontId="17" fillId="15" borderId="0" xfId="0" applyFont="1" applyFill="1" applyAlignment="1">
      <alignment vertical="center"/>
    </xf>
    <xf numFmtId="0" fontId="10" fillId="0" borderId="2" xfId="0" applyFont="1" applyFill="1" applyBorder="1"/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19" fillId="0" borderId="0" xfId="0" applyFont="1" applyFill="1"/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10" fillId="15" borderId="0" xfId="0" applyFont="1" applyFill="1" applyBorder="1" applyAlignment="1">
      <alignment vertical="center"/>
    </xf>
    <xf numFmtId="0" fontId="10" fillId="9" borderId="0" xfId="0" applyFont="1" applyFill="1"/>
    <xf numFmtId="0" fontId="7" fillId="0" borderId="0" xfId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2" fillId="9" borderId="0" xfId="0" applyFont="1" applyFill="1"/>
    <xf numFmtId="4" fontId="12" fillId="9" borderId="0" xfId="0" applyNumberFormat="1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1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OneDrive%20-%20Syddansk%20Universitet\&#26700;&#38754;\&#36827;&#23637;\2023.04.05Shurong%20&#36827;&#23637;&#27719;&#25253;\ALL%20database\Aggregate%20use%20in%20Railway%20&#26368;&#32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 use in railway"/>
      <sheetName val="Note"/>
      <sheetName val="railway distance&amp;width"/>
      <sheetName val="Distance source"/>
      <sheetName val="Width sourc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ionmaster.com/country-info/profiles/Swaziland/Transport" TargetMode="External"/><Relationship Id="rId2" Type="http://schemas.openxmlformats.org/officeDocument/2006/relationships/hyperlink" Target="http://www.econstats.com/wdi/wdic_MKD.htm" TargetMode="External"/><Relationship Id="rId1" Type="http://schemas.openxmlformats.org/officeDocument/2006/relationships/hyperlink" Target="http://www.econstats.com/wdi/wdic_DZA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knoema.com/atlas/Mali/Length-of-rail-lin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constats.com/wdi/wdic_DZA.htm" TargetMode="External"/><Relationship Id="rId1" Type="http://schemas.openxmlformats.org/officeDocument/2006/relationships/hyperlink" Target="https://www.nationmaster.com/country-info/profiles/Swaziland/Transpor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econstats.com/wdi/wdic_DZA.htm" TargetMode="External"/><Relationship Id="rId1" Type="http://schemas.openxmlformats.org/officeDocument/2006/relationships/hyperlink" Target="https://www.nationmaster.com/country-info/profiles/Swaziland/Transpor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constats.com/wdi/wdic_DZA.htm" TargetMode="External"/><Relationship Id="rId1" Type="http://schemas.openxmlformats.org/officeDocument/2006/relationships/hyperlink" Target="https://www.nationmaster.com/country-info/profiles/Swaziland/Trans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50"/>
  <sheetViews>
    <sheetView tabSelected="1" zoomScale="70" zoomScaleNormal="70" workbookViewId="0">
      <pane xSplit="1" ySplit="3" topLeftCell="B150" activePane="bottomRight" state="frozen"/>
      <selection pane="topRight" activeCell="B1" sqref="B1"/>
      <selection pane="bottomLeft" activeCell="A6" sqref="A6"/>
      <selection pane="bottomRight" activeCell="F1" sqref="F1"/>
    </sheetView>
  </sheetViews>
  <sheetFormatPr defaultColWidth="14.44140625" defaultRowHeight="15" customHeight="1"/>
  <cols>
    <col min="1" max="1" width="31" style="10" customWidth="1"/>
    <col min="2" max="2" width="15" style="10" customWidth="1"/>
    <col min="3" max="3" width="12" style="10" customWidth="1"/>
    <col min="4" max="4" width="9.44140625" style="10" customWidth="1"/>
    <col min="5" max="5" width="9.109375" style="10" customWidth="1"/>
    <col min="6" max="6" width="10" style="10" customWidth="1"/>
    <col min="7" max="7" width="11.6640625" style="10" customWidth="1"/>
    <col min="8" max="8" width="11.44140625" style="10" customWidth="1"/>
    <col min="9" max="9" width="12.44140625" style="10" customWidth="1"/>
    <col min="10" max="10" width="11.6640625" style="10" customWidth="1"/>
    <col min="11" max="11" width="10.5546875" style="10" customWidth="1"/>
    <col min="12" max="12" width="11.33203125" style="10" customWidth="1"/>
    <col min="13" max="13" width="12.21875" style="10" customWidth="1"/>
    <col min="14" max="14" width="12" style="10" customWidth="1"/>
    <col min="15" max="15" width="12.44140625" style="10" customWidth="1"/>
    <col min="16" max="16" width="11.109375" style="10" customWidth="1"/>
    <col min="17" max="17" width="11" style="10" customWidth="1"/>
    <col min="18" max="18" width="12.109375" style="10" customWidth="1"/>
    <col min="19" max="19" width="10.33203125" style="10" customWidth="1"/>
    <col min="20" max="20" width="12" style="10" customWidth="1"/>
    <col min="21" max="21" width="11.109375" style="10" customWidth="1"/>
    <col min="22" max="22" width="11" style="10" customWidth="1"/>
    <col min="23" max="23" width="12.5546875" style="10" customWidth="1"/>
    <col min="24" max="24" width="11.109375" style="10" customWidth="1"/>
    <col min="25" max="25" width="12.109375" style="10" customWidth="1"/>
    <col min="26" max="26" width="9.77734375" style="10" customWidth="1"/>
    <col min="27" max="27" width="11.5546875" style="10" customWidth="1"/>
    <col min="28" max="28" width="12.5546875" style="10" customWidth="1"/>
    <col min="29" max="29" width="12.88671875" style="10" customWidth="1"/>
    <col min="30" max="30" width="13.109375" style="10" customWidth="1"/>
    <col min="31" max="31" width="12.6640625" style="10" customWidth="1"/>
    <col min="32" max="32" width="11.21875" style="10" customWidth="1"/>
    <col min="33" max="33" width="12.109375" style="10" customWidth="1"/>
    <col min="34" max="34" width="10.6640625" style="10" customWidth="1"/>
    <col min="35" max="35" width="12.109375" style="10" customWidth="1"/>
    <col min="36" max="36" width="12.88671875" style="10" customWidth="1"/>
    <col min="37" max="37" width="12.21875" style="10" customWidth="1"/>
    <col min="38" max="38" width="11" style="10" customWidth="1"/>
    <col min="39" max="39" width="10.5546875" style="10" customWidth="1"/>
    <col min="40" max="40" width="10.88671875" style="10" customWidth="1"/>
    <col min="41" max="49" width="8.77734375" style="10" customWidth="1"/>
    <col min="50" max="51" width="10.5546875" style="10" customWidth="1"/>
    <col min="52" max="52" width="10.21875" style="10" customWidth="1"/>
    <col min="53" max="56" width="8.77734375" style="10" customWidth="1"/>
    <col min="57" max="16384" width="14.44140625" style="10"/>
  </cols>
  <sheetData>
    <row r="1" spans="1:56" ht="13.5" customHeight="1">
      <c r="A1" s="10" t="s">
        <v>0</v>
      </c>
      <c r="C1" s="12">
        <v>44820</v>
      </c>
    </row>
    <row r="2" spans="1:56" ht="13.5" customHeight="1">
      <c r="C2" s="12"/>
    </row>
    <row r="3" spans="1:56" ht="13.5" customHeight="1">
      <c r="A3" s="25" t="s">
        <v>1</v>
      </c>
      <c r="B3" s="25" t="s">
        <v>545</v>
      </c>
      <c r="C3" s="26" t="s">
        <v>2</v>
      </c>
      <c r="D3" s="26" t="s">
        <v>3</v>
      </c>
      <c r="E3" s="26" t="s">
        <v>4</v>
      </c>
      <c r="F3" s="25">
        <v>1970</v>
      </c>
      <c r="G3" s="25">
        <v>1971</v>
      </c>
      <c r="H3" s="25">
        <v>1972</v>
      </c>
      <c r="I3" s="25">
        <v>1973</v>
      </c>
      <c r="J3" s="25">
        <v>1974</v>
      </c>
      <c r="K3" s="25">
        <v>1975</v>
      </c>
      <c r="L3" s="25">
        <v>1976</v>
      </c>
      <c r="M3" s="25">
        <v>1977</v>
      </c>
      <c r="N3" s="25">
        <v>1978</v>
      </c>
      <c r="O3" s="25">
        <v>1979</v>
      </c>
      <c r="P3" s="25">
        <v>1980</v>
      </c>
      <c r="Q3" s="25">
        <v>1981</v>
      </c>
      <c r="R3" s="25">
        <v>1982</v>
      </c>
      <c r="S3" s="25">
        <v>1983</v>
      </c>
      <c r="T3" s="25">
        <v>1984</v>
      </c>
      <c r="U3" s="25">
        <v>1985</v>
      </c>
      <c r="V3" s="25">
        <v>1986</v>
      </c>
      <c r="W3" s="25">
        <v>1987</v>
      </c>
      <c r="X3" s="25">
        <v>1988</v>
      </c>
      <c r="Y3" s="25">
        <v>1989</v>
      </c>
      <c r="Z3" s="25">
        <v>1990</v>
      </c>
      <c r="AA3" s="25">
        <v>1991</v>
      </c>
      <c r="AB3" s="25">
        <v>1992</v>
      </c>
      <c r="AC3" s="25">
        <v>1993</v>
      </c>
      <c r="AD3" s="25">
        <v>1994</v>
      </c>
      <c r="AE3" s="25">
        <v>1995</v>
      </c>
      <c r="AF3" s="25">
        <v>1996</v>
      </c>
      <c r="AG3" s="25">
        <v>1997</v>
      </c>
      <c r="AH3" s="25">
        <v>1998</v>
      </c>
      <c r="AI3" s="25">
        <v>1999</v>
      </c>
      <c r="AJ3" s="25">
        <v>2000</v>
      </c>
      <c r="AK3" s="25">
        <v>2001</v>
      </c>
      <c r="AL3" s="25">
        <v>2002</v>
      </c>
      <c r="AM3" s="25">
        <v>2003</v>
      </c>
      <c r="AN3" s="25">
        <v>2004</v>
      </c>
      <c r="AO3" s="25">
        <v>2005</v>
      </c>
      <c r="AP3" s="25">
        <v>2006</v>
      </c>
      <c r="AQ3" s="25">
        <v>2007</v>
      </c>
      <c r="AR3" s="25">
        <v>2008</v>
      </c>
      <c r="AS3" s="25">
        <v>2009</v>
      </c>
      <c r="AT3" s="25">
        <v>2010</v>
      </c>
      <c r="AU3" s="25">
        <v>2011</v>
      </c>
      <c r="AV3" s="25">
        <v>2012</v>
      </c>
      <c r="AW3" s="25">
        <v>2013</v>
      </c>
      <c r="AX3" s="25">
        <v>2014</v>
      </c>
      <c r="AY3" s="25">
        <v>2015</v>
      </c>
      <c r="AZ3" s="25">
        <v>2016</v>
      </c>
      <c r="BA3" s="25">
        <v>2017</v>
      </c>
      <c r="BB3" s="25">
        <v>2018</v>
      </c>
      <c r="BC3" s="25">
        <v>2019</v>
      </c>
      <c r="BD3" s="25">
        <v>2020</v>
      </c>
    </row>
    <row r="4" spans="1:56" ht="13.5" customHeight="1" thickBot="1">
      <c r="A4" s="26" t="s">
        <v>378</v>
      </c>
      <c r="B4" s="25">
        <v>1435</v>
      </c>
      <c r="C4" s="25" t="s">
        <v>9</v>
      </c>
      <c r="D4" s="25" t="s">
        <v>7</v>
      </c>
      <c r="E4" s="25" t="s">
        <v>8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75</v>
      </c>
      <c r="AY4" s="25">
        <v>75</v>
      </c>
      <c r="AZ4" s="25">
        <v>75</v>
      </c>
      <c r="BA4" s="25">
        <v>75</v>
      </c>
      <c r="BB4" s="25">
        <v>75</v>
      </c>
      <c r="BC4" s="25">
        <v>75</v>
      </c>
      <c r="BD4" s="25">
        <v>75</v>
      </c>
    </row>
    <row r="5" spans="1:56" ht="13.8" customHeight="1" thickBot="1">
      <c r="A5" s="26" t="s">
        <v>12</v>
      </c>
      <c r="B5" s="27">
        <v>1435</v>
      </c>
      <c r="C5" s="25" t="s">
        <v>13</v>
      </c>
      <c r="D5" s="25" t="s">
        <v>7</v>
      </c>
      <c r="E5" s="25" t="s">
        <v>8</v>
      </c>
      <c r="F5" s="104">
        <f>P5/80*70</f>
        <v>533.75</v>
      </c>
      <c r="G5" s="103">
        <f>F5+($P$5/80)</f>
        <v>541.375</v>
      </c>
      <c r="H5" s="103">
        <f t="shared" ref="H5:O5" si="0">G5+($P$5/80)</f>
        <v>549</v>
      </c>
      <c r="I5" s="103">
        <f t="shared" si="0"/>
        <v>556.625</v>
      </c>
      <c r="J5" s="103">
        <f t="shared" si="0"/>
        <v>564.25</v>
      </c>
      <c r="K5" s="103">
        <f t="shared" si="0"/>
        <v>571.875</v>
      </c>
      <c r="L5" s="103">
        <f t="shared" si="0"/>
        <v>579.5</v>
      </c>
      <c r="M5" s="103">
        <f t="shared" si="0"/>
        <v>587.125</v>
      </c>
      <c r="N5" s="103">
        <f t="shared" si="0"/>
        <v>594.75</v>
      </c>
      <c r="O5" s="103">
        <f t="shared" si="0"/>
        <v>602.375</v>
      </c>
      <c r="P5" s="29">
        <v>610</v>
      </c>
      <c r="Q5" s="107">
        <f>P5+12.4</f>
        <v>622.4</v>
      </c>
      <c r="R5" s="107">
        <f t="shared" ref="R5:T5" si="1">Q5+12.4</f>
        <v>634.79999999999995</v>
      </c>
      <c r="S5" s="107">
        <f t="shared" si="1"/>
        <v>647.19999999999993</v>
      </c>
      <c r="T5" s="107">
        <f t="shared" si="1"/>
        <v>659.59999999999991</v>
      </c>
      <c r="U5" s="29">
        <v>672</v>
      </c>
      <c r="V5" s="94">
        <f>U5+12.4</f>
        <v>684.4</v>
      </c>
      <c r="W5" s="94">
        <f>V5+12.4</f>
        <v>696.8</v>
      </c>
      <c r="X5" s="94">
        <f>W5+12.4</f>
        <v>709.19999999999993</v>
      </c>
      <c r="Y5" s="94">
        <f>X5+12.4</f>
        <v>721.59999999999991</v>
      </c>
      <c r="Z5" s="29">
        <v>734</v>
      </c>
      <c r="AA5" s="93">
        <f>Z5-30</f>
        <v>704</v>
      </c>
      <c r="AB5" s="29">
        <v>674</v>
      </c>
      <c r="AC5" s="29">
        <v>674</v>
      </c>
      <c r="AD5" s="29">
        <v>674</v>
      </c>
      <c r="AE5" s="31">
        <v>674</v>
      </c>
      <c r="AF5" s="32">
        <v>447</v>
      </c>
      <c r="AG5" s="32">
        <v>447</v>
      </c>
      <c r="AH5" s="32">
        <v>447</v>
      </c>
      <c r="AI5" s="32">
        <v>440</v>
      </c>
      <c r="AJ5" s="32">
        <v>440</v>
      </c>
      <c r="AK5" s="32">
        <v>447</v>
      </c>
      <c r="AL5" s="32">
        <v>447</v>
      </c>
      <c r="AM5" s="32">
        <v>447</v>
      </c>
      <c r="AN5" s="32">
        <v>447</v>
      </c>
      <c r="AO5" s="32">
        <v>423</v>
      </c>
      <c r="AP5" s="32">
        <v>423</v>
      </c>
      <c r="AQ5" s="32">
        <v>423</v>
      </c>
      <c r="AR5" s="32">
        <v>423</v>
      </c>
      <c r="AS5" s="32">
        <v>423</v>
      </c>
      <c r="AT5" s="33">
        <v>399</v>
      </c>
      <c r="AU5" s="33">
        <v>399</v>
      </c>
      <c r="AV5" s="33">
        <v>399</v>
      </c>
      <c r="AW5" s="33">
        <v>346</v>
      </c>
      <c r="AX5" s="34">
        <v>346</v>
      </c>
      <c r="AY5" s="33">
        <v>379</v>
      </c>
      <c r="AZ5" s="33">
        <v>334</v>
      </c>
      <c r="BA5" s="33">
        <v>334</v>
      </c>
      <c r="BB5" s="33">
        <v>334</v>
      </c>
      <c r="BC5" s="33">
        <v>169</v>
      </c>
      <c r="BD5" s="35">
        <v>224</v>
      </c>
    </row>
    <row r="6" spans="1:56" s="13" customFormat="1" ht="13.5" customHeight="1">
      <c r="A6" s="27" t="s">
        <v>367</v>
      </c>
      <c r="B6" s="36">
        <v>1435</v>
      </c>
      <c r="C6" s="37" t="s">
        <v>368</v>
      </c>
      <c r="D6" s="37"/>
      <c r="E6" s="37"/>
      <c r="F6" s="104">
        <f>P6/80*70</f>
        <v>3418.625</v>
      </c>
      <c r="G6" s="103">
        <f>F6+($P$6/80)</f>
        <v>3467.4625000000001</v>
      </c>
      <c r="H6" s="103">
        <f t="shared" ref="H6:O6" si="2">G6+($P$6/80)</f>
        <v>3516.3</v>
      </c>
      <c r="I6" s="103">
        <f t="shared" si="2"/>
        <v>3565.1375000000003</v>
      </c>
      <c r="J6" s="103">
        <f t="shared" si="2"/>
        <v>3613.9750000000004</v>
      </c>
      <c r="K6" s="103">
        <f t="shared" si="2"/>
        <v>3662.8125000000005</v>
      </c>
      <c r="L6" s="103">
        <f t="shared" si="2"/>
        <v>3711.6500000000005</v>
      </c>
      <c r="M6" s="103">
        <f t="shared" si="2"/>
        <v>3760.4875000000006</v>
      </c>
      <c r="N6" s="103">
        <f t="shared" si="2"/>
        <v>3809.3250000000007</v>
      </c>
      <c r="O6" s="103">
        <f t="shared" si="2"/>
        <v>3858.1625000000008</v>
      </c>
      <c r="P6" s="29">
        <v>3907</v>
      </c>
      <c r="Q6" s="29">
        <v>3761</v>
      </c>
      <c r="R6" s="29">
        <v>3761</v>
      </c>
      <c r="S6" s="29">
        <v>3761</v>
      </c>
      <c r="T6" s="29">
        <v>3841</v>
      </c>
      <c r="U6" s="29">
        <v>3841</v>
      </c>
      <c r="V6" s="29">
        <v>3841</v>
      </c>
      <c r="W6" s="29">
        <v>3841</v>
      </c>
      <c r="X6" s="29">
        <v>4135</v>
      </c>
      <c r="Y6" s="29">
        <v>3836</v>
      </c>
      <c r="Z6" s="29">
        <v>4293</v>
      </c>
      <c r="AA6" s="29">
        <v>4047</v>
      </c>
      <c r="AB6" s="29">
        <v>4290</v>
      </c>
      <c r="AC6" s="29">
        <v>3945</v>
      </c>
      <c r="AD6" s="29">
        <v>3945</v>
      </c>
      <c r="AE6" s="31">
        <v>4290</v>
      </c>
      <c r="AF6" s="31">
        <v>3973</v>
      </c>
      <c r="AG6" s="31">
        <v>3973</v>
      </c>
      <c r="AH6" s="31">
        <v>3973</v>
      </c>
      <c r="AI6" s="31">
        <v>3973</v>
      </c>
      <c r="AJ6" s="31">
        <v>3793</v>
      </c>
      <c r="AK6" s="32">
        <v>3572</v>
      </c>
      <c r="AL6" s="32">
        <v>3572</v>
      </c>
      <c r="AM6" s="32">
        <v>3572</v>
      </c>
      <c r="AN6" s="32">
        <v>3572</v>
      </c>
      <c r="AO6" s="32">
        <v>3572</v>
      </c>
      <c r="AP6" s="32">
        <v>3572</v>
      </c>
      <c r="AQ6" s="32">
        <v>3572</v>
      </c>
      <c r="AR6" s="32">
        <v>3572</v>
      </c>
      <c r="AS6" s="32">
        <v>4723</v>
      </c>
      <c r="AT6" s="32">
        <v>3664</v>
      </c>
      <c r="AU6" s="32">
        <v>4226</v>
      </c>
      <c r="AV6" s="32">
        <v>4175</v>
      </c>
      <c r="AW6" s="94">
        <f>(AV6-AX6)/2+AX6</f>
        <v>3987.4700000000003</v>
      </c>
      <c r="AX6" s="38">
        <v>3799.94</v>
      </c>
      <c r="AY6" s="38">
        <v>3799.94</v>
      </c>
      <c r="AZ6" s="38">
        <v>3843.17</v>
      </c>
      <c r="BA6" s="38">
        <v>4016.25</v>
      </c>
      <c r="BB6" s="38">
        <v>4016.25</v>
      </c>
      <c r="BC6" s="38">
        <v>4020.25</v>
      </c>
      <c r="BD6" s="25"/>
    </row>
    <row r="7" spans="1:56" s="13" customFormat="1" ht="15.6">
      <c r="A7" s="25" t="s">
        <v>14</v>
      </c>
      <c r="B7" s="36">
        <v>1000</v>
      </c>
      <c r="C7" s="26" t="s">
        <v>15</v>
      </c>
      <c r="D7" s="26" t="s">
        <v>7</v>
      </c>
      <c r="E7" s="26" t="s">
        <v>8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5">
        <v>0</v>
      </c>
    </row>
    <row r="8" spans="1:56" s="13" customFormat="1" ht="15.6">
      <c r="A8" s="25" t="s">
        <v>10</v>
      </c>
      <c r="B8" s="39">
        <v>1067</v>
      </c>
      <c r="C8" s="26" t="s">
        <v>11</v>
      </c>
      <c r="D8" s="26" t="s">
        <v>7</v>
      </c>
      <c r="E8" s="26" t="s">
        <v>8</v>
      </c>
      <c r="F8" s="70">
        <v>3049</v>
      </c>
      <c r="G8" s="70">
        <v>3049</v>
      </c>
      <c r="H8" s="87">
        <v>3049</v>
      </c>
      <c r="I8" s="94">
        <f>H8-6.857</f>
        <v>3042.143</v>
      </c>
      <c r="J8" s="94">
        <f t="shared" ref="J8:AW8" si="3">I8-6.857</f>
        <v>3035.2860000000001</v>
      </c>
      <c r="K8" s="94">
        <f t="shared" si="3"/>
        <v>3028.4290000000001</v>
      </c>
      <c r="L8" s="94">
        <f t="shared" si="3"/>
        <v>3021.5720000000001</v>
      </c>
      <c r="M8" s="94">
        <f t="shared" si="3"/>
        <v>3014.7150000000001</v>
      </c>
      <c r="N8" s="94">
        <f t="shared" si="3"/>
        <v>3007.8580000000002</v>
      </c>
      <c r="O8" s="94">
        <f t="shared" si="3"/>
        <v>3001.0010000000002</v>
      </c>
      <c r="P8" s="94">
        <f t="shared" si="3"/>
        <v>2994.1440000000002</v>
      </c>
      <c r="Q8" s="94">
        <f t="shared" si="3"/>
        <v>2987.2870000000003</v>
      </c>
      <c r="R8" s="94">
        <f t="shared" si="3"/>
        <v>2980.4300000000003</v>
      </c>
      <c r="S8" s="94">
        <f t="shared" si="3"/>
        <v>2973.5730000000003</v>
      </c>
      <c r="T8" s="94">
        <f t="shared" si="3"/>
        <v>2966.7160000000003</v>
      </c>
      <c r="U8" s="94">
        <f t="shared" si="3"/>
        <v>2959.8590000000004</v>
      </c>
      <c r="V8" s="94">
        <f t="shared" si="3"/>
        <v>2953.0020000000004</v>
      </c>
      <c r="W8" s="94">
        <f t="shared" si="3"/>
        <v>2946.1450000000004</v>
      </c>
      <c r="X8" s="94">
        <f t="shared" si="3"/>
        <v>2939.2880000000005</v>
      </c>
      <c r="Y8" s="94">
        <f t="shared" si="3"/>
        <v>2932.4310000000005</v>
      </c>
      <c r="Z8" s="94">
        <f t="shared" si="3"/>
        <v>2925.5740000000005</v>
      </c>
      <c r="AA8" s="94">
        <f t="shared" si="3"/>
        <v>2918.7170000000006</v>
      </c>
      <c r="AB8" s="94">
        <f t="shared" si="3"/>
        <v>2911.8600000000006</v>
      </c>
      <c r="AC8" s="94">
        <f t="shared" si="3"/>
        <v>2905.0030000000006</v>
      </c>
      <c r="AD8" s="94">
        <f t="shared" si="3"/>
        <v>2898.1460000000006</v>
      </c>
      <c r="AE8" s="94">
        <f t="shared" si="3"/>
        <v>2891.2890000000007</v>
      </c>
      <c r="AF8" s="94">
        <f t="shared" si="3"/>
        <v>2884.4320000000007</v>
      </c>
      <c r="AG8" s="94">
        <f t="shared" si="3"/>
        <v>2877.5750000000007</v>
      </c>
      <c r="AH8" s="94">
        <f t="shared" si="3"/>
        <v>2870.7180000000008</v>
      </c>
      <c r="AI8" s="94">
        <f t="shared" si="3"/>
        <v>2863.8610000000008</v>
      </c>
      <c r="AJ8" s="94">
        <f t="shared" si="3"/>
        <v>2857.0040000000008</v>
      </c>
      <c r="AK8" s="94">
        <f t="shared" si="3"/>
        <v>2850.1470000000008</v>
      </c>
      <c r="AL8" s="94">
        <f t="shared" si="3"/>
        <v>2843.2900000000009</v>
      </c>
      <c r="AM8" s="94">
        <f t="shared" si="3"/>
        <v>2836.4330000000009</v>
      </c>
      <c r="AN8" s="94">
        <f t="shared" si="3"/>
        <v>2829.5760000000009</v>
      </c>
      <c r="AO8" s="94">
        <f t="shared" si="3"/>
        <v>2822.719000000001</v>
      </c>
      <c r="AP8" s="94">
        <f t="shared" si="3"/>
        <v>2815.862000000001</v>
      </c>
      <c r="AQ8" s="94">
        <f t="shared" si="3"/>
        <v>2809.005000000001</v>
      </c>
      <c r="AR8" s="94">
        <f t="shared" si="3"/>
        <v>2802.148000000001</v>
      </c>
      <c r="AS8" s="94">
        <f t="shared" si="3"/>
        <v>2795.2910000000011</v>
      </c>
      <c r="AT8" s="94">
        <f t="shared" si="3"/>
        <v>2788.4340000000011</v>
      </c>
      <c r="AU8" s="94">
        <f t="shared" si="3"/>
        <v>2781.5770000000011</v>
      </c>
      <c r="AV8" s="94">
        <f t="shared" si="3"/>
        <v>2774.7200000000012</v>
      </c>
      <c r="AW8" s="94">
        <f t="shared" si="3"/>
        <v>2767.8630000000012</v>
      </c>
      <c r="AX8" s="40">
        <v>2761</v>
      </c>
      <c r="AY8" s="49">
        <v>2761</v>
      </c>
      <c r="AZ8" s="49">
        <v>2761</v>
      </c>
      <c r="BA8" s="49">
        <v>2761</v>
      </c>
      <c r="BB8" s="49">
        <v>2761</v>
      </c>
      <c r="BC8" s="49">
        <v>2761</v>
      </c>
      <c r="BD8" s="49">
        <v>2761</v>
      </c>
    </row>
    <row r="9" spans="1:56" ht="15.6">
      <c r="A9" s="27" t="s">
        <v>364</v>
      </c>
      <c r="B9" s="41" t="s">
        <v>376</v>
      </c>
      <c r="C9" s="26"/>
      <c r="D9" s="26"/>
      <c r="E9" s="26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5">
        <v>0</v>
      </c>
    </row>
    <row r="10" spans="1:56" ht="15.6">
      <c r="A10" s="27" t="s">
        <v>598</v>
      </c>
      <c r="B10" s="36" t="s">
        <v>375</v>
      </c>
      <c r="C10" s="26" t="s">
        <v>20</v>
      </c>
      <c r="D10" s="26" t="s">
        <v>7</v>
      </c>
      <c r="E10" s="26" t="s">
        <v>8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6"/>
    </row>
    <row r="11" spans="1:56" ht="13.5" customHeight="1">
      <c r="A11" s="25" t="s">
        <v>398</v>
      </c>
      <c r="B11" s="41">
        <v>1676</v>
      </c>
      <c r="C11" s="26" t="s">
        <v>17</v>
      </c>
      <c r="D11" s="26" t="s">
        <v>7</v>
      </c>
      <c r="E11" s="26" t="s">
        <v>8</v>
      </c>
      <c r="F11" s="91">
        <v>39905</v>
      </c>
      <c r="G11" s="95">
        <f t="shared" ref="G11:O11" si="4">F11-571.3</f>
        <v>39333.699999999997</v>
      </c>
      <c r="H11" s="95">
        <f t="shared" si="4"/>
        <v>38762.399999999994</v>
      </c>
      <c r="I11" s="95">
        <f t="shared" si="4"/>
        <v>38191.099999999991</v>
      </c>
      <c r="J11" s="95">
        <f t="shared" si="4"/>
        <v>37619.799999999988</v>
      </c>
      <c r="K11" s="95">
        <f t="shared" si="4"/>
        <v>37048.499999999985</v>
      </c>
      <c r="L11" s="95">
        <f t="shared" si="4"/>
        <v>36477.199999999983</v>
      </c>
      <c r="M11" s="95">
        <f t="shared" si="4"/>
        <v>35905.89999999998</v>
      </c>
      <c r="N11" s="95">
        <f t="shared" si="4"/>
        <v>35334.599999999977</v>
      </c>
      <c r="O11" s="95">
        <f t="shared" si="4"/>
        <v>34763.299999999974</v>
      </c>
      <c r="P11" s="29">
        <v>34192</v>
      </c>
      <c r="Q11" s="29">
        <v>34106</v>
      </c>
      <c r="R11" s="29">
        <v>34029</v>
      </c>
      <c r="S11" s="29">
        <v>34061</v>
      </c>
      <c r="T11" s="29">
        <v>34057</v>
      </c>
      <c r="U11" s="29">
        <v>34159</v>
      </c>
      <c r="V11" s="29">
        <v>34140</v>
      </c>
      <c r="W11" s="29">
        <v>34140</v>
      </c>
      <c r="X11" s="29">
        <v>34059</v>
      </c>
      <c r="Y11" s="29">
        <v>34059</v>
      </c>
      <c r="Z11" s="29">
        <v>34059</v>
      </c>
      <c r="AA11" s="29">
        <v>34059</v>
      </c>
      <c r="AB11" s="95">
        <f t="shared" ref="AB11:AN11" si="5">AA11-1493.5</f>
        <v>32565.5</v>
      </c>
      <c r="AC11" s="95">
        <f t="shared" si="5"/>
        <v>31072</v>
      </c>
      <c r="AD11" s="95">
        <f t="shared" si="5"/>
        <v>29578.5</v>
      </c>
      <c r="AE11" s="95">
        <f t="shared" si="5"/>
        <v>28085</v>
      </c>
      <c r="AF11" s="95">
        <f t="shared" si="5"/>
        <v>26591.5</v>
      </c>
      <c r="AG11" s="95">
        <f t="shared" si="5"/>
        <v>25098</v>
      </c>
      <c r="AH11" s="95">
        <f t="shared" si="5"/>
        <v>23604.5</v>
      </c>
      <c r="AI11" s="95">
        <f t="shared" si="5"/>
        <v>22111</v>
      </c>
      <c r="AJ11" s="95">
        <f t="shared" si="5"/>
        <v>20617.5</v>
      </c>
      <c r="AK11" s="95">
        <f t="shared" si="5"/>
        <v>19124</v>
      </c>
      <c r="AL11" s="95">
        <f t="shared" si="5"/>
        <v>17630.5</v>
      </c>
      <c r="AM11" s="95">
        <f t="shared" si="5"/>
        <v>16137</v>
      </c>
      <c r="AN11" s="95">
        <f t="shared" si="5"/>
        <v>14643.5</v>
      </c>
      <c r="AO11" s="32">
        <v>13150</v>
      </c>
      <c r="AP11" s="32">
        <v>13488</v>
      </c>
      <c r="AQ11" s="94">
        <f t="shared" ref="AQ11:AV11" si="6">AP11+658.4</f>
        <v>14146.4</v>
      </c>
      <c r="AR11" s="94">
        <f t="shared" si="6"/>
        <v>14804.8</v>
      </c>
      <c r="AS11" s="94">
        <f t="shared" si="6"/>
        <v>15463.199999999999</v>
      </c>
      <c r="AT11" s="94">
        <f t="shared" si="6"/>
        <v>16121.599999999999</v>
      </c>
      <c r="AU11" s="94">
        <f t="shared" si="6"/>
        <v>16780</v>
      </c>
      <c r="AV11" s="94">
        <f t="shared" si="6"/>
        <v>17438.400000000001</v>
      </c>
      <c r="AW11" s="32">
        <v>18097</v>
      </c>
      <c r="AX11" s="32">
        <v>18097</v>
      </c>
      <c r="AY11" s="94">
        <f>AX11-244</f>
        <v>17853</v>
      </c>
      <c r="AZ11" s="32">
        <v>17609</v>
      </c>
      <c r="BA11" s="32">
        <v>17609</v>
      </c>
      <c r="BB11" s="32">
        <v>17866</v>
      </c>
      <c r="BC11" s="28">
        <v>17866</v>
      </c>
      <c r="BD11" s="25"/>
    </row>
    <row r="12" spans="1:56" ht="13.5" customHeight="1">
      <c r="A12" s="26" t="s">
        <v>5</v>
      </c>
      <c r="B12" s="27" t="s">
        <v>375</v>
      </c>
      <c r="C12" s="25" t="s">
        <v>6</v>
      </c>
      <c r="D12" s="25" t="s">
        <v>7</v>
      </c>
      <c r="E12" s="25" t="s">
        <v>8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</row>
    <row r="13" spans="1:56" ht="13.5" customHeight="1">
      <c r="A13" s="25" t="s">
        <v>380</v>
      </c>
      <c r="B13" s="27">
        <v>1435</v>
      </c>
      <c r="C13" s="26" t="s">
        <v>21</v>
      </c>
      <c r="D13" s="26" t="s">
        <v>7</v>
      </c>
      <c r="E13" s="26" t="s">
        <v>8</v>
      </c>
      <c r="F13" s="104">
        <f>P13/80*70</f>
        <v>6643</v>
      </c>
      <c r="G13" s="103">
        <f>F13+($P$13/80)</f>
        <v>6737.9</v>
      </c>
      <c r="H13" s="103">
        <f t="shared" ref="H13:O13" si="7">G13+($P$13/80)</f>
        <v>6832.7999999999993</v>
      </c>
      <c r="I13" s="103">
        <f t="shared" si="7"/>
        <v>6927.6999999999989</v>
      </c>
      <c r="J13" s="103">
        <f t="shared" si="7"/>
        <v>7022.5999999999985</v>
      </c>
      <c r="K13" s="103">
        <f t="shared" si="7"/>
        <v>7117.4999999999982</v>
      </c>
      <c r="L13" s="103">
        <f t="shared" si="7"/>
        <v>7212.3999999999978</v>
      </c>
      <c r="M13" s="103">
        <f t="shared" si="7"/>
        <v>7307.2999999999975</v>
      </c>
      <c r="N13" s="103">
        <f t="shared" si="7"/>
        <v>7402.1999999999971</v>
      </c>
      <c r="O13" s="103">
        <f t="shared" si="7"/>
        <v>7497.0999999999967</v>
      </c>
      <c r="P13" s="29">
        <v>7592</v>
      </c>
      <c r="Q13" s="29">
        <v>7554</v>
      </c>
      <c r="R13" s="29">
        <v>7638</v>
      </c>
      <c r="S13" s="29">
        <v>7647</v>
      </c>
      <c r="T13" s="29">
        <v>7450</v>
      </c>
      <c r="U13" s="29">
        <v>7450</v>
      </c>
      <c r="V13" s="29">
        <v>7450</v>
      </c>
      <c r="W13" s="29">
        <v>7315</v>
      </c>
      <c r="X13" s="29">
        <v>7196</v>
      </c>
      <c r="Y13" s="29">
        <v>7147</v>
      </c>
      <c r="Z13" s="29">
        <v>6612</v>
      </c>
      <c r="AA13" s="94">
        <f>Z13+568</f>
        <v>7180</v>
      </c>
      <c r="AB13" s="94">
        <f>AA13+568</f>
        <v>7748</v>
      </c>
      <c r="AC13" s="94">
        <f>AB13+568</f>
        <v>8316</v>
      </c>
      <c r="AD13" s="94">
        <f>AC13+568</f>
        <v>8884</v>
      </c>
      <c r="AE13" s="32">
        <v>9452</v>
      </c>
      <c r="AF13" s="32">
        <v>9442</v>
      </c>
      <c r="AG13" s="32">
        <v>9458</v>
      </c>
      <c r="AH13" s="32">
        <v>9496</v>
      </c>
      <c r="AI13" s="32">
        <v>9501</v>
      </c>
      <c r="AJ13" s="32">
        <v>9499</v>
      </c>
      <c r="AK13" s="32">
        <v>9508</v>
      </c>
      <c r="AL13" s="32">
        <v>9514</v>
      </c>
      <c r="AM13" s="32">
        <v>9474</v>
      </c>
      <c r="AN13" s="32">
        <v>9526</v>
      </c>
      <c r="AO13" s="32">
        <v>9528</v>
      </c>
      <c r="AP13" s="32">
        <v>9639.33</v>
      </c>
      <c r="AQ13" s="32">
        <v>9655.4159999999993</v>
      </c>
      <c r="AR13" s="32">
        <v>9661.027</v>
      </c>
      <c r="AS13" s="32">
        <v>9674.0020000000004</v>
      </c>
      <c r="AT13" s="32">
        <v>8615.3880000000008</v>
      </c>
      <c r="AU13" s="32">
        <v>8829.3140000000003</v>
      </c>
      <c r="AV13" s="28">
        <v>8829.3140000000003</v>
      </c>
      <c r="AW13" s="28">
        <v>8829.3140000000003</v>
      </c>
      <c r="AX13" s="45">
        <v>8829.3140000000003</v>
      </c>
      <c r="AY13" s="28">
        <v>8829.3140000000003</v>
      </c>
      <c r="AZ13" s="28">
        <v>8829.3140000000003</v>
      </c>
      <c r="BA13" s="28">
        <v>8829.3140000000003</v>
      </c>
      <c r="BB13" s="28">
        <v>8829.3140000000003</v>
      </c>
      <c r="BC13" s="28">
        <v>8829.3140000000003</v>
      </c>
      <c r="BD13" s="28">
        <v>8829.3140000000003</v>
      </c>
    </row>
    <row r="14" spans="1:56" ht="13.5" customHeight="1">
      <c r="A14" s="25" t="s">
        <v>22</v>
      </c>
      <c r="B14" s="27">
        <v>1435</v>
      </c>
      <c r="C14" s="26" t="s">
        <v>23</v>
      </c>
      <c r="D14" s="26" t="s">
        <v>7</v>
      </c>
      <c r="E14" s="26" t="s">
        <v>8</v>
      </c>
      <c r="F14" s="103">
        <f>$P$14/80*70</f>
        <v>5124.875</v>
      </c>
      <c r="G14" s="103">
        <f>$P$14/80*71</f>
        <v>5198.0875000000005</v>
      </c>
      <c r="H14" s="103">
        <f>$P$14/80*72</f>
        <v>5271.3</v>
      </c>
      <c r="I14" s="103">
        <f>$P$14/80*73</f>
        <v>5344.5125000000007</v>
      </c>
      <c r="J14" s="103">
        <f>$P$14/80*74</f>
        <v>5417.7250000000004</v>
      </c>
      <c r="K14" s="103">
        <f>$P$14/80*75</f>
        <v>5490.9375</v>
      </c>
      <c r="L14" s="103">
        <f>$P$14/80*76</f>
        <v>5564.1500000000005</v>
      </c>
      <c r="M14" s="103">
        <f>$P$14/80*77</f>
        <v>5637.3625000000002</v>
      </c>
      <c r="N14" s="103">
        <f>$P$14/80*78</f>
        <v>5710.5750000000007</v>
      </c>
      <c r="O14" s="103">
        <f>$P$14/80*79</f>
        <v>5783.7875000000004</v>
      </c>
      <c r="P14" s="29">
        <v>5857</v>
      </c>
      <c r="Q14" s="29">
        <v>5811</v>
      </c>
      <c r="R14" s="29">
        <v>5777</v>
      </c>
      <c r="S14" s="29">
        <v>5773</v>
      </c>
      <c r="T14" s="29">
        <v>5762</v>
      </c>
      <c r="U14" s="29">
        <v>5766</v>
      </c>
      <c r="V14" s="29">
        <v>5745</v>
      </c>
      <c r="W14" s="29">
        <v>5747</v>
      </c>
      <c r="X14" s="29">
        <v>5630</v>
      </c>
      <c r="Y14" s="29">
        <v>5641</v>
      </c>
      <c r="Z14" s="29">
        <v>5624</v>
      </c>
      <c r="AA14" s="29">
        <v>5623</v>
      </c>
      <c r="AB14" s="29">
        <v>5605</v>
      </c>
      <c r="AC14" s="29">
        <v>5600</v>
      </c>
      <c r="AD14" s="29">
        <v>5636</v>
      </c>
      <c r="AE14" s="32">
        <v>5672</v>
      </c>
      <c r="AF14" s="32">
        <v>5672</v>
      </c>
      <c r="AG14" s="32">
        <v>5672</v>
      </c>
      <c r="AH14" s="32">
        <v>5739</v>
      </c>
      <c r="AI14" s="32">
        <v>5740</v>
      </c>
      <c r="AJ14" s="32">
        <v>5665</v>
      </c>
      <c r="AK14" s="32">
        <v>5697</v>
      </c>
      <c r="AL14" s="32">
        <v>5779</v>
      </c>
      <c r="AM14" s="32">
        <v>5752</v>
      </c>
      <c r="AN14" s="32">
        <v>5766</v>
      </c>
      <c r="AO14" s="32">
        <v>5782</v>
      </c>
      <c r="AP14" s="32">
        <v>5818</v>
      </c>
      <c r="AQ14" s="32">
        <v>5793</v>
      </c>
      <c r="AR14" s="32">
        <v>5784</v>
      </c>
      <c r="AS14" s="32">
        <v>5356</v>
      </c>
      <c r="AT14" s="32">
        <v>5351</v>
      </c>
      <c r="AU14" s="46">
        <v>4819</v>
      </c>
      <c r="AV14" s="32">
        <v>4985</v>
      </c>
      <c r="AW14" s="32">
        <v>4950</v>
      </c>
      <c r="AX14" s="32">
        <v>4956</v>
      </c>
      <c r="AY14" s="32">
        <v>4937</v>
      </c>
      <c r="AZ14" s="32">
        <v>4917</v>
      </c>
      <c r="BA14" s="32">
        <v>4953</v>
      </c>
      <c r="BB14" s="32">
        <v>4864</v>
      </c>
      <c r="BC14" s="32">
        <v>4877</v>
      </c>
      <c r="BD14" s="47">
        <v>5607</v>
      </c>
    </row>
    <row r="15" spans="1:56" ht="13.5" customHeight="1">
      <c r="A15" s="26" t="s">
        <v>259</v>
      </c>
      <c r="B15" s="27" t="s">
        <v>375</v>
      </c>
      <c r="C15" s="26" t="s">
        <v>36</v>
      </c>
      <c r="D15" s="26" t="s">
        <v>7</v>
      </c>
      <c r="E15" s="26" t="s">
        <v>8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6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</row>
    <row r="16" spans="1:56" ht="13.5" customHeight="1">
      <c r="A16" s="25" t="s">
        <v>34</v>
      </c>
      <c r="B16" s="27" t="s">
        <v>375</v>
      </c>
      <c r="C16" s="26" t="s">
        <v>35</v>
      </c>
      <c r="D16" s="26" t="s">
        <v>7</v>
      </c>
      <c r="E16" s="26" t="s">
        <v>8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</row>
    <row r="17" spans="1:56" ht="13.5" customHeight="1">
      <c r="A17" s="41" t="s">
        <v>46</v>
      </c>
      <c r="B17" s="27" t="s">
        <v>375</v>
      </c>
      <c r="C17" s="26" t="s">
        <v>47</v>
      </c>
      <c r="D17" s="26" t="s">
        <v>7</v>
      </c>
      <c r="E17" s="26" t="s">
        <v>8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</row>
    <row r="18" spans="1:56" ht="13.5" customHeight="1">
      <c r="A18" s="25" t="s">
        <v>39</v>
      </c>
      <c r="B18" s="41" t="s">
        <v>375</v>
      </c>
      <c r="C18" s="26" t="s">
        <v>40</v>
      </c>
      <c r="D18" s="26" t="s">
        <v>7</v>
      </c>
      <c r="E18" s="26" t="s">
        <v>8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6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</row>
    <row r="19" spans="1:56" ht="13.2" customHeight="1">
      <c r="A19" s="26" t="s">
        <v>27</v>
      </c>
      <c r="B19" s="27">
        <v>1000</v>
      </c>
      <c r="C19" s="26" t="s">
        <v>28</v>
      </c>
      <c r="D19" s="26" t="s">
        <v>7</v>
      </c>
      <c r="E19" s="26" t="s">
        <v>8</v>
      </c>
      <c r="F19" s="107">
        <f>579/96*70</f>
        <v>422.1875</v>
      </c>
      <c r="G19" s="103">
        <f>579/96+F19</f>
        <v>428.21875</v>
      </c>
      <c r="H19" s="103">
        <f t="shared" ref="H19:AE19" si="8">579/96+G19</f>
        <v>434.25</v>
      </c>
      <c r="I19" s="103">
        <f t="shared" si="8"/>
        <v>440.28125</v>
      </c>
      <c r="J19" s="103">
        <f t="shared" si="8"/>
        <v>446.3125</v>
      </c>
      <c r="K19" s="103">
        <f t="shared" si="8"/>
        <v>452.34375</v>
      </c>
      <c r="L19" s="103">
        <f t="shared" si="8"/>
        <v>458.375</v>
      </c>
      <c r="M19" s="103">
        <f t="shared" si="8"/>
        <v>464.40625</v>
      </c>
      <c r="N19" s="103">
        <f t="shared" si="8"/>
        <v>470.4375</v>
      </c>
      <c r="O19" s="103">
        <f t="shared" si="8"/>
        <v>476.46875</v>
      </c>
      <c r="P19" s="103">
        <f t="shared" si="8"/>
        <v>482.5</v>
      </c>
      <c r="Q19" s="103">
        <f t="shared" si="8"/>
        <v>488.53125</v>
      </c>
      <c r="R19" s="103">
        <f t="shared" si="8"/>
        <v>494.5625</v>
      </c>
      <c r="S19" s="103">
        <f t="shared" si="8"/>
        <v>500.59375</v>
      </c>
      <c r="T19" s="103">
        <f t="shared" si="8"/>
        <v>506.625</v>
      </c>
      <c r="U19" s="103">
        <f t="shared" si="8"/>
        <v>512.65625</v>
      </c>
      <c r="V19" s="103">
        <f t="shared" si="8"/>
        <v>518.6875</v>
      </c>
      <c r="W19" s="103">
        <f t="shared" si="8"/>
        <v>524.71875</v>
      </c>
      <c r="X19" s="103">
        <f t="shared" si="8"/>
        <v>530.75</v>
      </c>
      <c r="Y19" s="103">
        <f t="shared" si="8"/>
        <v>536.78125</v>
      </c>
      <c r="Z19" s="103">
        <f t="shared" si="8"/>
        <v>542.8125</v>
      </c>
      <c r="AA19" s="103">
        <f t="shared" si="8"/>
        <v>548.84375</v>
      </c>
      <c r="AB19" s="103">
        <f t="shared" si="8"/>
        <v>554.875</v>
      </c>
      <c r="AC19" s="103">
        <f t="shared" si="8"/>
        <v>560.90625</v>
      </c>
      <c r="AD19" s="103">
        <f t="shared" si="8"/>
        <v>566.9375</v>
      </c>
      <c r="AE19" s="103">
        <f t="shared" si="8"/>
        <v>572.96875</v>
      </c>
      <c r="AF19" s="32">
        <v>579</v>
      </c>
      <c r="AG19" s="32">
        <v>579</v>
      </c>
      <c r="AH19" s="32">
        <v>458</v>
      </c>
      <c r="AI19" s="32">
        <v>458</v>
      </c>
      <c r="AJ19" s="94">
        <f>AI19-5</f>
        <v>453</v>
      </c>
      <c r="AK19" s="94">
        <f>AJ19-5</f>
        <v>448</v>
      </c>
      <c r="AL19" s="94">
        <f>AK19-5</f>
        <v>443</v>
      </c>
      <c r="AM19" s="32">
        <v>438</v>
      </c>
      <c r="AN19" s="94">
        <f>AM19+106.67</f>
        <v>544.66999999999996</v>
      </c>
      <c r="AO19" s="94">
        <f>AN19+106.67</f>
        <v>651.33999999999992</v>
      </c>
      <c r="AP19" s="32">
        <v>758</v>
      </c>
      <c r="AQ19" s="93">
        <v>758</v>
      </c>
      <c r="AR19" s="93">
        <v>758</v>
      </c>
      <c r="AS19" s="93">
        <v>758</v>
      </c>
      <c r="AT19" s="93">
        <v>758</v>
      </c>
      <c r="AU19" s="93">
        <v>758</v>
      </c>
      <c r="AV19" s="93">
        <v>758</v>
      </c>
      <c r="AW19" s="93">
        <v>758</v>
      </c>
      <c r="AX19" s="53">
        <v>758</v>
      </c>
      <c r="AY19" s="54">
        <v>758</v>
      </c>
      <c r="AZ19" s="54">
        <v>758</v>
      </c>
      <c r="BA19" s="54">
        <v>758</v>
      </c>
      <c r="BB19" s="54">
        <v>758</v>
      </c>
      <c r="BC19" s="54">
        <v>758</v>
      </c>
      <c r="BD19" s="54">
        <v>758</v>
      </c>
    </row>
    <row r="20" spans="1:56" ht="13.5" customHeight="1">
      <c r="A20" s="25" t="s">
        <v>41</v>
      </c>
      <c r="B20" s="27" t="s">
        <v>375</v>
      </c>
      <c r="C20" s="26" t="s">
        <v>42</v>
      </c>
      <c r="D20" s="26" t="s">
        <v>7</v>
      </c>
      <c r="E20" s="26" t="s">
        <v>8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</row>
    <row r="21" spans="1:56" ht="13.5" customHeight="1">
      <c r="A21" s="26" t="s">
        <v>49</v>
      </c>
      <c r="B21" s="41" t="s">
        <v>375</v>
      </c>
      <c r="C21" s="26" t="s">
        <v>50</v>
      </c>
      <c r="D21" s="26" t="s">
        <v>7</v>
      </c>
      <c r="E21" s="26" t="s">
        <v>8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5">
        <v>0</v>
      </c>
    </row>
    <row r="22" spans="1:56" ht="13.2" customHeight="1">
      <c r="A22" s="26" t="s">
        <v>396</v>
      </c>
      <c r="B22" s="27">
        <v>1000</v>
      </c>
      <c r="C22" s="26" t="s">
        <v>43</v>
      </c>
      <c r="D22" s="26" t="s">
        <v>7</v>
      </c>
      <c r="E22" s="26" t="s">
        <v>8</v>
      </c>
      <c r="F22" s="103">
        <f>971/106*70</f>
        <v>641.22641509433959</v>
      </c>
      <c r="G22" s="103">
        <f>1244/106+F22</f>
        <v>652.96226415094338</v>
      </c>
      <c r="H22" s="103">
        <f t="shared" ref="H22:AO22" si="9">1244/106+G22</f>
        <v>664.69811320754718</v>
      </c>
      <c r="I22" s="103">
        <f t="shared" si="9"/>
        <v>676.43396226415098</v>
      </c>
      <c r="J22" s="103">
        <f t="shared" si="9"/>
        <v>688.16981132075477</v>
      </c>
      <c r="K22" s="103">
        <f t="shared" si="9"/>
        <v>699.90566037735857</v>
      </c>
      <c r="L22" s="103">
        <f t="shared" si="9"/>
        <v>711.64150943396237</v>
      </c>
      <c r="M22" s="103">
        <f t="shared" si="9"/>
        <v>723.37735849056617</v>
      </c>
      <c r="N22" s="103">
        <f t="shared" si="9"/>
        <v>735.11320754716996</v>
      </c>
      <c r="O22" s="103">
        <f t="shared" si="9"/>
        <v>746.84905660377376</v>
      </c>
      <c r="P22" s="103">
        <f t="shared" si="9"/>
        <v>758.58490566037756</v>
      </c>
      <c r="Q22" s="103">
        <f t="shared" si="9"/>
        <v>770.32075471698136</v>
      </c>
      <c r="R22" s="103">
        <f t="shared" si="9"/>
        <v>782.05660377358515</v>
      </c>
      <c r="S22" s="103">
        <f t="shared" si="9"/>
        <v>793.79245283018895</v>
      </c>
      <c r="T22" s="103">
        <f t="shared" si="9"/>
        <v>805.52830188679275</v>
      </c>
      <c r="U22" s="103">
        <f t="shared" si="9"/>
        <v>817.26415094339654</v>
      </c>
      <c r="V22" s="103">
        <f t="shared" si="9"/>
        <v>829.00000000000034</v>
      </c>
      <c r="W22" s="103">
        <f t="shared" si="9"/>
        <v>840.73584905660414</v>
      </c>
      <c r="X22" s="103">
        <f t="shared" si="9"/>
        <v>852.47169811320794</v>
      </c>
      <c r="Y22" s="103">
        <f t="shared" si="9"/>
        <v>864.20754716981173</v>
      </c>
      <c r="Z22" s="103">
        <f t="shared" si="9"/>
        <v>875.94339622641553</v>
      </c>
      <c r="AA22" s="103">
        <f t="shared" si="9"/>
        <v>887.67924528301933</v>
      </c>
      <c r="AB22" s="103">
        <f t="shared" si="9"/>
        <v>899.41509433962312</v>
      </c>
      <c r="AC22" s="103">
        <f t="shared" si="9"/>
        <v>911.15094339622692</v>
      </c>
      <c r="AD22" s="103">
        <f t="shared" si="9"/>
        <v>922.88679245283072</v>
      </c>
      <c r="AE22" s="103">
        <f t="shared" si="9"/>
        <v>934.62264150943452</v>
      </c>
      <c r="AF22" s="103">
        <f t="shared" si="9"/>
        <v>946.35849056603831</v>
      </c>
      <c r="AG22" s="103">
        <f t="shared" si="9"/>
        <v>958.09433962264211</v>
      </c>
      <c r="AH22" s="103">
        <f t="shared" si="9"/>
        <v>969.83018867924591</v>
      </c>
      <c r="AI22" s="103">
        <f t="shared" si="9"/>
        <v>981.5660377358497</v>
      </c>
      <c r="AJ22" s="103">
        <f t="shared" si="9"/>
        <v>993.3018867924535</v>
      </c>
      <c r="AK22" s="103">
        <f t="shared" si="9"/>
        <v>1005.0377358490573</v>
      </c>
      <c r="AL22" s="103">
        <f t="shared" si="9"/>
        <v>1016.7735849056611</v>
      </c>
      <c r="AM22" s="103">
        <f t="shared" si="9"/>
        <v>1028.5094339622649</v>
      </c>
      <c r="AN22" s="103">
        <f t="shared" si="9"/>
        <v>1040.2452830188686</v>
      </c>
      <c r="AO22" s="103">
        <f t="shared" si="9"/>
        <v>1051.9811320754723</v>
      </c>
      <c r="AP22" s="32">
        <v>1244</v>
      </c>
      <c r="AQ22" s="94">
        <f t="shared" ref="AQ22:AW22" si="10">AP22+339.5</f>
        <v>1583.5</v>
      </c>
      <c r="AR22" s="94">
        <f t="shared" si="10"/>
        <v>1923</v>
      </c>
      <c r="AS22" s="94">
        <f t="shared" si="10"/>
        <v>2262.5</v>
      </c>
      <c r="AT22" s="94">
        <f t="shared" si="10"/>
        <v>2602</v>
      </c>
      <c r="AU22" s="94">
        <f t="shared" si="10"/>
        <v>2941.5</v>
      </c>
      <c r="AV22" s="94">
        <f t="shared" si="10"/>
        <v>3281</v>
      </c>
      <c r="AW22" s="94">
        <f t="shared" si="10"/>
        <v>3620.5</v>
      </c>
      <c r="AX22" s="55">
        <v>3960</v>
      </c>
      <c r="AY22" s="97">
        <v>3960</v>
      </c>
      <c r="AZ22" s="97">
        <v>3960</v>
      </c>
      <c r="BA22" s="97">
        <v>3960</v>
      </c>
      <c r="BB22" s="97">
        <v>3960</v>
      </c>
      <c r="BC22" s="97">
        <v>3960</v>
      </c>
      <c r="BD22" s="25"/>
    </row>
    <row r="23" spans="1:56" ht="12" customHeight="1">
      <c r="A23" s="25" t="s">
        <v>394</v>
      </c>
      <c r="B23" s="27">
        <v>1067</v>
      </c>
      <c r="C23" s="26" t="s">
        <v>51</v>
      </c>
      <c r="D23" s="26" t="s">
        <v>7</v>
      </c>
      <c r="E23" s="26" t="s">
        <v>8</v>
      </c>
      <c r="F23" s="103">
        <f>971/95*70</f>
        <v>715.47368421052636</v>
      </c>
      <c r="G23" s="103">
        <f>971/95+F23</f>
        <v>725.69473684210527</v>
      </c>
      <c r="H23" s="103">
        <f t="shared" ref="H23:AD23" si="11">971/95+G23</f>
        <v>735.91578947368419</v>
      </c>
      <c r="I23" s="103">
        <f t="shared" si="11"/>
        <v>746.1368421052631</v>
      </c>
      <c r="J23" s="103">
        <f t="shared" si="11"/>
        <v>756.35789473684201</v>
      </c>
      <c r="K23" s="103">
        <f t="shared" si="11"/>
        <v>766.57894736842093</v>
      </c>
      <c r="L23" s="103">
        <f t="shared" si="11"/>
        <v>776.79999999999984</v>
      </c>
      <c r="M23" s="103">
        <f t="shared" si="11"/>
        <v>787.02105263157875</v>
      </c>
      <c r="N23" s="103">
        <f t="shared" si="11"/>
        <v>797.24210526315767</v>
      </c>
      <c r="O23" s="103">
        <f t="shared" si="11"/>
        <v>807.46315789473658</v>
      </c>
      <c r="P23" s="103">
        <f t="shared" si="11"/>
        <v>817.6842105263155</v>
      </c>
      <c r="Q23" s="103">
        <f t="shared" si="11"/>
        <v>827.90526315789441</v>
      </c>
      <c r="R23" s="103">
        <f t="shared" si="11"/>
        <v>838.12631578947332</v>
      </c>
      <c r="S23" s="103">
        <f t="shared" si="11"/>
        <v>848.34736842105224</v>
      </c>
      <c r="T23" s="103">
        <f t="shared" si="11"/>
        <v>858.56842105263115</v>
      </c>
      <c r="U23" s="103">
        <f t="shared" si="11"/>
        <v>868.78947368421007</v>
      </c>
      <c r="V23" s="103">
        <f t="shared" si="11"/>
        <v>879.01052631578898</v>
      </c>
      <c r="W23" s="103">
        <f t="shared" si="11"/>
        <v>889.23157894736789</v>
      </c>
      <c r="X23" s="103">
        <f t="shared" si="11"/>
        <v>899.45263157894681</v>
      </c>
      <c r="Y23" s="103">
        <f t="shared" si="11"/>
        <v>909.67368421052572</v>
      </c>
      <c r="Z23" s="103">
        <f t="shared" si="11"/>
        <v>919.89473684210463</v>
      </c>
      <c r="AA23" s="103">
        <f t="shared" si="11"/>
        <v>930.11578947368355</v>
      </c>
      <c r="AB23" s="103">
        <f t="shared" si="11"/>
        <v>940.33684210526246</v>
      </c>
      <c r="AC23" s="103">
        <f t="shared" si="11"/>
        <v>950.55789473684138</v>
      </c>
      <c r="AD23" s="103">
        <f t="shared" si="11"/>
        <v>960.77894736842029</v>
      </c>
      <c r="AE23" s="32">
        <v>971</v>
      </c>
      <c r="AF23" s="32">
        <v>888</v>
      </c>
      <c r="AG23" s="32">
        <v>888</v>
      </c>
      <c r="AH23" s="32">
        <v>888</v>
      </c>
      <c r="AI23" s="32">
        <v>888</v>
      </c>
      <c r="AJ23" s="94">
        <v>888</v>
      </c>
      <c r="AK23" s="94">
        <v>888</v>
      </c>
      <c r="AL23" s="94">
        <v>888</v>
      </c>
      <c r="AM23" s="94">
        <v>888</v>
      </c>
      <c r="AN23" s="94">
        <v>888</v>
      </c>
      <c r="AO23" s="94">
        <v>888</v>
      </c>
      <c r="AP23" s="32">
        <v>888</v>
      </c>
      <c r="AQ23" s="32">
        <v>888</v>
      </c>
      <c r="AR23" s="57">
        <v>888</v>
      </c>
      <c r="AS23" s="94">
        <v>888</v>
      </c>
      <c r="AT23" s="94">
        <v>888</v>
      </c>
      <c r="AU23" s="94">
        <v>888</v>
      </c>
      <c r="AV23" s="94">
        <v>888</v>
      </c>
      <c r="AW23" s="94">
        <v>888</v>
      </c>
      <c r="AX23" s="58">
        <v>888</v>
      </c>
      <c r="AY23" s="32">
        <v>886</v>
      </c>
      <c r="AZ23" s="32">
        <v>886</v>
      </c>
      <c r="BA23" s="70">
        <v>886</v>
      </c>
      <c r="BB23" s="70">
        <v>886</v>
      </c>
      <c r="BC23" s="70">
        <v>886</v>
      </c>
      <c r="BD23" s="25"/>
    </row>
    <row r="24" spans="1:56" ht="13.5" customHeight="1">
      <c r="A24" s="25" t="s">
        <v>44</v>
      </c>
      <c r="B24" s="27">
        <v>1000</v>
      </c>
      <c r="C24" s="26" t="s">
        <v>45</v>
      </c>
      <c r="D24" s="26" t="s">
        <v>7</v>
      </c>
      <c r="E24" s="26" t="s">
        <v>8</v>
      </c>
      <c r="F24" s="91">
        <v>31847</v>
      </c>
      <c r="G24" s="100">
        <f t="shared" ref="G24:O24" si="12">F24-2679.3</f>
        <v>29167.7</v>
      </c>
      <c r="H24" s="100">
        <f t="shared" si="12"/>
        <v>26488.400000000001</v>
      </c>
      <c r="I24" s="100">
        <f t="shared" si="12"/>
        <v>23809.100000000002</v>
      </c>
      <c r="J24" s="100">
        <f t="shared" si="12"/>
        <v>21129.800000000003</v>
      </c>
      <c r="K24" s="100">
        <f t="shared" si="12"/>
        <v>18450.500000000004</v>
      </c>
      <c r="L24" s="100">
        <f t="shared" si="12"/>
        <v>15771.200000000004</v>
      </c>
      <c r="M24" s="100">
        <f t="shared" si="12"/>
        <v>13091.900000000005</v>
      </c>
      <c r="N24" s="100">
        <f t="shared" si="12"/>
        <v>10412.600000000006</v>
      </c>
      <c r="O24" s="100">
        <f t="shared" si="12"/>
        <v>7733.3000000000056</v>
      </c>
      <c r="P24" s="29">
        <v>5054</v>
      </c>
      <c r="Q24" s="29">
        <v>5052</v>
      </c>
      <c r="R24" s="29">
        <v>5063</v>
      </c>
      <c r="S24" s="29">
        <v>5072</v>
      </c>
      <c r="T24" s="29">
        <v>5072</v>
      </c>
      <c r="U24" s="29">
        <v>5072</v>
      </c>
      <c r="V24" s="29">
        <v>5035</v>
      </c>
      <c r="W24" s="29">
        <v>4899</v>
      </c>
      <c r="X24" s="29">
        <v>4994</v>
      </c>
      <c r="Y24" s="29">
        <v>5123</v>
      </c>
      <c r="Z24" s="29">
        <v>4916</v>
      </c>
      <c r="AA24" s="29">
        <v>4915</v>
      </c>
      <c r="AB24" s="29">
        <v>4915</v>
      </c>
      <c r="AC24" s="29">
        <v>4933</v>
      </c>
      <c r="AD24" s="29">
        <v>4933</v>
      </c>
      <c r="AE24" s="29">
        <v>4651</v>
      </c>
      <c r="AF24" s="29">
        <v>4651</v>
      </c>
      <c r="AG24" s="29">
        <v>4183</v>
      </c>
      <c r="AH24" s="96">
        <f t="shared" ref="AH24:AN24" si="13">AG24+3141.375</f>
        <v>7324.375</v>
      </c>
      <c r="AI24" s="96">
        <f t="shared" si="13"/>
        <v>10465.75</v>
      </c>
      <c r="AJ24" s="96">
        <f t="shared" si="13"/>
        <v>13607.125</v>
      </c>
      <c r="AK24" s="96">
        <f t="shared" si="13"/>
        <v>16748.5</v>
      </c>
      <c r="AL24" s="96">
        <f t="shared" si="13"/>
        <v>19889.875</v>
      </c>
      <c r="AM24" s="96">
        <f t="shared" si="13"/>
        <v>23031.25</v>
      </c>
      <c r="AN24" s="96">
        <f t="shared" si="13"/>
        <v>26172.625</v>
      </c>
      <c r="AO24" s="29">
        <v>29314</v>
      </c>
      <c r="AP24" s="29">
        <v>29314</v>
      </c>
      <c r="AQ24" s="32">
        <v>32622</v>
      </c>
      <c r="AR24" s="29">
        <v>29817</v>
      </c>
      <c r="AS24" s="94">
        <f>AR24-583.4</f>
        <v>29233.599999999999</v>
      </c>
      <c r="AT24" s="94">
        <f>AS24-583.4</f>
        <v>28650.199999999997</v>
      </c>
      <c r="AU24" s="94">
        <f>AT24-583.4</f>
        <v>28066.799999999996</v>
      </c>
      <c r="AV24" s="94">
        <f>AU24-583.4</f>
        <v>27483.399999999994</v>
      </c>
      <c r="AW24" s="94">
        <f>AV24-583.4</f>
        <v>26899.999999999993</v>
      </c>
      <c r="AX24" s="44">
        <v>28538</v>
      </c>
      <c r="AY24" s="59">
        <v>28538</v>
      </c>
      <c r="AZ24" s="59">
        <v>28538</v>
      </c>
      <c r="BA24" s="59">
        <v>28538</v>
      </c>
      <c r="BB24" s="59">
        <v>28538</v>
      </c>
      <c r="BC24" s="59">
        <v>28538</v>
      </c>
      <c r="BD24" s="25"/>
    </row>
    <row r="25" spans="1:56" ht="13.2" customHeight="1">
      <c r="A25" s="25" t="s">
        <v>260</v>
      </c>
      <c r="B25" s="27" t="s">
        <v>375</v>
      </c>
      <c r="C25" s="26" t="s">
        <v>48</v>
      </c>
      <c r="D25" s="26" t="s">
        <v>7</v>
      </c>
      <c r="E25" s="26" t="s">
        <v>8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6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</row>
    <row r="26" spans="1:56" ht="13.5" customHeight="1">
      <c r="A26" s="25" t="s">
        <v>395</v>
      </c>
      <c r="B26" s="27">
        <v>1435</v>
      </c>
      <c r="C26" s="26" t="s">
        <v>33</v>
      </c>
      <c r="D26" s="26" t="s">
        <v>7</v>
      </c>
      <c r="E26" s="26" t="s">
        <v>8</v>
      </c>
      <c r="F26" s="104">
        <f>P26/80*70</f>
        <v>3798.375</v>
      </c>
      <c r="G26" s="103">
        <f>F26+($P$26/80)</f>
        <v>3852.6374999999998</v>
      </c>
      <c r="H26" s="103">
        <f t="shared" ref="H26:O26" si="14">G26+($P$26/80)</f>
        <v>3906.8999999999996</v>
      </c>
      <c r="I26" s="103">
        <f t="shared" si="14"/>
        <v>3961.1624999999995</v>
      </c>
      <c r="J26" s="103">
        <f t="shared" si="14"/>
        <v>4015.4249999999993</v>
      </c>
      <c r="K26" s="103">
        <f t="shared" si="14"/>
        <v>4069.6874999999991</v>
      </c>
      <c r="L26" s="103">
        <f t="shared" si="14"/>
        <v>4123.9499999999989</v>
      </c>
      <c r="M26" s="103">
        <f t="shared" si="14"/>
        <v>4178.2124999999987</v>
      </c>
      <c r="N26" s="103">
        <f t="shared" si="14"/>
        <v>4232.4749999999985</v>
      </c>
      <c r="O26" s="103">
        <f t="shared" si="14"/>
        <v>4286.7374999999984</v>
      </c>
      <c r="P26" s="29">
        <v>4341</v>
      </c>
      <c r="Q26" s="29">
        <v>4267</v>
      </c>
      <c r="R26" s="29">
        <v>4273</v>
      </c>
      <c r="S26" s="29">
        <v>4278</v>
      </c>
      <c r="T26" s="29">
        <v>4278</v>
      </c>
      <c r="U26" s="29">
        <v>4297</v>
      </c>
      <c r="V26" s="29">
        <v>4294</v>
      </c>
      <c r="W26" s="29">
        <v>4300</v>
      </c>
      <c r="X26" s="29">
        <v>4300</v>
      </c>
      <c r="Y26" s="29">
        <v>4300</v>
      </c>
      <c r="Z26" s="29">
        <v>4299</v>
      </c>
      <c r="AA26" s="29">
        <v>4299</v>
      </c>
      <c r="AB26" s="29">
        <v>4299</v>
      </c>
      <c r="AC26" s="29">
        <v>4300</v>
      </c>
      <c r="AD26" s="29">
        <v>4146</v>
      </c>
      <c r="AE26" s="32">
        <v>4294</v>
      </c>
      <c r="AF26" s="32">
        <v>4293</v>
      </c>
      <c r="AG26" s="32">
        <v>4292</v>
      </c>
      <c r="AH26" s="32">
        <v>4290</v>
      </c>
      <c r="AI26" s="32">
        <v>4290</v>
      </c>
      <c r="AJ26" s="32">
        <v>4320</v>
      </c>
      <c r="AK26" s="32">
        <v>4320</v>
      </c>
      <c r="AL26" s="32">
        <v>4318</v>
      </c>
      <c r="AM26" s="32">
        <v>4318</v>
      </c>
      <c r="AN26" s="32">
        <v>4259</v>
      </c>
      <c r="AO26" s="32">
        <v>4154</v>
      </c>
      <c r="AP26" s="32">
        <v>4146</v>
      </c>
      <c r="AQ26" s="32">
        <v>4143</v>
      </c>
      <c r="AR26" s="32">
        <v>4144</v>
      </c>
      <c r="AS26" s="32">
        <v>4150</v>
      </c>
      <c r="AT26" s="32">
        <v>4097</v>
      </c>
      <c r="AU26" s="32">
        <v>4072</v>
      </c>
      <c r="AV26" s="32">
        <v>4070</v>
      </c>
      <c r="AW26" s="32">
        <v>4032</v>
      </c>
      <c r="AX26" s="44">
        <v>4023</v>
      </c>
      <c r="AY26" s="44">
        <v>4019</v>
      </c>
      <c r="AZ26" s="44">
        <v>4029</v>
      </c>
      <c r="BA26" s="44">
        <v>4030</v>
      </c>
      <c r="BB26" s="44">
        <v>4030</v>
      </c>
      <c r="BC26" s="44">
        <v>4030</v>
      </c>
      <c r="BD26" s="26">
        <v>4029</v>
      </c>
    </row>
    <row r="27" spans="1:56" ht="13.2" customHeight="1">
      <c r="A27" s="26" t="s">
        <v>29</v>
      </c>
      <c r="B27" s="27">
        <v>1000</v>
      </c>
      <c r="C27" s="26" t="s">
        <v>30</v>
      </c>
      <c r="D27" s="26" t="s">
        <v>7</v>
      </c>
      <c r="E27" s="26" t="s">
        <v>8</v>
      </c>
      <c r="F27" s="107">
        <f>622/95*70</f>
        <v>458.31578947368422</v>
      </c>
      <c r="G27" s="107">
        <f>622/95+F27</f>
        <v>464.86315789473684</v>
      </c>
      <c r="H27" s="107">
        <f t="shared" ref="H27:AD27" si="15">622/95+G27</f>
        <v>471.41052631578947</v>
      </c>
      <c r="I27" s="107">
        <f t="shared" si="15"/>
        <v>477.95789473684209</v>
      </c>
      <c r="J27" s="107">
        <f t="shared" si="15"/>
        <v>484.50526315789472</v>
      </c>
      <c r="K27" s="107">
        <f t="shared" si="15"/>
        <v>491.05263157894734</v>
      </c>
      <c r="L27" s="107">
        <f t="shared" si="15"/>
        <v>497.59999999999997</v>
      </c>
      <c r="M27" s="107">
        <f t="shared" si="15"/>
        <v>504.14736842105259</v>
      </c>
      <c r="N27" s="107">
        <f t="shared" si="15"/>
        <v>510.69473684210521</v>
      </c>
      <c r="O27" s="107">
        <f t="shared" si="15"/>
        <v>517.2421052631579</v>
      </c>
      <c r="P27" s="107">
        <f t="shared" si="15"/>
        <v>523.78947368421052</v>
      </c>
      <c r="Q27" s="107">
        <f t="shared" si="15"/>
        <v>530.33684210526314</v>
      </c>
      <c r="R27" s="107">
        <f t="shared" si="15"/>
        <v>536.88421052631577</v>
      </c>
      <c r="S27" s="107">
        <f t="shared" si="15"/>
        <v>543.43157894736839</v>
      </c>
      <c r="T27" s="107">
        <f t="shared" si="15"/>
        <v>549.97894736842102</v>
      </c>
      <c r="U27" s="107">
        <f t="shared" si="15"/>
        <v>556.52631578947364</v>
      </c>
      <c r="V27" s="107">
        <f t="shared" si="15"/>
        <v>563.07368421052627</v>
      </c>
      <c r="W27" s="107">
        <f t="shared" si="15"/>
        <v>569.62105263157889</v>
      </c>
      <c r="X27" s="107">
        <f t="shared" si="15"/>
        <v>576.16842105263152</v>
      </c>
      <c r="Y27" s="107">
        <f t="shared" si="15"/>
        <v>582.71578947368414</v>
      </c>
      <c r="Z27" s="107">
        <f t="shared" si="15"/>
        <v>589.26315789473676</v>
      </c>
      <c r="AA27" s="107">
        <f t="shared" si="15"/>
        <v>595.81052631578939</v>
      </c>
      <c r="AB27" s="107">
        <f t="shared" si="15"/>
        <v>602.35789473684201</v>
      </c>
      <c r="AC27" s="107">
        <f t="shared" si="15"/>
        <v>608.90526315789464</v>
      </c>
      <c r="AD27" s="107">
        <f t="shared" si="15"/>
        <v>615.45263157894726</v>
      </c>
      <c r="AE27" s="32">
        <v>622</v>
      </c>
      <c r="AF27" s="32">
        <v>622</v>
      </c>
      <c r="AG27" s="32">
        <v>622</v>
      </c>
      <c r="AH27" s="32">
        <v>622</v>
      </c>
      <c r="AI27" s="32">
        <v>622</v>
      </c>
      <c r="AJ27" s="32">
        <v>622</v>
      </c>
      <c r="AK27" s="32">
        <v>622</v>
      </c>
      <c r="AL27" s="32">
        <v>622</v>
      </c>
      <c r="AM27" s="32">
        <v>622</v>
      </c>
      <c r="AN27" s="32">
        <v>622</v>
      </c>
      <c r="AO27" s="32">
        <v>622</v>
      </c>
      <c r="AP27" s="32">
        <v>622</v>
      </c>
      <c r="AQ27" s="32">
        <v>622</v>
      </c>
      <c r="AR27" s="32">
        <v>622</v>
      </c>
      <c r="AS27" s="32">
        <v>622</v>
      </c>
      <c r="AT27" s="94">
        <f>AS27-26</f>
        <v>596</v>
      </c>
      <c r="AU27" s="94">
        <f>AT27-26</f>
        <v>570</v>
      </c>
      <c r="AV27" s="94">
        <f>AU27-26</f>
        <v>544</v>
      </c>
      <c r="AW27" s="32">
        <v>518</v>
      </c>
      <c r="AX27" s="32">
        <v>518</v>
      </c>
      <c r="AY27" s="32">
        <v>518</v>
      </c>
      <c r="AZ27" s="32">
        <v>518</v>
      </c>
      <c r="BA27" s="32">
        <v>518</v>
      </c>
      <c r="BB27" s="32">
        <v>518</v>
      </c>
      <c r="BC27" s="32">
        <v>518</v>
      </c>
      <c r="BD27" s="25"/>
    </row>
    <row r="28" spans="1:56" ht="13.5" customHeight="1">
      <c r="A28" s="26" t="s">
        <v>236</v>
      </c>
      <c r="B28" s="41" t="s">
        <v>375</v>
      </c>
      <c r="C28" s="26" t="s">
        <v>25</v>
      </c>
      <c r="D28" s="26" t="s">
        <v>7</v>
      </c>
      <c r="E28" s="26" t="s">
        <v>8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6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</row>
    <row r="29" spans="1:56" ht="13.5" customHeight="1">
      <c r="A29" s="25" t="s">
        <v>381</v>
      </c>
      <c r="B29" s="27">
        <v>1000</v>
      </c>
      <c r="C29" s="26" t="s">
        <v>128</v>
      </c>
      <c r="D29" s="26" t="s">
        <v>7</v>
      </c>
      <c r="E29" s="26" t="s">
        <v>8</v>
      </c>
      <c r="F29" s="107">
        <f>600/90*70</f>
        <v>466.66666666666669</v>
      </c>
      <c r="G29" s="107">
        <f>600/90+F29</f>
        <v>473.33333333333337</v>
      </c>
      <c r="H29" s="107">
        <f t="shared" ref="H29:Y29" si="16">600/90+G29</f>
        <v>480.00000000000006</v>
      </c>
      <c r="I29" s="107">
        <f t="shared" si="16"/>
        <v>486.66666666666674</v>
      </c>
      <c r="J29" s="107">
        <f t="shared" si="16"/>
        <v>493.33333333333343</v>
      </c>
      <c r="K29" s="107">
        <f t="shared" si="16"/>
        <v>500.00000000000011</v>
      </c>
      <c r="L29" s="107">
        <f t="shared" si="16"/>
        <v>506.6666666666668</v>
      </c>
      <c r="M29" s="107">
        <f t="shared" si="16"/>
        <v>513.33333333333348</v>
      </c>
      <c r="N29" s="107">
        <f t="shared" si="16"/>
        <v>520.00000000000011</v>
      </c>
      <c r="O29" s="107">
        <f t="shared" si="16"/>
        <v>526.66666666666674</v>
      </c>
      <c r="P29" s="107">
        <f t="shared" si="16"/>
        <v>533.33333333333337</v>
      </c>
      <c r="Q29" s="107">
        <f t="shared" si="16"/>
        <v>540</v>
      </c>
      <c r="R29" s="107">
        <f t="shared" si="16"/>
        <v>546.66666666666663</v>
      </c>
      <c r="S29" s="107">
        <f t="shared" si="16"/>
        <v>553.33333333333326</v>
      </c>
      <c r="T29" s="107">
        <f t="shared" si="16"/>
        <v>559.99999999999989</v>
      </c>
      <c r="U29" s="107">
        <f t="shared" si="16"/>
        <v>566.66666666666652</v>
      </c>
      <c r="V29" s="107">
        <f t="shared" si="16"/>
        <v>573.33333333333314</v>
      </c>
      <c r="W29" s="107">
        <f t="shared" si="16"/>
        <v>579.99999999999977</v>
      </c>
      <c r="X29" s="107">
        <f t="shared" si="16"/>
        <v>586.6666666666664</v>
      </c>
      <c r="Y29" s="107">
        <f t="shared" si="16"/>
        <v>593.33333333333303</v>
      </c>
      <c r="Z29" s="29">
        <v>600</v>
      </c>
      <c r="AA29" s="29">
        <v>600</v>
      </c>
      <c r="AB29" s="29">
        <v>600</v>
      </c>
      <c r="AC29" s="29">
        <v>600</v>
      </c>
      <c r="AD29" s="29">
        <v>600</v>
      </c>
      <c r="AE29" s="32">
        <v>650</v>
      </c>
      <c r="AF29" s="32">
        <v>601</v>
      </c>
      <c r="AG29" s="32">
        <v>601</v>
      </c>
      <c r="AH29" s="32">
        <v>650</v>
      </c>
      <c r="AI29" s="32">
        <v>650</v>
      </c>
      <c r="AJ29" s="32">
        <v>601</v>
      </c>
      <c r="AK29" s="32">
        <v>603</v>
      </c>
      <c r="AL29" s="32">
        <v>603</v>
      </c>
      <c r="AM29" s="32">
        <v>650</v>
      </c>
      <c r="AN29" s="32">
        <v>650</v>
      </c>
      <c r="AO29" s="32">
        <v>650</v>
      </c>
      <c r="AP29" s="32">
        <v>650</v>
      </c>
      <c r="AQ29" s="32">
        <v>650</v>
      </c>
      <c r="AR29" s="32">
        <v>650</v>
      </c>
      <c r="AS29" s="32">
        <v>650</v>
      </c>
      <c r="AT29" s="32">
        <v>650</v>
      </c>
      <c r="AU29" s="32">
        <v>650</v>
      </c>
      <c r="AV29" s="32">
        <v>650</v>
      </c>
      <c r="AW29" s="32">
        <v>650</v>
      </c>
      <c r="AX29" s="44">
        <v>650</v>
      </c>
      <c r="AY29" s="59">
        <v>650</v>
      </c>
      <c r="AZ29" s="59">
        <v>650</v>
      </c>
      <c r="BA29" s="59">
        <v>650</v>
      </c>
      <c r="BB29" s="59">
        <v>650</v>
      </c>
      <c r="BC29" s="59">
        <v>650</v>
      </c>
      <c r="BD29" s="26"/>
    </row>
    <row r="30" spans="1:56" ht="13.5" customHeight="1">
      <c r="A30" s="25" t="s">
        <v>59</v>
      </c>
      <c r="B30" s="27">
        <v>1000</v>
      </c>
      <c r="C30" s="26" t="s">
        <v>60</v>
      </c>
      <c r="D30" s="26" t="s">
        <v>7</v>
      </c>
      <c r="E30" s="26" t="s">
        <v>8</v>
      </c>
      <c r="F30" s="104">
        <f>P30/80*70</f>
        <v>1000.125</v>
      </c>
      <c r="G30" s="103">
        <f>F30+($P$30/80)</f>
        <v>1014.4125</v>
      </c>
      <c r="H30" s="103">
        <f t="shared" ref="H30:O30" si="17">G30+($P$30/80)</f>
        <v>1028.7</v>
      </c>
      <c r="I30" s="103">
        <f t="shared" si="17"/>
        <v>1042.9875</v>
      </c>
      <c r="J30" s="103">
        <f t="shared" si="17"/>
        <v>1057.2749999999999</v>
      </c>
      <c r="K30" s="103">
        <f t="shared" si="17"/>
        <v>1071.5624999999998</v>
      </c>
      <c r="L30" s="103">
        <f t="shared" si="17"/>
        <v>1085.8499999999997</v>
      </c>
      <c r="M30" s="103">
        <f t="shared" si="17"/>
        <v>1100.1374999999996</v>
      </c>
      <c r="N30" s="103">
        <f t="shared" si="17"/>
        <v>1114.4249999999995</v>
      </c>
      <c r="O30" s="103">
        <f t="shared" si="17"/>
        <v>1128.7124999999994</v>
      </c>
      <c r="P30" s="29">
        <v>1143</v>
      </c>
      <c r="Q30" s="29">
        <v>1143</v>
      </c>
      <c r="R30" s="29">
        <v>1143</v>
      </c>
      <c r="S30" s="29">
        <v>1115</v>
      </c>
      <c r="T30" s="29">
        <v>1115</v>
      </c>
      <c r="U30" s="29">
        <v>1115</v>
      </c>
      <c r="V30" s="29">
        <v>1115</v>
      </c>
      <c r="W30" s="29">
        <v>1104</v>
      </c>
      <c r="X30" s="29">
        <v>1104</v>
      </c>
      <c r="Y30" s="29">
        <v>1104</v>
      </c>
      <c r="Z30" s="29">
        <v>1104</v>
      </c>
      <c r="AA30" s="29">
        <v>1104</v>
      </c>
      <c r="AB30" s="29">
        <v>1106</v>
      </c>
      <c r="AC30" s="29">
        <v>1006</v>
      </c>
      <c r="AD30" s="29">
        <v>1006</v>
      </c>
      <c r="AE30" s="32">
        <v>1006</v>
      </c>
      <c r="AF30" s="32">
        <v>1006</v>
      </c>
      <c r="AG30" s="32">
        <v>1006</v>
      </c>
      <c r="AH30" s="32">
        <v>1016</v>
      </c>
      <c r="AI30" s="32">
        <v>1016</v>
      </c>
      <c r="AJ30" s="32">
        <v>1016</v>
      </c>
      <c r="AK30" s="32">
        <v>1016</v>
      </c>
      <c r="AL30" s="32">
        <v>1016</v>
      </c>
      <c r="AM30" s="32">
        <v>988</v>
      </c>
      <c r="AN30" s="32">
        <v>974</v>
      </c>
      <c r="AO30" s="32">
        <v>982</v>
      </c>
      <c r="AP30" s="32">
        <v>982</v>
      </c>
      <c r="AQ30" s="32">
        <v>976.5</v>
      </c>
      <c r="AR30" s="32">
        <v>976.5</v>
      </c>
      <c r="AS30" s="32">
        <v>976.5</v>
      </c>
      <c r="AT30" s="32">
        <v>976.5</v>
      </c>
      <c r="AU30" s="32">
        <v>976.5</v>
      </c>
      <c r="AV30" s="94">
        <f>AU30+3.5</f>
        <v>980</v>
      </c>
      <c r="AW30" s="94">
        <f>AV30+3.5</f>
        <v>983.5</v>
      </c>
      <c r="AX30" s="60">
        <v>987</v>
      </c>
      <c r="AY30" s="94">
        <f>AX30+8.5</f>
        <v>995.5</v>
      </c>
      <c r="AZ30" s="61">
        <v>1004</v>
      </c>
      <c r="BA30" s="61">
        <v>1004</v>
      </c>
      <c r="BB30" s="61">
        <v>1004</v>
      </c>
      <c r="BC30" s="61">
        <v>1004</v>
      </c>
      <c r="BD30" s="25">
        <v>1004</v>
      </c>
    </row>
    <row r="31" spans="1:56" ht="13.5" customHeight="1">
      <c r="A31" s="26" t="s">
        <v>383</v>
      </c>
      <c r="B31" s="41">
        <v>1435</v>
      </c>
      <c r="C31" s="26" t="s">
        <v>53</v>
      </c>
      <c r="D31" s="26" t="s">
        <v>7</v>
      </c>
      <c r="E31" s="26" t="s">
        <v>8</v>
      </c>
      <c r="F31" s="104">
        <f>R31/82*70</f>
        <v>44823.048780487807</v>
      </c>
      <c r="G31" s="103">
        <f>F31+($R$31/82)</f>
        <v>45463.378048780491</v>
      </c>
      <c r="H31" s="103">
        <f t="shared" ref="H31:Q31" si="18">G31+($R$31/82)</f>
        <v>46103.707317073175</v>
      </c>
      <c r="I31" s="103">
        <f t="shared" si="18"/>
        <v>46744.036585365859</v>
      </c>
      <c r="J31" s="103">
        <f t="shared" si="18"/>
        <v>47384.365853658543</v>
      </c>
      <c r="K31" s="103">
        <f t="shared" si="18"/>
        <v>48024.695121951227</v>
      </c>
      <c r="L31" s="103">
        <f t="shared" si="18"/>
        <v>48665.024390243911</v>
      </c>
      <c r="M31" s="103">
        <f t="shared" si="18"/>
        <v>49305.353658536595</v>
      </c>
      <c r="N31" s="103">
        <f t="shared" si="18"/>
        <v>49945.682926829279</v>
      </c>
      <c r="O31" s="103">
        <f t="shared" si="18"/>
        <v>50586.012195121963</v>
      </c>
      <c r="P31" s="103">
        <f t="shared" si="18"/>
        <v>51226.341463414647</v>
      </c>
      <c r="Q31" s="103">
        <f t="shared" si="18"/>
        <v>51866.670731707331</v>
      </c>
      <c r="R31" s="29">
        <v>52507</v>
      </c>
      <c r="S31" s="29">
        <v>53605</v>
      </c>
      <c r="T31" s="29">
        <v>51697</v>
      </c>
      <c r="U31" s="29">
        <v>51745</v>
      </c>
      <c r="V31" s="29">
        <v>50708</v>
      </c>
      <c r="W31" s="94">
        <f>V31-4595.25</f>
        <v>46112.75</v>
      </c>
      <c r="X31" s="94">
        <f>W31-4595.25</f>
        <v>41517.5</v>
      </c>
      <c r="Y31" s="94">
        <f>X31-4595.25</f>
        <v>36922.25</v>
      </c>
      <c r="Z31" s="29">
        <v>32327</v>
      </c>
      <c r="AA31" s="94">
        <f>Z31-700.25</f>
        <v>31626.75</v>
      </c>
      <c r="AB31" s="94">
        <f>AA31-700.25</f>
        <v>30926.5</v>
      </c>
      <c r="AC31" s="94">
        <f>AB31-700.25</f>
        <v>30226.25</v>
      </c>
      <c r="AD31" s="29">
        <v>29526</v>
      </c>
      <c r="AE31" s="93">
        <f>AD31-1483</f>
        <v>28043</v>
      </c>
      <c r="AF31" s="29">
        <v>26560</v>
      </c>
      <c r="AG31" s="29">
        <v>23731</v>
      </c>
      <c r="AH31" s="94">
        <f>AG31+1523.75</f>
        <v>25254.75</v>
      </c>
      <c r="AI31" s="94">
        <f>AH31+1523.75</f>
        <v>26778.5</v>
      </c>
      <c r="AJ31" s="94">
        <f>AI31+1523.75</f>
        <v>28302.25</v>
      </c>
      <c r="AK31" s="29">
        <v>29826</v>
      </c>
      <c r="AL31" s="29">
        <v>32655</v>
      </c>
      <c r="AM31" s="29">
        <v>29221</v>
      </c>
      <c r="AN31" s="32">
        <v>46543.6</v>
      </c>
      <c r="AO31" s="94">
        <f>AN31+331.33</f>
        <v>46874.93</v>
      </c>
      <c r="AP31" s="94">
        <f>AO31+331.33</f>
        <v>47206.26</v>
      </c>
      <c r="AQ31" s="32">
        <v>47537.599999999999</v>
      </c>
      <c r="AR31" s="29">
        <v>57216</v>
      </c>
      <c r="AS31" s="94">
        <f>AR31+239.17</f>
        <v>57455.17</v>
      </c>
      <c r="AT31" s="94">
        <f t="shared" ref="AT31:AW31" si="19">AS31+239.17</f>
        <v>57694.34</v>
      </c>
      <c r="AU31" s="94">
        <f t="shared" si="19"/>
        <v>57933.509999999995</v>
      </c>
      <c r="AV31" s="94">
        <f t="shared" si="19"/>
        <v>58172.679999999993</v>
      </c>
      <c r="AW31" s="94">
        <f t="shared" si="19"/>
        <v>58411.849999999991</v>
      </c>
      <c r="AX31" s="44">
        <v>58651</v>
      </c>
      <c r="AY31" s="44">
        <v>57264</v>
      </c>
      <c r="AZ31" s="44">
        <v>48498.400000000001</v>
      </c>
      <c r="BA31" s="44">
        <v>48150.400000000001</v>
      </c>
      <c r="BB31" s="44">
        <v>47687.4</v>
      </c>
      <c r="BC31" s="33">
        <v>64787</v>
      </c>
      <c r="BD31" s="25"/>
    </row>
    <row r="32" spans="1:56" ht="13.5" customHeight="1">
      <c r="A32" s="27" t="s">
        <v>382</v>
      </c>
      <c r="B32" s="27" t="s">
        <v>375</v>
      </c>
      <c r="C32" s="26"/>
      <c r="D32" s="26"/>
      <c r="E32" s="26"/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6">
        <v>0</v>
      </c>
      <c r="AY32" s="26">
        <v>0</v>
      </c>
      <c r="AZ32" s="26">
        <v>0</v>
      </c>
      <c r="BA32" s="26">
        <v>0</v>
      </c>
      <c r="BB32" s="26">
        <v>0</v>
      </c>
      <c r="BC32" s="26">
        <v>0</v>
      </c>
      <c r="BD32" s="26">
        <v>0</v>
      </c>
    </row>
    <row r="33" spans="1:56" ht="13.5" customHeight="1" thickBot="1">
      <c r="A33" s="26" t="s">
        <v>258</v>
      </c>
      <c r="B33" s="27">
        <v>1435</v>
      </c>
      <c r="C33" s="26" t="s">
        <v>52</v>
      </c>
      <c r="D33" s="26" t="s">
        <v>7</v>
      </c>
      <c r="E33" s="26" t="s">
        <v>8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</row>
    <row r="34" spans="1:56" ht="13.5" customHeight="1">
      <c r="A34" s="37" t="s">
        <v>203</v>
      </c>
      <c r="B34" s="26" t="s">
        <v>376</v>
      </c>
      <c r="C34" s="26" t="s">
        <v>204</v>
      </c>
      <c r="D34" s="26" t="s">
        <v>7</v>
      </c>
      <c r="E34" s="26" t="s">
        <v>8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5">
        <v>0</v>
      </c>
    </row>
    <row r="35" spans="1:56" s="19" customFormat="1" ht="15.6">
      <c r="A35" s="25" t="s">
        <v>384</v>
      </c>
      <c r="B35" s="27">
        <v>1676</v>
      </c>
      <c r="C35" s="26" t="s">
        <v>55</v>
      </c>
      <c r="D35" s="26" t="s">
        <v>7</v>
      </c>
      <c r="E35" s="26" t="s">
        <v>8</v>
      </c>
      <c r="F35" s="87">
        <v>8281</v>
      </c>
      <c r="G35" s="106">
        <f>F35-51.8</f>
        <v>8229.2000000000007</v>
      </c>
      <c r="H35" s="106">
        <f t="shared" ref="H35:O35" si="20">G35-51.8</f>
        <v>8177.4000000000005</v>
      </c>
      <c r="I35" s="106">
        <f t="shared" si="20"/>
        <v>8125.6</v>
      </c>
      <c r="J35" s="106">
        <f t="shared" si="20"/>
        <v>8073.8</v>
      </c>
      <c r="K35" s="106">
        <f t="shared" si="20"/>
        <v>8022</v>
      </c>
      <c r="L35" s="106">
        <f t="shared" si="20"/>
        <v>7970.2</v>
      </c>
      <c r="M35" s="106">
        <f t="shared" si="20"/>
        <v>7918.4</v>
      </c>
      <c r="N35" s="106">
        <f t="shared" si="20"/>
        <v>7866.5999999999995</v>
      </c>
      <c r="O35" s="106">
        <f t="shared" si="20"/>
        <v>7814.7999999999993</v>
      </c>
      <c r="P35" s="29">
        <v>7763</v>
      </c>
      <c r="Q35" s="29">
        <v>7763</v>
      </c>
      <c r="R35" s="29">
        <v>7763</v>
      </c>
      <c r="S35" s="29">
        <v>7493</v>
      </c>
      <c r="T35" s="29">
        <v>7335</v>
      </c>
      <c r="U35" s="29">
        <v>7227</v>
      </c>
      <c r="V35" s="29">
        <v>7280</v>
      </c>
      <c r="W35" s="29">
        <v>6969</v>
      </c>
      <c r="X35" s="94">
        <f>W35-17.67</f>
        <v>6951.33</v>
      </c>
      <c r="Y35" s="94">
        <f>X35-17.67</f>
        <v>6933.66</v>
      </c>
      <c r="Z35" s="29">
        <v>6916</v>
      </c>
      <c r="AA35" s="94">
        <f>Z35-834.8</f>
        <v>6081.2</v>
      </c>
      <c r="AB35" s="94">
        <f>AA35-834.8</f>
        <v>5246.4</v>
      </c>
      <c r="AC35" s="94">
        <f>AB35-834.8</f>
        <v>4411.5999999999995</v>
      </c>
      <c r="AD35" s="94">
        <f>AC35-834.8</f>
        <v>3576.7999999999993</v>
      </c>
      <c r="AE35" s="32">
        <v>2742</v>
      </c>
      <c r="AF35" s="32">
        <v>2710</v>
      </c>
      <c r="AG35" s="94">
        <f>AF35-251</f>
        <v>2459</v>
      </c>
      <c r="AH35" s="32">
        <v>2208</v>
      </c>
      <c r="AI35" s="32">
        <v>2084</v>
      </c>
      <c r="AJ35" s="32">
        <v>2035</v>
      </c>
      <c r="AK35" s="32">
        <v>2035</v>
      </c>
      <c r="AL35" s="32">
        <v>2035</v>
      </c>
      <c r="AM35" s="94">
        <f>AL35-(AL35-AN35)/2</f>
        <v>2032.5</v>
      </c>
      <c r="AN35" s="32">
        <v>2030</v>
      </c>
      <c r="AO35" s="32">
        <v>2120</v>
      </c>
      <c r="AP35" s="29">
        <v>5898</v>
      </c>
      <c r="AQ35" s="29">
        <v>5898</v>
      </c>
      <c r="AR35" s="29">
        <v>5898</v>
      </c>
      <c r="AS35" s="94">
        <v>5898</v>
      </c>
      <c r="AT35" s="94">
        <v>5898</v>
      </c>
      <c r="AU35" s="94">
        <v>5898</v>
      </c>
      <c r="AV35" s="94">
        <v>5898</v>
      </c>
      <c r="AW35" s="94">
        <v>5898</v>
      </c>
      <c r="AX35" s="44">
        <v>5898</v>
      </c>
      <c r="AY35" s="59">
        <v>5898</v>
      </c>
      <c r="AZ35" s="59">
        <v>5898</v>
      </c>
      <c r="BA35" s="59">
        <v>5898</v>
      </c>
      <c r="BB35" s="59">
        <v>5898</v>
      </c>
      <c r="BC35" s="59">
        <v>5898</v>
      </c>
      <c r="BD35" s="25"/>
    </row>
    <row r="36" spans="1:56" s="19" customFormat="1" ht="15.6">
      <c r="A36" s="25" t="s">
        <v>56</v>
      </c>
      <c r="B36" s="27">
        <v>1435</v>
      </c>
      <c r="C36" s="26" t="s">
        <v>57</v>
      </c>
      <c r="D36" s="26" t="s">
        <v>7</v>
      </c>
      <c r="E36" s="26" t="s">
        <v>8</v>
      </c>
      <c r="F36" s="87">
        <v>41000</v>
      </c>
      <c r="G36" s="94">
        <f>F36+1000</f>
        <v>42000</v>
      </c>
      <c r="H36" s="94">
        <f>G36+1000</f>
        <v>43000</v>
      </c>
      <c r="I36" s="94">
        <f>H36+1000</f>
        <v>44000</v>
      </c>
      <c r="J36" s="94">
        <f>I36+1000</f>
        <v>45000</v>
      </c>
      <c r="K36" s="87">
        <v>46000</v>
      </c>
      <c r="L36" s="94">
        <f>K36+788</f>
        <v>46788</v>
      </c>
      <c r="M36" s="94">
        <f>L36+788</f>
        <v>47576</v>
      </c>
      <c r="N36" s="94">
        <f>M36+788</f>
        <v>48364</v>
      </c>
      <c r="O36" s="94">
        <f>N36+788</f>
        <v>49152</v>
      </c>
      <c r="P36" s="29">
        <v>49940</v>
      </c>
      <c r="Q36" s="29">
        <v>50182</v>
      </c>
      <c r="R36" s="29">
        <v>50591</v>
      </c>
      <c r="S36" s="29">
        <v>51604</v>
      </c>
      <c r="T36" s="29">
        <v>51604</v>
      </c>
      <c r="U36" s="29">
        <v>52119</v>
      </c>
      <c r="V36" s="29">
        <v>52487</v>
      </c>
      <c r="W36" s="29">
        <v>52611</v>
      </c>
      <c r="X36" s="29">
        <v>52767</v>
      </c>
      <c r="Y36" s="29">
        <v>53187</v>
      </c>
      <c r="Z36" s="29">
        <v>53378</v>
      </c>
      <c r="AA36" s="29">
        <v>53416</v>
      </c>
      <c r="AB36" s="29">
        <v>53566</v>
      </c>
      <c r="AC36" s="29">
        <v>53802</v>
      </c>
      <c r="AD36" s="29">
        <v>53992</v>
      </c>
      <c r="AE36" s="32">
        <v>54616</v>
      </c>
      <c r="AF36" s="32">
        <v>56678</v>
      </c>
      <c r="AG36" s="32">
        <v>57566</v>
      </c>
      <c r="AH36" s="32">
        <v>57583</v>
      </c>
      <c r="AI36" s="32">
        <v>57394</v>
      </c>
      <c r="AJ36" s="32">
        <v>58656</v>
      </c>
      <c r="AK36" s="32">
        <v>59079</v>
      </c>
      <c r="AL36" s="32">
        <v>59530</v>
      </c>
      <c r="AM36" s="32">
        <v>60446</v>
      </c>
      <c r="AN36" s="32">
        <v>61015</v>
      </c>
      <c r="AO36" s="32">
        <v>62200</v>
      </c>
      <c r="AP36" s="32">
        <v>63411.7</v>
      </c>
      <c r="AQ36" s="32">
        <v>63636.5</v>
      </c>
      <c r="AR36" s="32">
        <v>60809</v>
      </c>
      <c r="AS36" s="32">
        <v>65491</v>
      </c>
      <c r="AT36" s="32">
        <v>66239</v>
      </c>
      <c r="AU36" s="32">
        <v>66041</v>
      </c>
      <c r="AV36" s="32">
        <v>66298</v>
      </c>
      <c r="AW36" s="32">
        <v>66585</v>
      </c>
      <c r="AX36" s="32">
        <v>66989</v>
      </c>
      <c r="AY36" s="32">
        <v>67212</v>
      </c>
      <c r="AZ36" s="32">
        <v>83717</v>
      </c>
      <c r="BA36" s="32">
        <v>67278</v>
      </c>
      <c r="BB36" s="32">
        <v>67515</v>
      </c>
      <c r="BC36" s="32">
        <v>68141</v>
      </c>
      <c r="BD36" s="25"/>
    </row>
    <row r="37" spans="1:56" s="19" customFormat="1" ht="15.6">
      <c r="A37" s="25" t="s">
        <v>369</v>
      </c>
      <c r="B37" s="27">
        <v>1435</v>
      </c>
      <c r="C37" s="26" t="s">
        <v>370</v>
      </c>
      <c r="D37" s="26"/>
      <c r="E37" s="26"/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0</v>
      </c>
      <c r="BD37" s="25">
        <v>0</v>
      </c>
    </row>
    <row r="38" spans="1:56" s="19" customFormat="1" ht="15.6">
      <c r="A38" s="26" t="s">
        <v>234</v>
      </c>
      <c r="B38" s="27">
        <v>914</v>
      </c>
      <c r="C38" s="26" t="s">
        <v>63</v>
      </c>
      <c r="D38" s="26" t="s">
        <v>7</v>
      </c>
      <c r="E38" s="26" t="s">
        <v>8</v>
      </c>
      <c r="F38" s="90">
        <v>3436</v>
      </c>
      <c r="G38" s="105">
        <f>F38-61.4</f>
        <v>3374.6</v>
      </c>
      <c r="H38" s="105">
        <f t="shared" ref="H38:O38" si="21">G38-61.4</f>
        <v>3313.2</v>
      </c>
      <c r="I38" s="105">
        <f t="shared" si="21"/>
        <v>3251.7999999999997</v>
      </c>
      <c r="J38" s="105">
        <f t="shared" si="21"/>
        <v>3190.3999999999996</v>
      </c>
      <c r="K38" s="105">
        <f t="shared" si="21"/>
        <v>3128.9999999999995</v>
      </c>
      <c r="L38" s="105">
        <f t="shared" si="21"/>
        <v>3067.5999999999995</v>
      </c>
      <c r="M38" s="105">
        <f t="shared" si="21"/>
        <v>3006.1999999999994</v>
      </c>
      <c r="N38" s="105">
        <f t="shared" si="21"/>
        <v>2944.7999999999993</v>
      </c>
      <c r="O38" s="105">
        <f t="shared" si="21"/>
        <v>2883.3999999999992</v>
      </c>
      <c r="P38" s="29">
        <v>2822</v>
      </c>
      <c r="Q38" s="29">
        <v>2822</v>
      </c>
      <c r="R38" s="29">
        <v>2710</v>
      </c>
      <c r="S38" s="29">
        <v>2680</v>
      </c>
      <c r="T38" s="29">
        <v>2622</v>
      </c>
      <c r="U38" s="29">
        <v>2622</v>
      </c>
      <c r="V38" s="29">
        <v>2616</v>
      </c>
      <c r="W38" s="29">
        <v>2616</v>
      </c>
      <c r="X38" s="94">
        <f>W38-28</f>
        <v>2588</v>
      </c>
      <c r="Y38" s="94">
        <f>X38-28</f>
        <v>2560</v>
      </c>
      <c r="Z38" s="29">
        <v>2532</v>
      </c>
      <c r="AA38" s="94">
        <f>Z38-154.25</f>
        <v>2377.75</v>
      </c>
      <c r="AB38" s="94">
        <f>AA38-154.25</f>
        <v>2223.5</v>
      </c>
      <c r="AC38" s="94">
        <f>AB38-154.25</f>
        <v>2069.25</v>
      </c>
      <c r="AD38" s="29">
        <v>1915</v>
      </c>
      <c r="AE38" s="29">
        <v>1800</v>
      </c>
      <c r="AF38" s="29">
        <v>3154</v>
      </c>
      <c r="AG38" s="93">
        <f t="shared" ref="AG38:AN38" si="22">AF38-113</f>
        <v>3041</v>
      </c>
      <c r="AH38" s="93">
        <f t="shared" si="22"/>
        <v>2928</v>
      </c>
      <c r="AI38" s="93">
        <f t="shared" si="22"/>
        <v>2815</v>
      </c>
      <c r="AJ38" s="93">
        <f t="shared" si="22"/>
        <v>2702</v>
      </c>
      <c r="AK38" s="93">
        <f t="shared" si="22"/>
        <v>2589</v>
      </c>
      <c r="AL38" s="93">
        <f t="shared" si="22"/>
        <v>2476</v>
      </c>
      <c r="AM38" s="93">
        <f t="shared" si="22"/>
        <v>2363</v>
      </c>
      <c r="AN38" s="93">
        <f t="shared" si="22"/>
        <v>2250</v>
      </c>
      <c r="AO38" s="29">
        <v>2137</v>
      </c>
      <c r="AP38" s="29">
        <v>2137</v>
      </c>
      <c r="AQ38" s="93">
        <f>AP38-237</f>
        <v>1900</v>
      </c>
      <c r="AR38" s="29">
        <v>1663</v>
      </c>
      <c r="AS38" s="93">
        <f>AR38+79.67</f>
        <v>1742.67</v>
      </c>
      <c r="AT38" s="93">
        <f>AS38+79.67</f>
        <v>1822.3400000000001</v>
      </c>
      <c r="AU38" s="93">
        <f>AT38+79.67</f>
        <v>1902.0100000000002</v>
      </c>
      <c r="AV38" s="93">
        <f>AU38+79.67</f>
        <v>1981.6800000000003</v>
      </c>
      <c r="AW38" s="93">
        <f>AV38+79.67</f>
        <v>2061.3500000000004</v>
      </c>
      <c r="AX38" s="55">
        <v>2141</v>
      </c>
      <c r="AY38" s="97">
        <v>2141</v>
      </c>
      <c r="AZ38" s="97">
        <v>2141</v>
      </c>
      <c r="BA38" s="97">
        <v>2141</v>
      </c>
      <c r="BB38" s="97">
        <v>2141</v>
      </c>
      <c r="BC38" s="97">
        <v>2141</v>
      </c>
      <c r="BD38" s="25"/>
    </row>
    <row r="39" spans="1:56" ht="13.5" customHeight="1">
      <c r="A39" s="25" t="s">
        <v>64</v>
      </c>
      <c r="B39" s="27" t="s">
        <v>375</v>
      </c>
      <c r="C39" s="26" t="s">
        <v>65</v>
      </c>
      <c r="D39" s="26" t="s">
        <v>7</v>
      </c>
      <c r="E39" s="26" t="s">
        <v>8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6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</row>
    <row r="40" spans="1:56" ht="13.2" customHeight="1">
      <c r="A40" s="26" t="s">
        <v>261</v>
      </c>
      <c r="B40" s="27">
        <v>1067</v>
      </c>
      <c r="C40" s="26" t="s">
        <v>62</v>
      </c>
      <c r="D40" s="26" t="s">
        <v>7</v>
      </c>
      <c r="E40" s="26" t="s">
        <v>8</v>
      </c>
      <c r="F40" s="104">
        <f>P40/80*70</f>
        <v>454.125</v>
      </c>
      <c r="G40" s="103">
        <f>F40+($P$40/80)</f>
        <v>460.61250000000001</v>
      </c>
      <c r="H40" s="103">
        <f t="shared" ref="H40:O40" si="23">G40+($P$40/80)</f>
        <v>467.1</v>
      </c>
      <c r="I40" s="103">
        <f t="shared" si="23"/>
        <v>473.58750000000003</v>
      </c>
      <c r="J40" s="103">
        <f t="shared" si="23"/>
        <v>480.07500000000005</v>
      </c>
      <c r="K40" s="103">
        <f t="shared" si="23"/>
        <v>486.56250000000006</v>
      </c>
      <c r="L40" s="103">
        <f t="shared" si="23"/>
        <v>493.05000000000007</v>
      </c>
      <c r="M40" s="103">
        <f t="shared" si="23"/>
        <v>499.53750000000008</v>
      </c>
      <c r="N40" s="103">
        <f t="shared" si="23"/>
        <v>506.02500000000009</v>
      </c>
      <c r="O40" s="103">
        <f t="shared" si="23"/>
        <v>512.51250000000005</v>
      </c>
      <c r="P40" s="29">
        <v>519</v>
      </c>
      <c r="Q40" s="29">
        <v>519</v>
      </c>
      <c r="R40" s="29">
        <v>519</v>
      </c>
      <c r="S40" s="29">
        <v>519</v>
      </c>
      <c r="T40" s="29">
        <v>518.5</v>
      </c>
      <c r="U40" s="29">
        <v>518.5</v>
      </c>
      <c r="V40" s="29">
        <v>609.5</v>
      </c>
      <c r="W40" s="29">
        <v>609.5</v>
      </c>
      <c r="X40" s="29">
        <v>609.5</v>
      </c>
      <c r="Y40" s="29">
        <v>609.5</v>
      </c>
      <c r="Z40" s="94">
        <f>Y40-49.75</f>
        <v>559.75</v>
      </c>
      <c r="AA40" s="94">
        <v>510</v>
      </c>
      <c r="AB40" s="29">
        <v>510</v>
      </c>
      <c r="AC40" s="29">
        <v>600</v>
      </c>
      <c r="AD40" s="29">
        <v>706</v>
      </c>
      <c r="AE40" s="32">
        <v>706</v>
      </c>
      <c r="AF40" s="32">
        <v>706</v>
      </c>
      <c r="AG40" s="32">
        <v>706</v>
      </c>
      <c r="AH40" s="32">
        <v>895</v>
      </c>
      <c r="AI40" s="32">
        <v>895</v>
      </c>
      <c r="AJ40" s="32">
        <v>900</v>
      </c>
      <c r="AK40" s="32">
        <v>900</v>
      </c>
      <c r="AL40" s="32">
        <v>900</v>
      </c>
      <c r="AM40" s="32">
        <v>795</v>
      </c>
      <c r="AN40" s="32">
        <v>795</v>
      </c>
      <c r="AO40" s="32">
        <v>795</v>
      </c>
      <c r="AP40" s="32">
        <v>795</v>
      </c>
      <c r="AQ40" s="94">
        <f>AP40+16.37</f>
        <v>811.37</v>
      </c>
      <c r="AR40" s="94">
        <f>AQ40+16.37</f>
        <v>827.74</v>
      </c>
      <c r="AS40" s="94">
        <f>AR40+16.37</f>
        <v>844.11</v>
      </c>
      <c r="AT40" s="94">
        <f>AS40+16.37</f>
        <v>860.48</v>
      </c>
      <c r="AU40" s="94">
        <f>AT40+16.37</f>
        <v>876.85</v>
      </c>
      <c r="AV40" s="32">
        <v>893.2</v>
      </c>
      <c r="AW40" s="94">
        <f>AV40-49.1</f>
        <v>844.1</v>
      </c>
      <c r="AX40" s="44">
        <v>795</v>
      </c>
      <c r="AY40" s="98">
        <f>AX40+18.2</f>
        <v>813.2</v>
      </c>
      <c r="AZ40" s="98">
        <f>AY40+18.2</f>
        <v>831.40000000000009</v>
      </c>
      <c r="BA40" s="98">
        <f>AZ40+18.2</f>
        <v>849.60000000000014</v>
      </c>
      <c r="BB40" s="98">
        <f>BA40+18.2</f>
        <v>867.80000000000018</v>
      </c>
      <c r="BC40" s="44">
        <v>886</v>
      </c>
      <c r="BD40" s="26"/>
    </row>
    <row r="41" spans="1:56" ht="13.5" customHeight="1">
      <c r="A41" s="26" t="s">
        <v>262</v>
      </c>
      <c r="B41" s="27">
        <v>1067</v>
      </c>
      <c r="C41" s="26" t="s">
        <v>61</v>
      </c>
      <c r="D41" s="26" t="s">
        <v>7</v>
      </c>
      <c r="E41" s="26" t="s">
        <v>8</v>
      </c>
      <c r="F41" s="104">
        <f>P41/80*70</f>
        <v>3947.125</v>
      </c>
      <c r="G41" s="103">
        <f>F41+($P$41/80)</f>
        <v>4003.5124999999998</v>
      </c>
      <c r="H41" s="103">
        <f t="shared" ref="H41:O41" si="24">G41+($P$41/80)</f>
        <v>4059.8999999999996</v>
      </c>
      <c r="I41" s="103">
        <f t="shared" si="24"/>
        <v>4116.2874999999995</v>
      </c>
      <c r="J41" s="103">
        <f t="shared" si="24"/>
        <v>4172.6749999999993</v>
      </c>
      <c r="K41" s="103">
        <f t="shared" si="24"/>
        <v>4229.0624999999991</v>
      </c>
      <c r="L41" s="103">
        <f t="shared" si="24"/>
        <v>4285.4499999999989</v>
      </c>
      <c r="M41" s="103">
        <f t="shared" si="24"/>
        <v>4341.8374999999987</v>
      </c>
      <c r="N41" s="103">
        <f t="shared" si="24"/>
        <v>4398.2249999999985</v>
      </c>
      <c r="O41" s="103">
        <f t="shared" si="24"/>
        <v>4454.6124999999984</v>
      </c>
      <c r="P41" s="29">
        <v>4511</v>
      </c>
      <c r="Q41" s="29">
        <v>4511</v>
      </c>
      <c r="R41" s="29">
        <v>4511</v>
      </c>
      <c r="S41" s="29">
        <v>4511</v>
      </c>
      <c r="T41" s="29">
        <v>4511</v>
      </c>
      <c r="U41" s="29">
        <v>4511</v>
      </c>
      <c r="V41" s="29">
        <v>4511</v>
      </c>
      <c r="W41" s="29">
        <v>4511</v>
      </c>
      <c r="X41" s="29">
        <v>4511</v>
      </c>
      <c r="Y41" s="29">
        <v>4511</v>
      </c>
      <c r="Z41" s="29">
        <v>4511</v>
      </c>
      <c r="AA41" s="94">
        <f>Z41-119.67</f>
        <v>4391.33</v>
      </c>
      <c r="AB41" s="94">
        <f>AA41-119.67</f>
        <v>4271.66</v>
      </c>
      <c r="AC41" s="29">
        <v>4152</v>
      </c>
      <c r="AD41" s="29">
        <v>4752</v>
      </c>
      <c r="AE41" s="32">
        <v>4477</v>
      </c>
      <c r="AF41" s="32">
        <v>3641</v>
      </c>
      <c r="AG41" s="32">
        <v>3641</v>
      </c>
      <c r="AH41" s="32">
        <v>3641</v>
      </c>
      <c r="AI41" s="32">
        <v>3641</v>
      </c>
      <c r="AJ41" s="32">
        <v>3641</v>
      </c>
      <c r="AK41" s="32">
        <v>3641</v>
      </c>
      <c r="AL41" s="32">
        <v>4499</v>
      </c>
      <c r="AM41" s="32">
        <v>4499</v>
      </c>
      <c r="AN41" s="32">
        <v>3641</v>
      </c>
      <c r="AO41" s="32">
        <v>3641</v>
      </c>
      <c r="AP41" s="32">
        <v>4007</v>
      </c>
      <c r="AQ41" s="32">
        <v>4007</v>
      </c>
      <c r="AR41" s="32">
        <v>3641</v>
      </c>
      <c r="AS41" s="32">
        <v>3641</v>
      </c>
      <c r="AT41" s="32">
        <v>3641</v>
      </c>
      <c r="AU41" s="32">
        <v>3641</v>
      </c>
      <c r="AV41" s="32">
        <v>3641</v>
      </c>
      <c r="AW41" s="32">
        <v>3641</v>
      </c>
      <c r="AX41" s="44">
        <v>3641</v>
      </c>
      <c r="AY41" s="44">
        <v>3641</v>
      </c>
      <c r="AZ41" s="44">
        <v>3641</v>
      </c>
      <c r="BA41" s="44">
        <v>3641</v>
      </c>
      <c r="BB41" s="44">
        <v>3641</v>
      </c>
      <c r="BC41" s="44">
        <v>3641</v>
      </c>
      <c r="BD41" s="26"/>
    </row>
    <row r="42" spans="1:56" ht="13.5" customHeight="1">
      <c r="A42" s="27" t="s">
        <v>371</v>
      </c>
      <c r="B42" s="41"/>
      <c r="C42" s="26"/>
      <c r="D42" s="26"/>
      <c r="E42" s="26"/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6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</row>
    <row r="43" spans="1:56" ht="13.5" customHeight="1">
      <c r="A43" s="25" t="s">
        <v>399</v>
      </c>
      <c r="B43" s="41">
        <v>1067</v>
      </c>
      <c r="C43" s="26" t="s">
        <v>66</v>
      </c>
      <c r="D43" s="26" t="s">
        <v>7</v>
      </c>
      <c r="E43" s="26" t="s">
        <v>8</v>
      </c>
      <c r="F43" s="104">
        <f>P43/80*70</f>
        <v>497</v>
      </c>
      <c r="G43" s="103">
        <f>F43+($P$43/80)</f>
        <v>504.1</v>
      </c>
      <c r="H43" s="103">
        <f t="shared" ref="H43:O43" si="25">G43+($P$43/80)</f>
        <v>511.20000000000005</v>
      </c>
      <c r="I43" s="103">
        <f t="shared" si="25"/>
        <v>518.30000000000007</v>
      </c>
      <c r="J43" s="103">
        <f t="shared" si="25"/>
        <v>525.40000000000009</v>
      </c>
      <c r="K43" s="103">
        <f t="shared" si="25"/>
        <v>532.50000000000011</v>
      </c>
      <c r="L43" s="103">
        <f t="shared" si="25"/>
        <v>539.60000000000014</v>
      </c>
      <c r="M43" s="103">
        <f t="shared" si="25"/>
        <v>546.70000000000016</v>
      </c>
      <c r="N43" s="103">
        <f t="shared" si="25"/>
        <v>553.80000000000018</v>
      </c>
      <c r="O43" s="103">
        <f t="shared" si="25"/>
        <v>560.9000000000002</v>
      </c>
      <c r="P43" s="29">
        <v>568</v>
      </c>
      <c r="Q43" s="29">
        <v>568</v>
      </c>
      <c r="R43" s="29">
        <v>568</v>
      </c>
      <c r="S43" s="29">
        <v>568</v>
      </c>
      <c r="T43" s="29">
        <v>568</v>
      </c>
      <c r="U43" s="29">
        <v>568</v>
      </c>
      <c r="V43" s="29">
        <v>568</v>
      </c>
      <c r="W43" s="29">
        <v>480</v>
      </c>
      <c r="X43" s="94">
        <f t="shared" ref="X43:AD43" si="26">W43+12.625</f>
        <v>492.625</v>
      </c>
      <c r="Y43" s="94">
        <f t="shared" si="26"/>
        <v>505.25</v>
      </c>
      <c r="Z43" s="94">
        <f t="shared" si="26"/>
        <v>517.875</v>
      </c>
      <c r="AA43" s="94">
        <f t="shared" si="26"/>
        <v>530.5</v>
      </c>
      <c r="AB43" s="94">
        <f t="shared" si="26"/>
        <v>543.125</v>
      </c>
      <c r="AC43" s="94">
        <f t="shared" si="26"/>
        <v>555.75</v>
      </c>
      <c r="AD43" s="94">
        <f t="shared" si="26"/>
        <v>568.375</v>
      </c>
      <c r="AE43" s="32">
        <v>581</v>
      </c>
      <c r="AF43" s="32">
        <v>581</v>
      </c>
      <c r="AG43" s="32">
        <v>581</v>
      </c>
      <c r="AH43" s="32">
        <v>581</v>
      </c>
      <c r="AI43" s="32">
        <v>581</v>
      </c>
      <c r="AJ43" s="32">
        <v>581</v>
      </c>
      <c r="AK43" s="32">
        <v>848</v>
      </c>
      <c r="AL43" s="94">
        <f t="shared" ref="AL43:AW43" si="27">AK43-43.84</f>
        <v>804.16</v>
      </c>
      <c r="AM43" s="94">
        <f t="shared" si="27"/>
        <v>760.31999999999994</v>
      </c>
      <c r="AN43" s="94">
        <f t="shared" si="27"/>
        <v>716.4799999999999</v>
      </c>
      <c r="AO43" s="94">
        <f t="shared" si="27"/>
        <v>672.63999999999987</v>
      </c>
      <c r="AP43" s="94">
        <f t="shared" si="27"/>
        <v>628.79999999999984</v>
      </c>
      <c r="AQ43" s="94">
        <f t="shared" si="27"/>
        <v>584.95999999999981</v>
      </c>
      <c r="AR43" s="94">
        <f t="shared" si="27"/>
        <v>541.11999999999978</v>
      </c>
      <c r="AS43" s="94">
        <f t="shared" si="27"/>
        <v>497.27999999999975</v>
      </c>
      <c r="AT43" s="94">
        <f t="shared" si="27"/>
        <v>453.43999999999971</v>
      </c>
      <c r="AU43" s="94">
        <f t="shared" si="27"/>
        <v>409.59999999999968</v>
      </c>
      <c r="AV43" s="94">
        <f t="shared" si="27"/>
        <v>365.75999999999965</v>
      </c>
      <c r="AW43" s="94">
        <f t="shared" si="27"/>
        <v>321.91999999999962</v>
      </c>
      <c r="AX43" s="44">
        <v>278</v>
      </c>
      <c r="AY43" s="44">
        <v>278</v>
      </c>
      <c r="AZ43" s="44">
        <v>278</v>
      </c>
      <c r="BA43" s="44">
        <v>278</v>
      </c>
      <c r="BB43" s="44">
        <v>278</v>
      </c>
      <c r="BC43" s="44">
        <v>278</v>
      </c>
      <c r="BD43" s="25"/>
    </row>
    <row r="44" spans="1:56" s="13" customFormat="1" ht="15.6">
      <c r="A44" s="26" t="s">
        <v>263</v>
      </c>
      <c r="B44" s="27">
        <v>1000</v>
      </c>
      <c r="C44" s="26" t="s">
        <v>58</v>
      </c>
      <c r="D44" s="26" t="s">
        <v>7</v>
      </c>
      <c r="E44" s="26" t="s">
        <v>8</v>
      </c>
      <c r="F44" s="104">
        <f t="shared" ref="F44:F47" si="28">P44/80*70</f>
        <v>1032.5</v>
      </c>
      <c r="G44" s="103">
        <f>F44+($P$44/80)</f>
        <v>1047.25</v>
      </c>
      <c r="H44" s="103">
        <f t="shared" ref="H44:O44" si="29">G44+($P$44/80)</f>
        <v>1062</v>
      </c>
      <c r="I44" s="103">
        <f t="shared" si="29"/>
        <v>1076.75</v>
      </c>
      <c r="J44" s="103">
        <f t="shared" si="29"/>
        <v>1091.5</v>
      </c>
      <c r="K44" s="103">
        <f t="shared" si="29"/>
        <v>1106.25</v>
      </c>
      <c r="L44" s="103">
        <f t="shared" si="29"/>
        <v>1121</v>
      </c>
      <c r="M44" s="103">
        <f t="shared" si="29"/>
        <v>1135.75</v>
      </c>
      <c r="N44" s="103">
        <f t="shared" si="29"/>
        <v>1150.5</v>
      </c>
      <c r="O44" s="103">
        <f t="shared" si="29"/>
        <v>1165.25</v>
      </c>
      <c r="P44" s="29">
        <v>1180</v>
      </c>
      <c r="Q44" s="29">
        <v>1182</v>
      </c>
      <c r="R44" s="29">
        <v>1182</v>
      </c>
      <c r="S44" s="29">
        <v>1182</v>
      </c>
      <c r="T44" s="29">
        <v>1182</v>
      </c>
      <c r="U44" s="29">
        <v>1182</v>
      </c>
      <c r="V44" s="29">
        <v>1167</v>
      </c>
      <c r="W44" s="29">
        <v>1167</v>
      </c>
      <c r="X44" s="94">
        <f>W44-6</f>
        <v>1161</v>
      </c>
      <c r="Y44" s="29">
        <v>1155</v>
      </c>
      <c r="Z44" s="29">
        <v>709</v>
      </c>
      <c r="AA44" s="29">
        <v>650</v>
      </c>
      <c r="AB44" s="29">
        <v>651</v>
      </c>
      <c r="AC44" s="29">
        <v>651</v>
      </c>
      <c r="AD44" s="29">
        <v>651</v>
      </c>
      <c r="AE44" s="32">
        <v>639</v>
      </c>
      <c r="AF44" s="32">
        <v>1955</v>
      </c>
      <c r="AG44" s="32">
        <v>1955</v>
      </c>
      <c r="AH44" s="32">
        <v>1955</v>
      </c>
      <c r="AI44" s="32">
        <v>1955</v>
      </c>
      <c r="AJ44" s="32">
        <v>639</v>
      </c>
      <c r="AK44" s="32">
        <v>639</v>
      </c>
      <c r="AL44" s="32">
        <v>639</v>
      </c>
      <c r="AM44" s="32">
        <v>639</v>
      </c>
      <c r="AN44" s="32">
        <v>639</v>
      </c>
      <c r="AO44" s="32">
        <v>639</v>
      </c>
      <c r="AP44" s="32">
        <v>639</v>
      </c>
      <c r="AQ44" s="32">
        <v>639</v>
      </c>
      <c r="AR44" s="32">
        <v>639</v>
      </c>
      <c r="AS44" s="32">
        <v>639</v>
      </c>
      <c r="AT44" s="32">
        <v>639</v>
      </c>
      <c r="AU44" s="32">
        <v>639</v>
      </c>
      <c r="AV44" s="32">
        <v>639</v>
      </c>
      <c r="AW44" s="32">
        <v>639</v>
      </c>
      <c r="AX44" s="44">
        <v>639</v>
      </c>
      <c r="AY44" s="44">
        <v>639</v>
      </c>
      <c r="AZ44" s="44">
        <v>639</v>
      </c>
      <c r="BA44" s="44">
        <v>639</v>
      </c>
      <c r="BB44" s="44">
        <v>639</v>
      </c>
      <c r="BC44" s="59">
        <v>639</v>
      </c>
      <c r="BD44" s="25"/>
    </row>
    <row r="45" spans="1:56" s="13" customFormat="1" ht="15.6">
      <c r="A45" s="25" t="s">
        <v>67</v>
      </c>
      <c r="B45" s="41">
        <v>1435</v>
      </c>
      <c r="C45" s="26" t="s">
        <v>68</v>
      </c>
      <c r="D45" s="26" t="s">
        <v>7</v>
      </c>
      <c r="E45" s="26" t="s">
        <v>8</v>
      </c>
      <c r="F45" s="104">
        <f t="shared" si="28"/>
        <v>3834.25</v>
      </c>
      <c r="G45" s="103">
        <f>F45+($P$45/80)</f>
        <v>3889.0250000000001</v>
      </c>
      <c r="H45" s="103">
        <f t="shared" ref="H45:O45" si="30">G45+($P$45/80)</f>
        <v>3943.8</v>
      </c>
      <c r="I45" s="103">
        <f t="shared" si="30"/>
        <v>3998.5750000000003</v>
      </c>
      <c r="J45" s="103">
        <f t="shared" si="30"/>
        <v>4053.3500000000004</v>
      </c>
      <c r="K45" s="103">
        <f t="shared" si="30"/>
        <v>4108.125</v>
      </c>
      <c r="L45" s="103">
        <f t="shared" si="30"/>
        <v>4162.8999999999996</v>
      </c>
      <c r="M45" s="103">
        <f t="shared" si="30"/>
        <v>4217.6749999999993</v>
      </c>
      <c r="N45" s="103">
        <f t="shared" si="30"/>
        <v>4272.4499999999989</v>
      </c>
      <c r="O45" s="103">
        <f t="shared" si="30"/>
        <v>4327.2249999999985</v>
      </c>
      <c r="P45" s="29">
        <v>4382</v>
      </c>
      <c r="Q45" s="93">
        <f>P45-39</f>
        <v>4343</v>
      </c>
      <c r="R45" s="93">
        <f>Q45-39</f>
        <v>4304</v>
      </c>
      <c r="S45" s="93">
        <f>R45-39</f>
        <v>4265</v>
      </c>
      <c r="T45" s="29">
        <v>4226</v>
      </c>
      <c r="U45" s="94">
        <f>T45-32.5</f>
        <v>4193.5</v>
      </c>
      <c r="V45" s="94">
        <v>4161</v>
      </c>
      <c r="W45" s="94">
        <f>V45+215.33</f>
        <v>4376.33</v>
      </c>
      <c r="X45" s="94">
        <f>W45+215.33</f>
        <v>4591.66</v>
      </c>
      <c r="Y45" s="29">
        <v>4807</v>
      </c>
      <c r="Z45" s="94">
        <f>Y45-19</f>
        <v>4788</v>
      </c>
      <c r="AA45" s="94">
        <f>Z45-19</f>
        <v>4769</v>
      </c>
      <c r="AB45" s="94">
        <f>AA45-19</f>
        <v>4750</v>
      </c>
      <c r="AC45" s="94">
        <f>AB45-19</f>
        <v>4731</v>
      </c>
      <c r="AD45" s="94">
        <f>AC45-19</f>
        <v>4712</v>
      </c>
      <c r="AE45" s="32">
        <v>4693</v>
      </c>
      <c r="AF45" s="32">
        <v>4527</v>
      </c>
      <c r="AG45" s="32">
        <v>4509</v>
      </c>
      <c r="AH45" s="32">
        <v>4252</v>
      </c>
      <c r="AI45" s="32">
        <v>4179</v>
      </c>
      <c r="AJ45" s="32">
        <v>4252</v>
      </c>
      <c r="AK45" s="32">
        <v>4382</v>
      </c>
      <c r="AL45" s="32">
        <v>4428</v>
      </c>
      <c r="AM45" s="32">
        <v>4538</v>
      </c>
      <c r="AN45" s="32">
        <v>4184</v>
      </c>
      <c r="AO45" s="32">
        <v>4065</v>
      </c>
      <c r="AP45" s="32">
        <v>4065</v>
      </c>
      <c r="AQ45" s="32">
        <v>5075.6000000000004</v>
      </c>
      <c r="AR45" s="49">
        <v>5075.6000000000004</v>
      </c>
      <c r="AS45" s="49">
        <v>5075.6000000000004</v>
      </c>
      <c r="AT45" s="49">
        <v>5075.6000000000004</v>
      </c>
      <c r="AU45" s="49">
        <v>5075.6000000000004</v>
      </c>
      <c r="AV45" s="49">
        <v>5075.6000000000004</v>
      </c>
      <c r="AW45" s="49">
        <v>5075.6000000000004</v>
      </c>
      <c r="AX45" s="49">
        <v>5075.6000000000004</v>
      </c>
      <c r="AY45" s="49">
        <v>5075.6000000000004</v>
      </c>
      <c r="AZ45" s="49">
        <v>5075.6000000000004</v>
      </c>
      <c r="BA45" s="49">
        <v>5075.6000000000004</v>
      </c>
      <c r="BB45" s="49">
        <v>5075.6000000000004</v>
      </c>
      <c r="BC45" s="49">
        <v>5075.6000000000004</v>
      </c>
      <c r="BD45" s="25"/>
    </row>
    <row r="46" spans="1:56" s="13" customFormat="1" ht="15.6">
      <c r="A46" s="25" t="s">
        <v>69</v>
      </c>
      <c r="B46" s="27" t="s">
        <v>375</v>
      </c>
      <c r="C46" s="26" t="s">
        <v>70</v>
      </c>
      <c r="D46" s="26" t="s">
        <v>7</v>
      </c>
      <c r="E46" s="26" t="s">
        <v>8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6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</row>
    <row r="47" spans="1:56" s="13" customFormat="1" ht="15.6">
      <c r="A47" s="25" t="s">
        <v>78</v>
      </c>
      <c r="B47" s="25">
        <v>1435</v>
      </c>
      <c r="C47" s="26" t="s">
        <v>79</v>
      </c>
      <c r="D47" s="26" t="s">
        <v>7</v>
      </c>
      <c r="E47" s="26" t="s">
        <v>8</v>
      </c>
      <c r="F47" s="104">
        <f t="shared" si="28"/>
        <v>1763.125</v>
      </c>
      <c r="G47" s="103">
        <f>F47+($P$47/80)</f>
        <v>1788.3125</v>
      </c>
      <c r="H47" s="103">
        <f t="shared" ref="H47:O47" si="31">G47+($P$47/80)</f>
        <v>1813.5</v>
      </c>
      <c r="I47" s="103">
        <f t="shared" si="31"/>
        <v>1838.6875</v>
      </c>
      <c r="J47" s="103">
        <f t="shared" si="31"/>
        <v>1863.875</v>
      </c>
      <c r="K47" s="103">
        <f t="shared" si="31"/>
        <v>1889.0625</v>
      </c>
      <c r="L47" s="103">
        <f t="shared" si="31"/>
        <v>1914.25</v>
      </c>
      <c r="M47" s="103">
        <f t="shared" si="31"/>
        <v>1939.4375</v>
      </c>
      <c r="N47" s="103">
        <f t="shared" si="31"/>
        <v>1964.625</v>
      </c>
      <c r="O47" s="103">
        <f t="shared" si="31"/>
        <v>1989.8125</v>
      </c>
      <c r="P47" s="29">
        <v>2015</v>
      </c>
      <c r="Q47" s="29">
        <v>2015</v>
      </c>
      <c r="R47" s="29">
        <v>2015</v>
      </c>
      <c r="S47" s="29">
        <v>2448</v>
      </c>
      <c r="T47" s="29">
        <v>2448</v>
      </c>
      <c r="U47" s="29">
        <v>2471</v>
      </c>
      <c r="V47" s="29">
        <v>2471</v>
      </c>
      <c r="W47" s="29">
        <v>2476</v>
      </c>
      <c r="X47" s="29">
        <v>2476</v>
      </c>
      <c r="Y47" s="29">
        <v>2344</v>
      </c>
      <c r="Z47" s="29">
        <v>2344</v>
      </c>
      <c r="AA47" s="29">
        <v>2344</v>
      </c>
      <c r="AB47" s="29">
        <v>2306</v>
      </c>
      <c r="AC47" s="29">
        <v>2311</v>
      </c>
      <c r="AD47" s="29">
        <v>2349</v>
      </c>
      <c r="AE47" s="32">
        <v>2349</v>
      </c>
      <c r="AF47" s="32">
        <v>2349</v>
      </c>
      <c r="AG47" s="32">
        <v>2232</v>
      </c>
      <c r="AH47" s="32">
        <v>2264</v>
      </c>
      <c r="AI47" s="32">
        <v>2324</v>
      </c>
      <c r="AJ47" s="32">
        <v>2047</v>
      </c>
      <c r="AK47" s="32">
        <v>2047</v>
      </c>
      <c r="AL47" s="32">
        <v>2273</v>
      </c>
      <c r="AM47" s="32">
        <v>2273</v>
      </c>
      <c r="AN47" s="32">
        <v>2212</v>
      </c>
      <c r="AO47" s="32">
        <v>2134</v>
      </c>
      <c r="AP47" s="32">
        <v>2133</v>
      </c>
      <c r="AQ47" s="32">
        <v>2133</v>
      </c>
      <c r="AR47" s="32">
        <v>2131</v>
      </c>
      <c r="AS47" s="32">
        <v>2131</v>
      </c>
      <c r="AT47" s="94">
        <f>AS47-9</f>
        <v>2122</v>
      </c>
      <c r="AU47" s="94">
        <f>AT47-9</f>
        <v>2113</v>
      </c>
      <c r="AV47" s="94">
        <f>AU47-9</f>
        <v>2104</v>
      </c>
      <c r="AW47" s="64">
        <v>2095</v>
      </c>
      <c r="AX47" s="65">
        <v>2095</v>
      </c>
      <c r="AY47" s="65">
        <v>2031</v>
      </c>
      <c r="AZ47" s="65">
        <v>2045</v>
      </c>
      <c r="BA47" s="65">
        <v>1987</v>
      </c>
      <c r="BB47" s="65">
        <v>1987</v>
      </c>
      <c r="BC47" s="65">
        <v>2042</v>
      </c>
      <c r="BD47" s="26">
        <v>1998</v>
      </c>
    </row>
    <row r="48" spans="1:56" s="13" customFormat="1" ht="15.6">
      <c r="A48" s="25" t="s">
        <v>74</v>
      </c>
      <c r="B48" s="27">
        <v>1435</v>
      </c>
      <c r="C48" s="26" t="s">
        <v>75</v>
      </c>
      <c r="D48" s="26" t="s">
        <v>7</v>
      </c>
      <c r="E48" s="26" t="s">
        <v>8</v>
      </c>
      <c r="F48" s="107">
        <f>781/99*70</f>
        <v>552.22222222222229</v>
      </c>
      <c r="G48" s="107">
        <f>781/99+F48</f>
        <v>560.1111111111112</v>
      </c>
      <c r="H48" s="107">
        <f t="shared" ref="H48:AH48" si="32">781/99+G48</f>
        <v>568.00000000000011</v>
      </c>
      <c r="I48" s="107">
        <f t="shared" si="32"/>
        <v>575.88888888888903</v>
      </c>
      <c r="J48" s="107">
        <f t="shared" si="32"/>
        <v>583.77777777777794</v>
      </c>
      <c r="K48" s="107">
        <f t="shared" si="32"/>
        <v>591.66666666666686</v>
      </c>
      <c r="L48" s="107">
        <f t="shared" si="32"/>
        <v>599.55555555555577</v>
      </c>
      <c r="M48" s="107">
        <f t="shared" si="32"/>
        <v>607.44444444444468</v>
      </c>
      <c r="N48" s="107">
        <f t="shared" si="32"/>
        <v>615.3333333333336</v>
      </c>
      <c r="O48" s="107">
        <f t="shared" si="32"/>
        <v>623.22222222222251</v>
      </c>
      <c r="P48" s="107">
        <f t="shared" si="32"/>
        <v>631.11111111111143</v>
      </c>
      <c r="Q48" s="107">
        <f t="shared" si="32"/>
        <v>639.00000000000034</v>
      </c>
      <c r="R48" s="107">
        <f t="shared" si="32"/>
        <v>646.88888888888926</v>
      </c>
      <c r="S48" s="107">
        <f t="shared" si="32"/>
        <v>654.77777777777817</v>
      </c>
      <c r="T48" s="107">
        <f t="shared" si="32"/>
        <v>662.66666666666708</v>
      </c>
      <c r="U48" s="107">
        <f t="shared" si="32"/>
        <v>670.555555555556</v>
      </c>
      <c r="V48" s="107">
        <f t="shared" si="32"/>
        <v>678.44444444444491</v>
      </c>
      <c r="W48" s="107">
        <f t="shared" si="32"/>
        <v>686.33333333333383</v>
      </c>
      <c r="X48" s="107">
        <f t="shared" si="32"/>
        <v>694.22222222222274</v>
      </c>
      <c r="Y48" s="107">
        <f t="shared" si="32"/>
        <v>702.11111111111165</v>
      </c>
      <c r="Z48" s="107">
        <f t="shared" si="32"/>
        <v>710.00000000000057</v>
      </c>
      <c r="AA48" s="107">
        <f t="shared" si="32"/>
        <v>717.88888888888948</v>
      </c>
      <c r="AB48" s="107">
        <f t="shared" si="32"/>
        <v>725.7777777777784</v>
      </c>
      <c r="AC48" s="107">
        <f t="shared" si="32"/>
        <v>733.66666666666731</v>
      </c>
      <c r="AD48" s="107">
        <f t="shared" si="32"/>
        <v>741.55555555555623</v>
      </c>
      <c r="AE48" s="107">
        <f t="shared" si="32"/>
        <v>749.44444444444514</v>
      </c>
      <c r="AF48" s="107">
        <f t="shared" si="32"/>
        <v>757.33333333333405</v>
      </c>
      <c r="AG48" s="107">
        <f t="shared" si="32"/>
        <v>765.22222222222297</v>
      </c>
      <c r="AH48" s="107">
        <f t="shared" si="32"/>
        <v>773.11111111111188</v>
      </c>
      <c r="AI48" s="32">
        <v>781</v>
      </c>
      <c r="AJ48" s="32">
        <v>781</v>
      </c>
      <c r="AK48" s="32">
        <v>781</v>
      </c>
      <c r="AL48" s="32">
        <v>781</v>
      </c>
      <c r="AM48" s="32">
        <v>781</v>
      </c>
      <c r="AN48" s="94">
        <v>781</v>
      </c>
      <c r="AO48" s="32">
        <v>781</v>
      </c>
      <c r="AP48" s="94">
        <v>781</v>
      </c>
      <c r="AQ48" s="94">
        <v>781</v>
      </c>
      <c r="AR48" s="94">
        <v>781</v>
      </c>
      <c r="AS48" s="94">
        <v>781</v>
      </c>
      <c r="AT48" s="94">
        <v>781</v>
      </c>
      <c r="AU48" s="94">
        <v>781</v>
      </c>
      <c r="AV48" s="94">
        <v>781</v>
      </c>
      <c r="AW48" s="94">
        <v>781</v>
      </c>
      <c r="AX48" s="44">
        <v>781</v>
      </c>
      <c r="AY48" s="44">
        <v>781</v>
      </c>
      <c r="AZ48" s="44">
        <v>781</v>
      </c>
      <c r="BA48" s="44">
        <v>781</v>
      </c>
      <c r="BB48" s="44">
        <v>781</v>
      </c>
      <c r="BC48" s="44">
        <v>781</v>
      </c>
      <c r="BD48" s="26">
        <v>781</v>
      </c>
    </row>
    <row r="49" spans="1:56" s="13" customFormat="1" ht="15.6">
      <c r="A49" s="26" t="s">
        <v>76</v>
      </c>
      <c r="B49" s="41" t="s">
        <v>375</v>
      </c>
      <c r="C49" s="26" t="s">
        <v>77</v>
      </c>
      <c r="D49" s="26" t="s">
        <v>7</v>
      </c>
      <c r="E49" s="26" t="s">
        <v>8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</row>
    <row r="50" spans="1:56" s="13" customFormat="1" ht="15.6">
      <c r="A50" s="25" t="s">
        <v>379</v>
      </c>
      <c r="B50" s="41">
        <v>1435</v>
      </c>
      <c r="C50" s="26" t="s">
        <v>80</v>
      </c>
      <c r="D50" s="26" t="s">
        <v>7</v>
      </c>
      <c r="E50" s="26" t="s">
        <v>8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6">
        <v>0</v>
      </c>
      <c r="AY50" s="26">
        <v>0</v>
      </c>
      <c r="AZ50" s="26">
        <v>0</v>
      </c>
      <c r="BA50" s="26">
        <v>0</v>
      </c>
      <c r="BB50" s="26">
        <v>0</v>
      </c>
      <c r="BC50" s="26">
        <v>0</v>
      </c>
      <c r="BD50" s="25">
        <v>0</v>
      </c>
    </row>
    <row r="51" spans="1:56" s="13" customFormat="1" ht="15.6">
      <c r="A51" s="26" t="s">
        <v>81</v>
      </c>
      <c r="B51" s="27">
        <v>1067</v>
      </c>
      <c r="C51" s="26" t="s">
        <v>82</v>
      </c>
      <c r="D51" s="26" t="s">
        <v>7</v>
      </c>
      <c r="E51" s="26" t="s">
        <v>8</v>
      </c>
      <c r="F51" s="107">
        <f>965/114*70</f>
        <v>592.54385964912285</v>
      </c>
      <c r="G51" s="107">
        <f>965/114+F51</f>
        <v>601.00877192982466</v>
      </c>
      <c r="H51" s="107">
        <f t="shared" ref="H51:AW51" si="33">965/114+G51</f>
        <v>609.47368421052647</v>
      </c>
      <c r="I51" s="107">
        <f t="shared" si="33"/>
        <v>617.93859649122828</v>
      </c>
      <c r="J51" s="107">
        <f t="shared" si="33"/>
        <v>626.40350877193009</v>
      </c>
      <c r="K51" s="107">
        <f t="shared" si="33"/>
        <v>634.8684210526319</v>
      </c>
      <c r="L51" s="107">
        <f t="shared" si="33"/>
        <v>643.33333333333371</v>
      </c>
      <c r="M51" s="107">
        <f t="shared" si="33"/>
        <v>651.79824561403552</v>
      </c>
      <c r="N51" s="107">
        <f t="shared" si="33"/>
        <v>660.26315789473733</v>
      </c>
      <c r="O51" s="107">
        <f t="shared" si="33"/>
        <v>668.72807017543914</v>
      </c>
      <c r="P51" s="107">
        <f t="shared" si="33"/>
        <v>677.19298245614095</v>
      </c>
      <c r="Q51" s="107">
        <f t="shared" si="33"/>
        <v>685.65789473684276</v>
      </c>
      <c r="R51" s="107">
        <f t="shared" si="33"/>
        <v>694.12280701754457</v>
      </c>
      <c r="S51" s="107">
        <f t="shared" si="33"/>
        <v>702.58771929824638</v>
      </c>
      <c r="T51" s="107">
        <f t="shared" si="33"/>
        <v>711.05263157894819</v>
      </c>
      <c r="U51" s="107">
        <f t="shared" si="33"/>
        <v>719.51754385965</v>
      </c>
      <c r="V51" s="107">
        <f t="shared" si="33"/>
        <v>727.98245614035181</v>
      </c>
      <c r="W51" s="107">
        <f t="shared" si="33"/>
        <v>736.44736842105362</v>
      </c>
      <c r="X51" s="107">
        <f t="shared" si="33"/>
        <v>744.91228070175544</v>
      </c>
      <c r="Y51" s="107">
        <f t="shared" si="33"/>
        <v>753.37719298245725</v>
      </c>
      <c r="Z51" s="107">
        <f t="shared" si="33"/>
        <v>761.84210526315906</v>
      </c>
      <c r="AA51" s="107">
        <f t="shared" si="33"/>
        <v>770.30701754386087</v>
      </c>
      <c r="AB51" s="107">
        <f t="shared" si="33"/>
        <v>778.77192982456268</v>
      </c>
      <c r="AC51" s="107">
        <f t="shared" si="33"/>
        <v>787.23684210526449</v>
      </c>
      <c r="AD51" s="107">
        <f t="shared" si="33"/>
        <v>795.7017543859663</v>
      </c>
      <c r="AE51" s="107">
        <f t="shared" si="33"/>
        <v>804.16666666666811</v>
      </c>
      <c r="AF51" s="107">
        <f t="shared" si="33"/>
        <v>812.63157894736992</v>
      </c>
      <c r="AG51" s="107">
        <f t="shared" si="33"/>
        <v>821.09649122807173</v>
      </c>
      <c r="AH51" s="107">
        <f t="shared" si="33"/>
        <v>829.56140350877354</v>
      </c>
      <c r="AI51" s="107">
        <f t="shared" si="33"/>
        <v>838.02631578947535</v>
      </c>
      <c r="AJ51" s="107">
        <f t="shared" si="33"/>
        <v>846.49122807017716</v>
      </c>
      <c r="AK51" s="107">
        <f t="shared" si="33"/>
        <v>854.95614035087897</v>
      </c>
      <c r="AL51" s="107">
        <f t="shared" si="33"/>
        <v>863.42105263158078</v>
      </c>
      <c r="AM51" s="107">
        <f t="shared" si="33"/>
        <v>871.88596491228259</v>
      </c>
      <c r="AN51" s="107">
        <f t="shared" si="33"/>
        <v>880.3508771929844</v>
      </c>
      <c r="AO51" s="107">
        <f t="shared" si="33"/>
        <v>888.81578947368621</v>
      </c>
      <c r="AP51" s="107">
        <f t="shared" si="33"/>
        <v>897.28070175438802</v>
      </c>
      <c r="AQ51" s="107">
        <f t="shared" si="33"/>
        <v>905.74561403508983</v>
      </c>
      <c r="AR51" s="107">
        <f t="shared" si="33"/>
        <v>914.21052631579164</v>
      </c>
      <c r="AS51" s="107">
        <f t="shared" si="33"/>
        <v>922.67543859649345</v>
      </c>
      <c r="AT51" s="107">
        <f t="shared" si="33"/>
        <v>931.14035087719526</v>
      </c>
      <c r="AU51" s="107">
        <f t="shared" si="33"/>
        <v>939.60526315789707</v>
      </c>
      <c r="AV51" s="107">
        <f t="shared" si="33"/>
        <v>948.07017543859888</v>
      </c>
      <c r="AW51" s="107">
        <f t="shared" si="33"/>
        <v>956.53508771930069</v>
      </c>
      <c r="AX51" s="40">
        <v>965</v>
      </c>
      <c r="AY51" s="54">
        <v>966</v>
      </c>
      <c r="AZ51" s="54">
        <v>966</v>
      </c>
      <c r="BA51" s="54">
        <v>966</v>
      </c>
      <c r="BB51" s="54">
        <v>966</v>
      </c>
      <c r="BC51" s="54">
        <v>966</v>
      </c>
      <c r="BD51" s="25"/>
    </row>
    <row r="52" spans="1:56" s="13" customFormat="1" ht="15.6">
      <c r="A52" s="26" t="s">
        <v>265</v>
      </c>
      <c r="B52" s="27">
        <v>1435</v>
      </c>
      <c r="C52" s="26" t="s">
        <v>83</v>
      </c>
      <c r="D52" s="26" t="s">
        <v>7</v>
      </c>
      <c r="E52" s="26" t="s">
        <v>8</v>
      </c>
      <c r="F52" s="87">
        <v>9570</v>
      </c>
      <c r="G52" s="93">
        <f>F52-513.3</f>
        <v>9056.7000000000007</v>
      </c>
      <c r="H52" s="93">
        <f t="shared" ref="H52:O52" si="34">G52-513.3</f>
        <v>8543.4000000000015</v>
      </c>
      <c r="I52" s="93">
        <f t="shared" si="34"/>
        <v>8030.1000000000013</v>
      </c>
      <c r="J52" s="93">
        <f t="shared" si="34"/>
        <v>7516.8000000000011</v>
      </c>
      <c r="K52" s="93">
        <f t="shared" si="34"/>
        <v>7003.5000000000009</v>
      </c>
      <c r="L52" s="93">
        <f t="shared" si="34"/>
        <v>6490.2000000000007</v>
      </c>
      <c r="M52" s="93">
        <f t="shared" si="34"/>
        <v>5976.9000000000005</v>
      </c>
      <c r="N52" s="93">
        <f t="shared" si="34"/>
        <v>5463.6</v>
      </c>
      <c r="O52" s="93">
        <f t="shared" si="34"/>
        <v>4950.3</v>
      </c>
      <c r="P52" s="29">
        <v>4437</v>
      </c>
      <c r="Q52" s="29">
        <v>4437</v>
      </c>
      <c r="R52" s="29">
        <v>4437</v>
      </c>
      <c r="S52" s="29">
        <v>4437</v>
      </c>
      <c r="T52" s="29">
        <v>4437</v>
      </c>
      <c r="U52" s="29">
        <v>5763</v>
      </c>
      <c r="V52" s="29">
        <v>5870</v>
      </c>
      <c r="W52" s="94">
        <f>V52-279.75</f>
        <v>5590.25</v>
      </c>
      <c r="X52" s="94">
        <f>W52-279.75</f>
        <v>5310.5</v>
      </c>
      <c r="Y52" s="94">
        <f>X52-279.75</f>
        <v>5030.75</v>
      </c>
      <c r="Z52" s="29">
        <v>4751</v>
      </c>
      <c r="AA52" s="29">
        <v>4751</v>
      </c>
      <c r="AB52" s="29">
        <v>4110</v>
      </c>
      <c r="AC52" s="29">
        <v>4570</v>
      </c>
      <c r="AD52" s="29">
        <v>4114</v>
      </c>
      <c r="AE52" s="32">
        <v>4810</v>
      </c>
      <c r="AF52" s="32">
        <v>4940</v>
      </c>
      <c r="AG52" s="32">
        <v>4976</v>
      </c>
      <c r="AH52" s="32">
        <v>5006</v>
      </c>
      <c r="AI52" s="32">
        <v>5024</v>
      </c>
      <c r="AJ52" s="32">
        <v>5062</v>
      </c>
      <c r="AK52" s="32">
        <v>5125</v>
      </c>
      <c r="AL52" s="32">
        <v>5150</v>
      </c>
      <c r="AM52" s="32">
        <v>5150</v>
      </c>
      <c r="AN52" s="32">
        <v>5150</v>
      </c>
      <c r="AO52" s="32">
        <v>5195</v>
      </c>
      <c r="AP52" s="32">
        <v>5063</v>
      </c>
      <c r="AQ52" s="32">
        <v>5063</v>
      </c>
      <c r="AR52" s="32">
        <v>5195</v>
      </c>
      <c r="AS52" s="32">
        <v>5195</v>
      </c>
      <c r="AT52" s="32">
        <v>5195</v>
      </c>
      <c r="AU52" s="94">
        <f>AT52-8.4</f>
        <v>5186.6000000000004</v>
      </c>
      <c r="AV52" s="94">
        <f>AU52-8.4</f>
        <v>5178.2000000000007</v>
      </c>
      <c r="AW52" s="94">
        <f>AV52-8.4</f>
        <v>5169.8000000000011</v>
      </c>
      <c r="AX52" s="98">
        <f>AW52-8.4</f>
        <v>5161.4000000000015</v>
      </c>
      <c r="AY52" s="44">
        <v>5153</v>
      </c>
      <c r="AZ52" s="44">
        <v>5153</v>
      </c>
      <c r="BA52" s="54">
        <v>5153</v>
      </c>
      <c r="BB52" s="54">
        <v>5153</v>
      </c>
      <c r="BC52" s="54">
        <v>5153</v>
      </c>
      <c r="BD52" s="25"/>
    </row>
    <row r="53" spans="1:56" s="13" customFormat="1" ht="15.6">
      <c r="A53" s="25" t="s">
        <v>190</v>
      </c>
      <c r="B53" s="27">
        <v>914</v>
      </c>
      <c r="C53" s="26" t="s">
        <v>191</v>
      </c>
      <c r="D53" s="26" t="s">
        <v>7</v>
      </c>
      <c r="E53" s="26" t="s">
        <v>8</v>
      </c>
      <c r="F53" s="107">
        <f>564/95*70</f>
        <v>415.57894736842104</v>
      </c>
      <c r="G53" s="107">
        <f>564/95+F53</f>
        <v>421.51578947368421</v>
      </c>
      <c r="H53" s="107">
        <f t="shared" ref="H53:AD53" si="35">564/95+G53</f>
        <v>427.45263157894738</v>
      </c>
      <c r="I53" s="107">
        <f t="shared" si="35"/>
        <v>433.38947368421054</v>
      </c>
      <c r="J53" s="107">
        <f t="shared" si="35"/>
        <v>439.32631578947371</v>
      </c>
      <c r="K53" s="107">
        <f t="shared" si="35"/>
        <v>445.26315789473688</v>
      </c>
      <c r="L53" s="107">
        <f t="shared" si="35"/>
        <v>451.20000000000005</v>
      </c>
      <c r="M53" s="107">
        <f t="shared" si="35"/>
        <v>457.13684210526321</v>
      </c>
      <c r="N53" s="107">
        <f t="shared" si="35"/>
        <v>463.07368421052638</v>
      </c>
      <c r="O53" s="107">
        <f t="shared" si="35"/>
        <v>469.01052631578955</v>
      </c>
      <c r="P53" s="107">
        <f t="shared" si="35"/>
        <v>474.94736842105272</v>
      </c>
      <c r="Q53" s="107">
        <f t="shared" si="35"/>
        <v>480.88421052631588</v>
      </c>
      <c r="R53" s="107">
        <f t="shared" si="35"/>
        <v>486.82105263157905</v>
      </c>
      <c r="S53" s="107">
        <f t="shared" si="35"/>
        <v>492.75789473684222</v>
      </c>
      <c r="T53" s="107">
        <f t="shared" si="35"/>
        <v>498.69473684210539</v>
      </c>
      <c r="U53" s="107">
        <f t="shared" si="35"/>
        <v>504.63157894736855</v>
      </c>
      <c r="V53" s="107">
        <f t="shared" si="35"/>
        <v>510.56842105263172</v>
      </c>
      <c r="W53" s="107">
        <f t="shared" si="35"/>
        <v>516.50526315789489</v>
      </c>
      <c r="X53" s="107">
        <f t="shared" si="35"/>
        <v>522.44210526315806</v>
      </c>
      <c r="Y53" s="107">
        <f t="shared" si="35"/>
        <v>528.37894736842122</v>
      </c>
      <c r="Z53" s="107">
        <f t="shared" si="35"/>
        <v>534.31578947368439</v>
      </c>
      <c r="AA53" s="107">
        <f t="shared" si="35"/>
        <v>540.25263157894756</v>
      </c>
      <c r="AB53" s="107">
        <f t="shared" si="35"/>
        <v>546.18947368421072</v>
      </c>
      <c r="AC53" s="107">
        <f t="shared" si="35"/>
        <v>552.12631578947389</v>
      </c>
      <c r="AD53" s="107">
        <f t="shared" si="35"/>
        <v>558.06315789473706</v>
      </c>
      <c r="AE53" s="32">
        <v>564</v>
      </c>
      <c r="AF53" s="32">
        <v>564</v>
      </c>
      <c r="AG53" s="32">
        <v>564</v>
      </c>
      <c r="AH53" s="32">
        <v>547</v>
      </c>
      <c r="AI53" s="32">
        <v>547</v>
      </c>
      <c r="AJ53" s="32">
        <v>547</v>
      </c>
      <c r="AK53" s="32">
        <v>547</v>
      </c>
      <c r="AL53" s="32">
        <v>547</v>
      </c>
      <c r="AM53" s="32">
        <v>547</v>
      </c>
      <c r="AN53" s="49">
        <v>547</v>
      </c>
      <c r="AO53" s="49">
        <v>547</v>
      </c>
      <c r="AP53" s="49">
        <v>547</v>
      </c>
      <c r="AQ53" s="49">
        <v>547</v>
      </c>
      <c r="AR53" s="49">
        <v>547</v>
      </c>
      <c r="AS53" s="49">
        <v>547</v>
      </c>
      <c r="AT53" s="49">
        <v>547</v>
      </c>
      <c r="AU53" s="49">
        <v>547</v>
      </c>
      <c r="AV53" s="49">
        <v>547</v>
      </c>
      <c r="AW53" s="49">
        <v>547</v>
      </c>
      <c r="AX53" s="49">
        <v>547</v>
      </c>
      <c r="AY53" s="49">
        <v>547</v>
      </c>
      <c r="AZ53" s="49">
        <v>547</v>
      </c>
      <c r="BA53" s="49">
        <v>547</v>
      </c>
      <c r="BB53" s="49">
        <v>547</v>
      </c>
      <c r="BC53" s="49">
        <v>547</v>
      </c>
      <c r="BD53" s="25"/>
    </row>
    <row r="54" spans="1:56" s="13" customFormat="1" ht="15.6">
      <c r="A54" s="25" t="s">
        <v>84</v>
      </c>
      <c r="B54" s="41">
        <v>950</v>
      </c>
      <c r="C54" s="26" t="s">
        <v>85</v>
      </c>
      <c r="D54" s="26" t="s">
        <v>7</v>
      </c>
      <c r="E54" s="26" t="s">
        <v>8</v>
      </c>
      <c r="F54" s="107">
        <f>306/114*70</f>
        <v>187.89473684210526</v>
      </c>
      <c r="G54" s="107">
        <f>306/114+F54</f>
        <v>190.57894736842104</v>
      </c>
      <c r="H54" s="107">
        <f t="shared" ref="H54:AW54" si="36">306/114+G54</f>
        <v>193.26315789473682</v>
      </c>
      <c r="I54" s="107">
        <f t="shared" si="36"/>
        <v>195.9473684210526</v>
      </c>
      <c r="J54" s="107">
        <f t="shared" si="36"/>
        <v>198.63157894736838</v>
      </c>
      <c r="K54" s="107">
        <f t="shared" si="36"/>
        <v>201.31578947368416</v>
      </c>
      <c r="L54" s="107">
        <f t="shared" si="36"/>
        <v>203.99999999999994</v>
      </c>
      <c r="M54" s="107">
        <f t="shared" si="36"/>
        <v>206.68421052631572</v>
      </c>
      <c r="N54" s="107">
        <f t="shared" si="36"/>
        <v>209.3684210526315</v>
      </c>
      <c r="O54" s="107">
        <f t="shared" si="36"/>
        <v>212.05263157894728</v>
      </c>
      <c r="P54" s="107">
        <f t="shared" si="36"/>
        <v>214.73684210526307</v>
      </c>
      <c r="Q54" s="107">
        <f t="shared" si="36"/>
        <v>217.42105263157885</v>
      </c>
      <c r="R54" s="107">
        <f t="shared" si="36"/>
        <v>220.10526315789463</v>
      </c>
      <c r="S54" s="107">
        <f t="shared" si="36"/>
        <v>222.78947368421041</v>
      </c>
      <c r="T54" s="107">
        <f t="shared" si="36"/>
        <v>225.47368421052619</v>
      </c>
      <c r="U54" s="107">
        <f t="shared" si="36"/>
        <v>228.15789473684197</v>
      </c>
      <c r="V54" s="107">
        <f t="shared" si="36"/>
        <v>230.84210526315775</v>
      </c>
      <c r="W54" s="107">
        <f t="shared" si="36"/>
        <v>233.52631578947353</v>
      </c>
      <c r="X54" s="107">
        <f t="shared" si="36"/>
        <v>236.21052631578931</v>
      </c>
      <c r="Y54" s="107">
        <f t="shared" si="36"/>
        <v>238.89473684210509</v>
      </c>
      <c r="Z54" s="107">
        <f t="shared" si="36"/>
        <v>241.57894736842087</v>
      </c>
      <c r="AA54" s="107">
        <f t="shared" si="36"/>
        <v>244.26315789473665</v>
      </c>
      <c r="AB54" s="107">
        <f t="shared" si="36"/>
        <v>246.94736842105243</v>
      </c>
      <c r="AC54" s="107">
        <f t="shared" si="36"/>
        <v>249.63157894736821</v>
      </c>
      <c r="AD54" s="107">
        <f t="shared" si="36"/>
        <v>252.31578947368399</v>
      </c>
      <c r="AE54" s="107">
        <f t="shared" si="36"/>
        <v>254.99999999999977</v>
      </c>
      <c r="AF54" s="107">
        <f t="shared" si="36"/>
        <v>257.68421052631555</v>
      </c>
      <c r="AG54" s="107">
        <f t="shared" si="36"/>
        <v>260.36842105263133</v>
      </c>
      <c r="AH54" s="107">
        <f t="shared" si="36"/>
        <v>263.05263157894711</v>
      </c>
      <c r="AI54" s="107">
        <f t="shared" si="36"/>
        <v>265.73684210526289</v>
      </c>
      <c r="AJ54" s="107">
        <f t="shared" si="36"/>
        <v>268.42105263157868</v>
      </c>
      <c r="AK54" s="107">
        <f t="shared" si="36"/>
        <v>271.10526315789446</v>
      </c>
      <c r="AL54" s="107">
        <f t="shared" si="36"/>
        <v>273.78947368421024</v>
      </c>
      <c r="AM54" s="107">
        <f t="shared" si="36"/>
        <v>276.47368421052602</v>
      </c>
      <c r="AN54" s="107">
        <f t="shared" si="36"/>
        <v>279.1578947368418</v>
      </c>
      <c r="AO54" s="107">
        <f t="shared" si="36"/>
        <v>281.84210526315758</v>
      </c>
      <c r="AP54" s="107">
        <f t="shared" si="36"/>
        <v>284.52631578947336</v>
      </c>
      <c r="AQ54" s="107">
        <f t="shared" si="36"/>
        <v>287.21052631578914</v>
      </c>
      <c r="AR54" s="107">
        <f t="shared" si="36"/>
        <v>289.89473684210492</v>
      </c>
      <c r="AS54" s="107">
        <f t="shared" si="36"/>
        <v>292.5789473684207</v>
      </c>
      <c r="AT54" s="107">
        <f t="shared" si="36"/>
        <v>295.26315789473648</v>
      </c>
      <c r="AU54" s="107">
        <f t="shared" si="36"/>
        <v>297.94736842105226</v>
      </c>
      <c r="AV54" s="107">
        <f t="shared" si="36"/>
        <v>300.63157894736804</v>
      </c>
      <c r="AW54" s="107">
        <f t="shared" si="36"/>
        <v>303.31578947368382</v>
      </c>
      <c r="AX54" s="40">
        <v>306</v>
      </c>
      <c r="AY54" s="54">
        <v>306</v>
      </c>
      <c r="AZ54" s="54">
        <v>306</v>
      </c>
      <c r="BA54" s="54">
        <v>306</v>
      </c>
      <c r="BB54" s="54">
        <v>306</v>
      </c>
      <c r="BC54" s="54">
        <v>306</v>
      </c>
      <c r="BD54" s="25"/>
    </row>
    <row r="55" spans="1:56" s="13" customFormat="1" ht="15.6">
      <c r="A55" s="25" t="s">
        <v>88</v>
      </c>
      <c r="B55" s="41">
        <v>1435</v>
      </c>
      <c r="C55" s="26" t="s">
        <v>89</v>
      </c>
      <c r="D55" s="26" t="s">
        <v>7</v>
      </c>
      <c r="E55" s="26" t="s">
        <v>8</v>
      </c>
      <c r="F55" s="104">
        <f t="shared" ref="F55" si="37">P55/80*70</f>
        <v>683.375</v>
      </c>
      <c r="G55" s="103">
        <f>F55+($P$55/80)</f>
        <v>693.13750000000005</v>
      </c>
      <c r="H55" s="103">
        <f t="shared" ref="H55:O55" si="38">G55+($P$55/80)</f>
        <v>702.90000000000009</v>
      </c>
      <c r="I55" s="103">
        <f t="shared" si="38"/>
        <v>712.66250000000014</v>
      </c>
      <c r="J55" s="103">
        <f t="shared" si="38"/>
        <v>722.42500000000018</v>
      </c>
      <c r="K55" s="103">
        <f t="shared" si="38"/>
        <v>732.18750000000023</v>
      </c>
      <c r="L55" s="103">
        <f t="shared" si="38"/>
        <v>741.95000000000027</v>
      </c>
      <c r="M55" s="103">
        <f t="shared" si="38"/>
        <v>751.71250000000032</v>
      </c>
      <c r="N55" s="103">
        <f t="shared" si="38"/>
        <v>761.47500000000036</v>
      </c>
      <c r="O55" s="103">
        <f t="shared" si="38"/>
        <v>771.23750000000041</v>
      </c>
      <c r="P55" s="29">
        <v>781</v>
      </c>
      <c r="Q55" s="29">
        <v>781</v>
      </c>
      <c r="R55" s="29">
        <v>781</v>
      </c>
      <c r="S55" s="29">
        <v>781</v>
      </c>
      <c r="T55" s="29">
        <v>781</v>
      </c>
      <c r="U55" s="29">
        <v>781</v>
      </c>
      <c r="V55" s="29">
        <v>781</v>
      </c>
      <c r="W55" s="29">
        <v>781</v>
      </c>
      <c r="X55" s="29">
        <v>781</v>
      </c>
      <c r="Y55" s="29">
        <v>781</v>
      </c>
      <c r="Z55" s="29">
        <v>781</v>
      </c>
      <c r="AA55" s="29">
        <v>781</v>
      </c>
      <c r="AB55" s="93">
        <f>AA55-1</f>
        <v>780</v>
      </c>
      <c r="AC55" s="93">
        <f t="shared" ref="AC55:BA55" si="39">AB55-1</f>
        <v>779</v>
      </c>
      <c r="AD55" s="93">
        <f t="shared" si="39"/>
        <v>778</v>
      </c>
      <c r="AE55" s="93">
        <f t="shared" si="39"/>
        <v>777</v>
      </c>
      <c r="AF55" s="93">
        <f t="shared" si="39"/>
        <v>776</v>
      </c>
      <c r="AG55" s="93">
        <f t="shared" si="39"/>
        <v>775</v>
      </c>
      <c r="AH55" s="93">
        <f t="shared" si="39"/>
        <v>774</v>
      </c>
      <c r="AI55" s="93">
        <f t="shared" si="39"/>
        <v>773</v>
      </c>
      <c r="AJ55" s="93">
        <f t="shared" si="39"/>
        <v>772</v>
      </c>
      <c r="AK55" s="93">
        <f t="shared" si="39"/>
        <v>771</v>
      </c>
      <c r="AL55" s="93">
        <f t="shared" si="39"/>
        <v>770</v>
      </c>
      <c r="AM55" s="93">
        <f t="shared" si="39"/>
        <v>769</v>
      </c>
      <c r="AN55" s="93">
        <f t="shared" si="39"/>
        <v>768</v>
      </c>
      <c r="AO55" s="93">
        <f t="shared" si="39"/>
        <v>767</v>
      </c>
      <c r="AP55" s="93">
        <f t="shared" si="39"/>
        <v>766</v>
      </c>
      <c r="AQ55" s="93">
        <f t="shared" si="39"/>
        <v>765</v>
      </c>
      <c r="AR55" s="93">
        <f t="shared" si="39"/>
        <v>764</v>
      </c>
      <c r="AS55" s="93">
        <f t="shared" si="39"/>
        <v>763</v>
      </c>
      <c r="AT55" s="93">
        <f t="shared" si="39"/>
        <v>762</v>
      </c>
      <c r="AU55" s="93">
        <f t="shared" si="39"/>
        <v>761</v>
      </c>
      <c r="AV55" s="93">
        <f t="shared" si="39"/>
        <v>760</v>
      </c>
      <c r="AW55" s="93">
        <f t="shared" si="39"/>
        <v>759</v>
      </c>
      <c r="AX55" s="93">
        <f t="shared" si="39"/>
        <v>758</v>
      </c>
      <c r="AY55" s="93">
        <f t="shared" si="39"/>
        <v>757</v>
      </c>
      <c r="AZ55" s="93">
        <f t="shared" si="39"/>
        <v>756</v>
      </c>
      <c r="BA55" s="93">
        <f t="shared" si="39"/>
        <v>755</v>
      </c>
      <c r="BB55" s="87">
        <v>754</v>
      </c>
      <c r="BC55" s="49">
        <v>754</v>
      </c>
      <c r="BD55" s="25"/>
    </row>
    <row r="56" spans="1:56" s="13" customFormat="1" ht="15.6">
      <c r="A56" s="27" t="s">
        <v>266</v>
      </c>
      <c r="B56" s="27" t="s">
        <v>375</v>
      </c>
      <c r="C56" s="26"/>
      <c r="D56" s="26"/>
      <c r="E56" s="26"/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6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</row>
    <row r="57" spans="1:56" s="13" customFormat="1" ht="15.6">
      <c r="A57" s="25" t="s">
        <v>92</v>
      </c>
      <c r="B57" s="27" t="s">
        <v>375</v>
      </c>
      <c r="C57" s="26" t="s">
        <v>93</v>
      </c>
      <c r="D57" s="26" t="s">
        <v>7</v>
      </c>
      <c r="E57" s="26" t="s">
        <v>8</v>
      </c>
      <c r="F57" s="107">
        <f>597/114*70</f>
        <v>366.57894736842104</v>
      </c>
      <c r="G57" s="107">
        <f>597/114+F57</f>
        <v>371.81578947368422</v>
      </c>
      <c r="H57" s="107">
        <f t="shared" ref="H57:AW57" si="40">597/114+G57</f>
        <v>377.0526315789474</v>
      </c>
      <c r="I57" s="107">
        <f t="shared" si="40"/>
        <v>382.28947368421058</v>
      </c>
      <c r="J57" s="107">
        <f t="shared" si="40"/>
        <v>387.52631578947376</v>
      </c>
      <c r="K57" s="107">
        <f t="shared" si="40"/>
        <v>392.76315789473693</v>
      </c>
      <c r="L57" s="107">
        <f t="shared" si="40"/>
        <v>398.00000000000011</v>
      </c>
      <c r="M57" s="107">
        <f t="shared" si="40"/>
        <v>403.23684210526329</v>
      </c>
      <c r="N57" s="107">
        <f t="shared" si="40"/>
        <v>408.47368421052647</v>
      </c>
      <c r="O57" s="107">
        <f t="shared" si="40"/>
        <v>413.71052631578965</v>
      </c>
      <c r="P57" s="107">
        <f t="shared" si="40"/>
        <v>418.94736842105283</v>
      </c>
      <c r="Q57" s="107">
        <f t="shared" si="40"/>
        <v>424.18421052631601</v>
      </c>
      <c r="R57" s="107">
        <f t="shared" si="40"/>
        <v>429.42105263157919</v>
      </c>
      <c r="S57" s="107">
        <f t="shared" si="40"/>
        <v>434.65789473684237</v>
      </c>
      <c r="T57" s="107">
        <f t="shared" si="40"/>
        <v>439.89473684210554</v>
      </c>
      <c r="U57" s="107">
        <f t="shared" si="40"/>
        <v>445.13157894736872</v>
      </c>
      <c r="V57" s="107">
        <f t="shared" si="40"/>
        <v>450.3684210526319</v>
      </c>
      <c r="W57" s="107">
        <f t="shared" si="40"/>
        <v>455.60526315789508</v>
      </c>
      <c r="X57" s="107">
        <f t="shared" si="40"/>
        <v>460.84210526315826</v>
      </c>
      <c r="Y57" s="107">
        <f t="shared" si="40"/>
        <v>466.07894736842144</v>
      </c>
      <c r="Z57" s="107">
        <f t="shared" si="40"/>
        <v>471.31578947368462</v>
      </c>
      <c r="AA57" s="107">
        <f t="shared" si="40"/>
        <v>476.5526315789478</v>
      </c>
      <c r="AB57" s="107">
        <f t="shared" si="40"/>
        <v>481.78947368421098</v>
      </c>
      <c r="AC57" s="107">
        <f t="shared" si="40"/>
        <v>487.02631578947415</v>
      </c>
      <c r="AD57" s="107">
        <f t="shared" si="40"/>
        <v>492.26315789473733</v>
      </c>
      <c r="AE57" s="107">
        <f t="shared" si="40"/>
        <v>497.50000000000051</v>
      </c>
      <c r="AF57" s="107">
        <f t="shared" si="40"/>
        <v>502.73684210526369</v>
      </c>
      <c r="AG57" s="107">
        <f t="shared" si="40"/>
        <v>507.97368421052687</v>
      </c>
      <c r="AH57" s="107">
        <f t="shared" si="40"/>
        <v>513.21052631579005</v>
      </c>
      <c r="AI57" s="107">
        <f t="shared" si="40"/>
        <v>518.44736842105317</v>
      </c>
      <c r="AJ57" s="107">
        <f t="shared" si="40"/>
        <v>523.68421052631629</v>
      </c>
      <c r="AK57" s="107">
        <f t="shared" si="40"/>
        <v>528.92105263157941</v>
      </c>
      <c r="AL57" s="107">
        <f t="shared" si="40"/>
        <v>534.15789473684254</v>
      </c>
      <c r="AM57" s="107">
        <f t="shared" si="40"/>
        <v>539.39473684210566</v>
      </c>
      <c r="AN57" s="107">
        <f t="shared" si="40"/>
        <v>544.63157894736878</v>
      </c>
      <c r="AO57" s="107">
        <f t="shared" si="40"/>
        <v>549.8684210526319</v>
      </c>
      <c r="AP57" s="107">
        <f t="shared" si="40"/>
        <v>555.10526315789502</v>
      </c>
      <c r="AQ57" s="107">
        <f t="shared" si="40"/>
        <v>560.34210526315815</v>
      </c>
      <c r="AR57" s="107">
        <f t="shared" si="40"/>
        <v>565.57894736842127</v>
      </c>
      <c r="AS57" s="107">
        <f t="shared" si="40"/>
        <v>570.81578947368439</v>
      </c>
      <c r="AT57" s="107">
        <f t="shared" si="40"/>
        <v>576.05263157894751</v>
      </c>
      <c r="AU57" s="107">
        <f t="shared" si="40"/>
        <v>581.28947368421063</v>
      </c>
      <c r="AV57" s="107">
        <f t="shared" si="40"/>
        <v>586.52631578947376</v>
      </c>
      <c r="AW57" s="107">
        <f t="shared" si="40"/>
        <v>591.76315789473688</v>
      </c>
      <c r="AX57" s="60">
        <v>597</v>
      </c>
      <c r="AY57" s="25">
        <v>597</v>
      </c>
      <c r="AZ57" s="25">
        <v>597</v>
      </c>
      <c r="BA57" s="25">
        <v>597</v>
      </c>
      <c r="BB57" s="25">
        <v>597</v>
      </c>
      <c r="BC57" s="25">
        <v>597</v>
      </c>
      <c r="BD57" s="25"/>
    </row>
    <row r="58" spans="1:56" s="13" customFormat="1" ht="15.6">
      <c r="A58" s="25" t="s">
        <v>90</v>
      </c>
      <c r="B58" s="27">
        <v>1524</v>
      </c>
      <c r="C58" s="26" t="s">
        <v>91</v>
      </c>
      <c r="D58" s="26" t="s">
        <v>7</v>
      </c>
      <c r="E58" s="26" t="s">
        <v>8</v>
      </c>
      <c r="F58" s="104">
        <f t="shared" ref="F58" si="41">P58/80*70</f>
        <v>5315.625</v>
      </c>
      <c r="G58" s="103">
        <f>F58+($P$58/80)</f>
        <v>5391.5625</v>
      </c>
      <c r="H58" s="103">
        <f t="shared" ref="H58:O58" si="42">G58+($P$58/80)</f>
        <v>5467.5</v>
      </c>
      <c r="I58" s="103">
        <f t="shared" si="42"/>
        <v>5543.4375</v>
      </c>
      <c r="J58" s="103">
        <f t="shared" si="42"/>
        <v>5619.375</v>
      </c>
      <c r="K58" s="103">
        <f t="shared" si="42"/>
        <v>5695.3125</v>
      </c>
      <c r="L58" s="103">
        <f t="shared" si="42"/>
        <v>5771.25</v>
      </c>
      <c r="M58" s="103">
        <f t="shared" si="42"/>
        <v>5847.1875</v>
      </c>
      <c r="N58" s="103">
        <f t="shared" si="42"/>
        <v>5923.125</v>
      </c>
      <c r="O58" s="103">
        <f t="shared" si="42"/>
        <v>5999.0625</v>
      </c>
      <c r="P58" s="29">
        <v>6075</v>
      </c>
      <c r="Q58" s="29">
        <v>6092</v>
      </c>
      <c r="R58" s="29">
        <v>6090</v>
      </c>
      <c r="S58" s="29">
        <v>6000</v>
      </c>
      <c r="T58" s="29">
        <v>5998</v>
      </c>
      <c r="U58" s="29">
        <v>5900</v>
      </c>
      <c r="V58" s="29">
        <v>5899</v>
      </c>
      <c r="W58" s="29">
        <v>5900</v>
      </c>
      <c r="X58" s="29">
        <v>5884</v>
      </c>
      <c r="Y58" s="29">
        <v>5884</v>
      </c>
      <c r="Z58" s="29">
        <v>5867</v>
      </c>
      <c r="AA58" s="29">
        <v>5874</v>
      </c>
      <c r="AB58" s="29">
        <v>5874</v>
      </c>
      <c r="AC58" s="29">
        <v>5885</v>
      </c>
      <c r="AD58" s="29">
        <v>5880</v>
      </c>
      <c r="AE58" s="32">
        <v>5880</v>
      </c>
      <c r="AF58" s="32">
        <v>5859</v>
      </c>
      <c r="AG58" s="32">
        <v>5865</v>
      </c>
      <c r="AH58" s="32">
        <v>5867</v>
      </c>
      <c r="AI58" s="32">
        <v>5836</v>
      </c>
      <c r="AJ58" s="32">
        <v>5854</v>
      </c>
      <c r="AK58" s="32">
        <v>5850</v>
      </c>
      <c r="AL58" s="32">
        <v>5850</v>
      </c>
      <c r="AM58" s="32">
        <v>5851</v>
      </c>
      <c r="AN58" s="32">
        <v>5741</v>
      </c>
      <c r="AO58" s="32">
        <v>5732</v>
      </c>
      <c r="AP58" s="32">
        <v>5905</v>
      </c>
      <c r="AQ58" s="32">
        <v>5899</v>
      </c>
      <c r="AR58" s="32">
        <v>5919</v>
      </c>
      <c r="AS58" s="32">
        <v>5919</v>
      </c>
      <c r="AT58" s="32">
        <v>5919</v>
      </c>
      <c r="AU58" s="32">
        <v>5944</v>
      </c>
      <c r="AV58" s="32">
        <v>5944</v>
      </c>
      <c r="AW58" s="32">
        <v>5944</v>
      </c>
      <c r="AX58" s="44">
        <v>5944</v>
      </c>
      <c r="AY58" s="32">
        <v>5923</v>
      </c>
      <c r="AZ58" s="32">
        <v>5926</v>
      </c>
      <c r="BA58" s="32">
        <v>5926</v>
      </c>
      <c r="BB58" s="32">
        <v>5926</v>
      </c>
      <c r="BC58" s="32">
        <v>5923</v>
      </c>
      <c r="BD58" s="25">
        <v>5918</v>
      </c>
    </row>
    <row r="59" spans="1:56" s="13" customFormat="1" ht="15.6">
      <c r="A59" s="26" t="s">
        <v>595</v>
      </c>
      <c r="B59" s="27">
        <v>1435</v>
      </c>
      <c r="C59" s="25" t="s">
        <v>95</v>
      </c>
      <c r="D59" s="25" t="s">
        <v>7</v>
      </c>
      <c r="E59" s="25" t="s">
        <v>8</v>
      </c>
      <c r="F59" s="104">
        <f t="shared" ref="F59" si="43">P59/80*70</f>
        <v>30066.75</v>
      </c>
      <c r="G59" s="103">
        <f>F59+($P$59/80)</f>
        <v>30496.275000000001</v>
      </c>
      <c r="H59" s="103">
        <f t="shared" ref="H59:O59" si="44">G59+($P$59/80)</f>
        <v>30925.800000000003</v>
      </c>
      <c r="I59" s="103">
        <f t="shared" si="44"/>
        <v>31355.325000000004</v>
      </c>
      <c r="J59" s="103">
        <f t="shared" si="44"/>
        <v>31784.850000000006</v>
      </c>
      <c r="K59" s="103">
        <f t="shared" si="44"/>
        <v>32214.375000000007</v>
      </c>
      <c r="L59" s="103">
        <f t="shared" si="44"/>
        <v>32643.900000000009</v>
      </c>
      <c r="M59" s="103">
        <f t="shared" si="44"/>
        <v>33073.42500000001</v>
      </c>
      <c r="N59" s="103">
        <f t="shared" si="44"/>
        <v>33502.950000000012</v>
      </c>
      <c r="O59" s="103">
        <f t="shared" si="44"/>
        <v>33932.475000000013</v>
      </c>
      <c r="P59" s="29">
        <v>34362</v>
      </c>
      <c r="Q59" s="29">
        <v>34384</v>
      </c>
      <c r="R59" s="29">
        <v>34595</v>
      </c>
      <c r="S59" s="29">
        <v>34710</v>
      </c>
      <c r="T59" s="29">
        <v>34688</v>
      </c>
      <c r="U59" s="29">
        <v>34676</v>
      </c>
      <c r="V59" s="29">
        <v>34639</v>
      </c>
      <c r="W59" s="29">
        <v>34646</v>
      </c>
      <c r="X59" s="29">
        <v>34563</v>
      </c>
      <c r="Y59" s="29">
        <v>34322</v>
      </c>
      <c r="Z59" s="29">
        <v>34070</v>
      </c>
      <c r="AA59" s="29">
        <v>33446</v>
      </c>
      <c r="AB59" s="29">
        <v>32731</v>
      </c>
      <c r="AC59" s="29">
        <v>32579</v>
      </c>
      <c r="AD59" s="29">
        <v>32275</v>
      </c>
      <c r="AE59" s="32">
        <v>31997</v>
      </c>
      <c r="AF59" s="32">
        <v>31910</v>
      </c>
      <c r="AG59" s="32">
        <v>31879</v>
      </c>
      <c r="AH59" s="32">
        <v>31793</v>
      </c>
      <c r="AI59" s="32">
        <v>29171</v>
      </c>
      <c r="AJ59" s="32">
        <v>29330</v>
      </c>
      <c r="AK59" s="32">
        <v>29503</v>
      </c>
      <c r="AL59" s="32">
        <v>29410</v>
      </c>
      <c r="AM59" s="32">
        <v>29327</v>
      </c>
      <c r="AN59" s="32">
        <v>29304</v>
      </c>
      <c r="AO59" s="32">
        <v>28470</v>
      </c>
      <c r="AP59" s="32">
        <v>29620</v>
      </c>
      <c r="AQ59" s="32">
        <v>29976</v>
      </c>
      <c r="AR59" s="32">
        <v>29959</v>
      </c>
      <c r="AS59" s="32">
        <v>33698</v>
      </c>
      <c r="AT59" s="32">
        <v>29929</v>
      </c>
      <c r="AU59" s="32">
        <v>30071</v>
      </c>
      <c r="AV59" s="32">
        <v>29406</v>
      </c>
      <c r="AW59" s="32">
        <v>29979</v>
      </c>
      <c r="AX59" s="33">
        <v>29335</v>
      </c>
      <c r="AY59" s="32">
        <v>28866</v>
      </c>
      <c r="AZ59" s="32">
        <v>29236.65</v>
      </c>
      <c r="BA59" s="32">
        <v>29248.142</v>
      </c>
      <c r="BB59" s="32">
        <v>28241</v>
      </c>
      <c r="BC59" s="28">
        <v>28241</v>
      </c>
      <c r="BD59" s="47">
        <v>27213</v>
      </c>
    </row>
    <row r="60" spans="1:56" s="13" customFormat="1" ht="15.6">
      <c r="A60" s="41" t="s">
        <v>241</v>
      </c>
      <c r="B60" s="27"/>
      <c r="C60" s="25"/>
      <c r="D60" s="25"/>
      <c r="E60" s="25"/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>
        <v>0</v>
      </c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>
        <v>0</v>
      </c>
      <c r="BD60" s="25">
        <v>0</v>
      </c>
    </row>
    <row r="61" spans="1:56" s="13" customFormat="1" ht="15.6">
      <c r="A61" s="26" t="s">
        <v>178</v>
      </c>
      <c r="B61" s="27" t="s">
        <v>375</v>
      </c>
      <c r="C61" s="25" t="s">
        <v>179</v>
      </c>
      <c r="D61" s="25" t="s">
        <v>7</v>
      </c>
      <c r="E61" s="25" t="s">
        <v>8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</row>
    <row r="62" spans="1:56" s="13" customFormat="1" ht="15.6">
      <c r="A62" s="41" t="s">
        <v>240</v>
      </c>
      <c r="B62" s="27" t="s">
        <v>376</v>
      </c>
      <c r="C62" s="25"/>
      <c r="D62" s="25"/>
      <c r="E62" s="25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</row>
    <row r="63" spans="1:56" s="13" customFormat="1" ht="15.6">
      <c r="A63" s="26" t="s">
        <v>96</v>
      </c>
      <c r="B63" s="27">
        <v>1435</v>
      </c>
      <c r="C63" s="25" t="s">
        <v>97</v>
      </c>
      <c r="D63" s="25" t="s">
        <v>7</v>
      </c>
      <c r="E63" s="25" t="s">
        <v>8</v>
      </c>
      <c r="F63" s="104">
        <f t="shared" ref="F63" si="45">P63/80*70</f>
        <v>298.375</v>
      </c>
      <c r="G63" s="103">
        <f>F63+($P$63/80)</f>
        <v>302.63749999999999</v>
      </c>
      <c r="H63" s="103">
        <f t="shared" ref="H63:O63" si="46">G63+($P$63/80)</f>
        <v>306.89999999999998</v>
      </c>
      <c r="I63" s="103">
        <f t="shared" si="46"/>
        <v>311.16249999999997</v>
      </c>
      <c r="J63" s="103">
        <f t="shared" si="46"/>
        <v>315.42499999999995</v>
      </c>
      <c r="K63" s="103">
        <f t="shared" si="46"/>
        <v>319.68749999999994</v>
      </c>
      <c r="L63" s="103">
        <f t="shared" si="46"/>
        <v>323.94999999999993</v>
      </c>
      <c r="M63" s="103">
        <f t="shared" si="46"/>
        <v>328.21249999999992</v>
      </c>
      <c r="N63" s="103">
        <f t="shared" si="46"/>
        <v>332.47499999999991</v>
      </c>
      <c r="O63" s="103">
        <f t="shared" si="46"/>
        <v>336.7374999999999</v>
      </c>
      <c r="P63" s="29">
        <v>341</v>
      </c>
      <c r="Q63" s="29">
        <v>341</v>
      </c>
      <c r="R63" s="29">
        <v>341</v>
      </c>
      <c r="S63" s="29">
        <v>341</v>
      </c>
      <c r="T63" s="29">
        <v>341</v>
      </c>
      <c r="U63" s="29">
        <v>341</v>
      </c>
      <c r="V63" s="29">
        <v>648</v>
      </c>
      <c r="W63" s="29">
        <v>648</v>
      </c>
      <c r="X63" s="29">
        <v>650</v>
      </c>
      <c r="Y63" s="29">
        <v>684</v>
      </c>
      <c r="Z63" s="29">
        <v>683</v>
      </c>
      <c r="AA63" s="29">
        <v>683</v>
      </c>
      <c r="AB63" s="29">
        <v>683</v>
      </c>
      <c r="AC63" s="29">
        <v>683</v>
      </c>
      <c r="AD63" s="29">
        <v>683</v>
      </c>
      <c r="AE63" s="32">
        <v>683</v>
      </c>
      <c r="AF63" s="32">
        <v>814</v>
      </c>
      <c r="AG63" s="32">
        <v>814</v>
      </c>
      <c r="AH63" s="32">
        <v>814</v>
      </c>
      <c r="AI63" s="32">
        <v>814</v>
      </c>
      <c r="AJ63" s="32">
        <v>731</v>
      </c>
      <c r="AK63" s="32">
        <v>731</v>
      </c>
      <c r="AL63" s="32">
        <v>731</v>
      </c>
      <c r="AM63" s="32">
        <v>731</v>
      </c>
      <c r="AN63" s="32">
        <v>810</v>
      </c>
      <c r="AO63" s="32">
        <v>810</v>
      </c>
      <c r="AP63" s="32">
        <v>810</v>
      </c>
      <c r="AQ63" s="32">
        <v>810</v>
      </c>
      <c r="AR63" s="32">
        <v>810</v>
      </c>
      <c r="AS63" s="32">
        <v>813</v>
      </c>
      <c r="AT63" s="32">
        <v>810</v>
      </c>
      <c r="AU63" s="32">
        <v>810</v>
      </c>
      <c r="AV63" s="32">
        <v>810</v>
      </c>
      <c r="AW63" s="32">
        <v>810</v>
      </c>
      <c r="AX63" s="32">
        <v>810</v>
      </c>
      <c r="AY63" s="32">
        <v>810</v>
      </c>
      <c r="AZ63" s="32">
        <v>810</v>
      </c>
      <c r="BA63" s="32">
        <v>810</v>
      </c>
      <c r="BB63" s="32">
        <v>810</v>
      </c>
      <c r="BC63" s="32">
        <v>810</v>
      </c>
      <c r="BD63" s="25"/>
    </row>
    <row r="64" spans="1:56" s="13" customFormat="1" ht="15.6">
      <c r="A64" s="26" t="s">
        <v>267</v>
      </c>
      <c r="B64" s="27">
        <v>1000</v>
      </c>
      <c r="C64" s="25" t="s">
        <v>102</v>
      </c>
      <c r="D64" s="25" t="s">
        <v>7</v>
      </c>
      <c r="E64" s="25" t="s">
        <v>8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</row>
    <row r="65" spans="1:56" s="13" customFormat="1" ht="15.6">
      <c r="A65" s="26" t="s">
        <v>72</v>
      </c>
      <c r="B65" s="27">
        <v>1435</v>
      </c>
      <c r="C65" s="25" t="s">
        <v>73</v>
      </c>
      <c r="D65" s="25" t="s">
        <v>7</v>
      </c>
      <c r="E65" s="25" t="s">
        <v>8</v>
      </c>
      <c r="F65" s="103">
        <f>40900/90*70</f>
        <v>31811.111111111113</v>
      </c>
      <c r="G65" s="103">
        <f>40900/90+F65</f>
        <v>32265.555555555558</v>
      </c>
      <c r="H65" s="103">
        <f t="shared" ref="H65:Y65" si="47">40900/90+G65</f>
        <v>32720.000000000004</v>
      </c>
      <c r="I65" s="103">
        <f t="shared" si="47"/>
        <v>33174.444444444445</v>
      </c>
      <c r="J65" s="103">
        <f t="shared" si="47"/>
        <v>33628.888888888891</v>
      </c>
      <c r="K65" s="103">
        <f t="shared" si="47"/>
        <v>34083.333333333336</v>
      </c>
      <c r="L65" s="103">
        <f t="shared" si="47"/>
        <v>34537.777777777781</v>
      </c>
      <c r="M65" s="103">
        <f t="shared" si="47"/>
        <v>34992.222222222226</v>
      </c>
      <c r="N65" s="103">
        <f t="shared" si="47"/>
        <v>35446.666666666672</v>
      </c>
      <c r="O65" s="103">
        <f t="shared" si="47"/>
        <v>35901.111111111117</v>
      </c>
      <c r="P65" s="103">
        <f t="shared" si="47"/>
        <v>36355.555555555562</v>
      </c>
      <c r="Q65" s="103">
        <f t="shared" si="47"/>
        <v>36810.000000000007</v>
      </c>
      <c r="R65" s="103">
        <f t="shared" si="47"/>
        <v>37264.444444444453</v>
      </c>
      <c r="S65" s="103">
        <f t="shared" si="47"/>
        <v>37718.888888888898</v>
      </c>
      <c r="T65" s="103">
        <f t="shared" si="47"/>
        <v>38173.333333333343</v>
      </c>
      <c r="U65" s="103">
        <f t="shared" si="47"/>
        <v>38627.777777777788</v>
      </c>
      <c r="V65" s="103">
        <f t="shared" si="47"/>
        <v>39082.222222222234</v>
      </c>
      <c r="W65" s="103">
        <f t="shared" si="47"/>
        <v>39536.666666666679</v>
      </c>
      <c r="X65" s="103">
        <f t="shared" si="47"/>
        <v>39991.111111111124</v>
      </c>
      <c r="Y65" s="103">
        <f t="shared" si="47"/>
        <v>40445.555555555569</v>
      </c>
      <c r="Z65" s="87">
        <v>40900</v>
      </c>
      <c r="AA65" s="101">
        <v>41112.370000000003</v>
      </c>
      <c r="AB65" s="86">
        <v>40826.82</v>
      </c>
      <c r="AC65" s="86">
        <v>40384.92</v>
      </c>
      <c r="AD65" s="29">
        <v>41401</v>
      </c>
      <c r="AE65" s="32">
        <v>41718</v>
      </c>
      <c r="AF65" s="32">
        <v>40826</v>
      </c>
      <c r="AG65" s="32">
        <v>38450</v>
      </c>
      <c r="AH65" s="32">
        <v>38150</v>
      </c>
      <c r="AI65" s="32">
        <v>37589</v>
      </c>
      <c r="AJ65" s="32">
        <v>36642</v>
      </c>
      <c r="AK65" s="32">
        <v>36050</v>
      </c>
      <c r="AL65" s="32">
        <v>35868</v>
      </c>
      <c r="AM65" s="32">
        <v>36054</v>
      </c>
      <c r="AN65" s="32">
        <v>34724.574999999997</v>
      </c>
      <c r="AO65" s="32">
        <v>34228.19</v>
      </c>
      <c r="AP65" s="32">
        <v>34128.400000000001</v>
      </c>
      <c r="AQ65" s="32">
        <v>33977.603000000003</v>
      </c>
      <c r="AR65" s="32">
        <v>33862.300000000003</v>
      </c>
      <c r="AS65" s="32">
        <v>33721.305</v>
      </c>
      <c r="AT65" s="32">
        <v>33714.093000000001</v>
      </c>
      <c r="AU65" s="32">
        <v>33575.872000000003</v>
      </c>
      <c r="AV65" s="32">
        <v>33506</v>
      </c>
      <c r="AW65" s="32">
        <v>33449</v>
      </c>
      <c r="AX65" s="32">
        <v>33426</v>
      </c>
      <c r="AY65" s="32">
        <v>33332</v>
      </c>
      <c r="AZ65" s="32">
        <v>33380</v>
      </c>
      <c r="BA65" s="32">
        <v>33488</v>
      </c>
      <c r="BB65" s="32">
        <v>33440</v>
      </c>
      <c r="BC65" s="32">
        <v>33422</v>
      </c>
      <c r="BD65" s="25"/>
    </row>
    <row r="66" spans="1:56" s="13" customFormat="1" ht="15.6">
      <c r="A66" s="26" t="s">
        <v>269</v>
      </c>
      <c r="B66" s="27">
        <v>1067</v>
      </c>
      <c r="C66" s="25" t="s">
        <v>100</v>
      </c>
      <c r="D66" s="25" t="s">
        <v>7</v>
      </c>
      <c r="E66" s="25" t="s">
        <v>8</v>
      </c>
      <c r="F66" s="104">
        <f t="shared" ref="F66" si="48">P66/80*70</f>
        <v>831.25</v>
      </c>
      <c r="G66" s="103">
        <f>F66+($P$66/80)</f>
        <v>843.125</v>
      </c>
      <c r="H66" s="103">
        <f t="shared" ref="H66:O66" si="49">G66+($P$66/80)</f>
        <v>855</v>
      </c>
      <c r="I66" s="103">
        <f t="shared" si="49"/>
        <v>866.875</v>
      </c>
      <c r="J66" s="103">
        <f t="shared" si="49"/>
        <v>878.75</v>
      </c>
      <c r="K66" s="103">
        <f t="shared" si="49"/>
        <v>890.625</v>
      </c>
      <c r="L66" s="103">
        <f t="shared" si="49"/>
        <v>902.5</v>
      </c>
      <c r="M66" s="103">
        <f t="shared" si="49"/>
        <v>914.375</v>
      </c>
      <c r="N66" s="103">
        <f t="shared" si="49"/>
        <v>926.25</v>
      </c>
      <c r="O66" s="103">
        <f t="shared" si="49"/>
        <v>938.125</v>
      </c>
      <c r="P66" s="29">
        <v>950</v>
      </c>
      <c r="Q66" s="29">
        <v>950</v>
      </c>
      <c r="R66" s="29">
        <v>950</v>
      </c>
      <c r="S66" s="29">
        <v>950</v>
      </c>
      <c r="T66" s="29">
        <v>950</v>
      </c>
      <c r="U66" s="29">
        <v>950</v>
      </c>
      <c r="V66" s="29">
        <v>950</v>
      </c>
      <c r="W66" s="29">
        <v>950</v>
      </c>
      <c r="X66" s="94">
        <v>951</v>
      </c>
      <c r="Y66" s="94">
        <v>952</v>
      </c>
      <c r="Z66" s="29">
        <v>953</v>
      </c>
      <c r="AA66" s="94">
        <v>953</v>
      </c>
      <c r="AB66" s="94">
        <v>953</v>
      </c>
      <c r="AC66" s="94">
        <v>953</v>
      </c>
      <c r="AD66" s="94">
        <v>953</v>
      </c>
      <c r="AE66" s="32">
        <v>953</v>
      </c>
      <c r="AF66" s="32">
        <v>953</v>
      </c>
      <c r="AG66" s="32">
        <v>953</v>
      </c>
      <c r="AH66" s="32">
        <v>953</v>
      </c>
      <c r="AI66" s="32">
        <v>953</v>
      </c>
      <c r="AJ66" s="32">
        <v>953</v>
      </c>
      <c r="AK66" s="32">
        <v>953</v>
      </c>
      <c r="AL66" s="32">
        <v>953</v>
      </c>
      <c r="AM66" s="32">
        <v>977</v>
      </c>
      <c r="AN66" s="94">
        <f>AM66-8</f>
        <v>969</v>
      </c>
      <c r="AO66" s="94">
        <f>AN66-8</f>
        <v>961</v>
      </c>
      <c r="AP66" s="32">
        <v>953</v>
      </c>
      <c r="AQ66" s="94">
        <v>953</v>
      </c>
      <c r="AR66" s="32">
        <v>953</v>
      </c>
      <c r="AS66" s="94">
        <v>953</v>
      </c>
      <c r="AT66" s="94">
        <v>953</v>
      </c>
      <c r="AU66" s="94">
        <v>953</v>
      </c>
      <c r="AV66" s="94">
        <v>953</v>
      </c>
      <c r="AW66" s="94">
        <v>953</v>
      </c>
      <c r="AX66" s="32">
        <v>953</v>
      </c>
      <c r="AY66" s="32">
        <v>953</v>
      </c>
      <c r="AZ66" s="32">
        <v>953</v>
      </c>
      <c r="BA66" s="32">
        <v>953</v>
      </c>
      <c r="BB66" s="32">
        <v>953</v>
      </c>
      <c r="BC66" s="32">
        <v>953</v>
      </c>
      <c r="BD66" s="25"/>
    </row>
    <row r="67" spans="1:56" s="13" customFormat="1" ht="15.6">
      <c r="A67" s="26" t="s">
        <v>268</v>
      </c>
      <c r="B67" s="27">
        <v>1435</v>
      </c>
      <c r="C67" s="25" t="s">
        <v>104</v>
      </c>
      <c r="D67" s="25" t="s">
        <v>7</v>
      </c>
      <c r="E67" s="25" t="s">
        <v>8</v>
      </c>
      <c r="F67" s="104">
        <f t="shared" ref="F67" si="50">P67/80*70</f>
        <v>2153.375</v>
      </c>
      <c r="G67" s="103">
        <f>F67+($P$67/80)</f>
        <v>2184.1374999999998</v>
      </c>
      <c r="H67" s="103">
        <f t="shared" ref="H67:O67" si="51">G67+($P$67/80)</f>
        <v>2214.8999999999996</v>
      </c>
      <c r="I67" s="103">
        <f t="shared" si="51"/>
        <v>2245.6624999999995</v>
      </c>
      <c r="J67" s="103">
        <f t="shared" si="51"/>
        <v>2276.4249999999993</v>
      </c>
      <c r="K67" s="103">
        <f t="shared" si="51"/>
        <v>2307.1874999999991</v>
      </c>
      <c r="L67" s="103">
        <f t="shared" si="51"/>
        <v>2337.9499999999989</v>
      </c>
      <c r="M67" s="103">
        <f t="shared" si="51"/>
        <v>2368.7124999999987</v>
      </c>
      <c r="N67" s="103">
        <f t="shared" si="51"/>
        <v>2399.4749999999985</v>
      </c>
      <c r="O67" s="103">
        <f t="shared" si="51"/>
        <v>2430.2374999999984</v>
      </c>
      <c r="P67" s="29">
        <v>2461</v>
      </c>
      <c r="Q67" s="29">
        <v>2461</v>
      </c>
      <c r="R67" s="29">
        <v>2461</v>
      </c>
      <c r="S67" s="29">
        <v>2461</v>
      </c>
      <c r="T67" s="29">
        <v>2461</v>
      </c>
      <c r="U67" s="29">
        <v>2461</v>
      </c>
      <c r="V67" s="29">
        <v>2461</v>
      </c>
      <c r="W67" s="29">
        <v>2479</v>
      </c>
      <c r="X67" s="29">
        <v>2479</v>
      </c>
      <c r="Y67" s="29">
        <v>2479</v>
      </c>
      <c r="Z67" s="29">
        <v>2484</v>
      </c>
      <c r="AA67" s="29">
        <v>2484</v>
      </c>
      <c r="AB67" s="29">
        <v>2484</v>
      </c>
      <c r="AC67" s="29">
        <v>2497</v>
      </c>
      <c r="AD67" s="29">
        <v>2497</v>
      </c>
      <c r="AE67" s="32">
        <v>2474</v>
      </c>
      <c r="AF67" s="32">
        <v>2474</v>
      </c>
      <c r="AG67" s="32">
        <v>2503</v>
      </c>
      <c r="AH67" s="32">
        <v>2299</v>
      </c>
      <c r="AI67" s="32">
        <v>2299</v>
      </c>
      <c r="AJ67" s="68">
        <f>AI67+39</f>
        <v>2338</v>
      </c>
      <c r="AK67" s="32">
        <v>2377</v>
      </c>
      <c r="AL67" s="32">
        <v>2383</v>
      </c>
      <c r="AM67" s="32">
        <v>2414</v>
      </c>
      <c r="AN67" s="32">
        <v>2449</v>
      </c>
      <c r="AO67" s="32">
        <v>2576</v>
      </c>
      <c r="AP67" s="32">
        <v>2509</v>
      </c>
      <c r="AQ67" s="32">
        <v>2551</v>
      </c>
      <c r="AR67" s="32">
        <v>2552</v>
      </c>
      <c r="AS67" s="32">
        <v>2552</v>
      </c>
      <c r="AT67" s="32">
        <v>2552</v>
      </c>
      <c r="AU67" s="32">
        <v>2554</v>
      </c>
      <c r="AV67" s="32">
        <v>2208</v>
      </c>
      <c r="AW67" s="32">
        <v>2265</v>
      </c>
      <c r="AX67" s="32">
        <v>2238</v>
      </c>
      <c r="AY67" s="32">
        <v>2240</v>
      </c>
      <c r="AZ67" s="32">
        <v>2240</v>
      </c>
      <c r="BA67" s="32">
        <v>2240</v>
      </c>
      <c r="BB67" s="32">
        <v>2293</v>
      </c>
      <c r="BC67" s="32">
        <v>2279</v>
      </c>
      <c r="BD67" s="35">
        <v>2345</v>
      </c>
    </row>
    <row r="68" spans="1:56" s="13" customFormat="1" ht="15.6">
      <c r="A68" s="26" t="s">
        <v>270</v>
      </c>
      <c r="B68" s="27" t="s">
        <v>375</v>
      </c>
      <c r="C68" s="26" t="s">
        <v>106</v>
      </c>
      <c r="D68" s="26" t="s">
        <v>7</v>
      </c>
      <c r="E68" s="26" t="s">
        <v>8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0</v>
      </c>
      <c r="AT68" s="25">
        <v>0</v>
      </c>
      <c r="AU68" s="25">
        <v>0</v>
      </c>
      <c r="AV68" s="25">
        <v>0</v>
      </c>
      <c r="AW68" s="25">
        <v>0</v>
      </c>
      <c r="AX68" s="25">
        <v>0</v>
      </c>
      <c r="AY68" s="25">
        <v>0</v>
      </c>
      <c r="AZ68" s="25">
        <v>0</v>
      </c>
      <c r="BA68" s="25">
        <v>0</v>
      </c>
      <c r="BB68" s="25">
        <v>0</v>
      </c>
      <c r="BC68" s="25">
        <v>0</v>
      </c>
      <c r="BD68" s="25">
        <v>0</v>
      </c>
    </row>
    <row r="69" spans="1:56" s="13" customFormat="1" ht="15.6">
      <c r="A69" s="26" t="s">
        <v>271</v>
      </c>
      <c r="B69" s="27" t="s">
        <v>375</v>
      </c>
      <c r="C69" s="26" t="s">
        <v>105</v>
      </c>
      <c r="D69" s="26" t="s">
        <v>7</v>
      </c>
      <c r="E69" s="26" t="s">
        <v>8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>
        <v>0</v>
      </c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</v>
      </c>
      <c r="BA69" s="25">
        <v>0</v>
      </c>
      <c r="BB69" s="25">
        <v>0</v>
      </c>
      <c r="BC69" s="25">
        <v>0</v>
      </c>
      <c r="BD69" s="25">
        <v>0</v>
      </c>
    </row>
    <row r="70" spans="1:56" s="13" customFormat="1" ht="15.6">
      <c r="A70" s="41" t="s">
        <v>242</v>
      </c>
      <c r="B70" s="27"/>
      <c r="C70" s="26"/>
      <c r="D70" s="26"/>
      <c r="E70" s="26"/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</row>
    <row r="71" spans="1:56" s="13" customFormat="1" ht="15.6">
      <c r="A71" s="26" t="s">
        <v>272</v>
      </c>
      <c r="B71" s="27">
        <v>914</v>
      </c>
      <c r="C71" s="26" t="s">
        <v>107</v>
      </c>
      <c r="D71" s="26" t="s">
        <v>7</v>
      </c>
      <c r="E71" s="26" t="s">
        <v>8</v>
      </c>
      <c r="F71" s="107">
        <f>903/95*70</f>
        <v>665.36842105263156</v>
      </c>
      <c r="G71" s="107">
        <f>903/95+F71</f>
        <v>674.87368421052633</v>
      </c>
      <c r="H71" s="107">
        <f t="shared" ref="H71:AD71" si="52">903/95+G71</f>
        <v>684.37894736842111</v>
      </c>
      <c r="I71" s="107">
        <f t="shared" si="52"/>
        <v>693.88421052631588</v>
      </c>
      <c r="J71" s="107">
        <f t="shared" si="52"/>
        <v>703.38947368421066</v>
      </c>
      <c r="K71" s="107">
        <f t="shared" si="52"/>
        <v>712.89473684210543</v>
      </c>
      <c r="L71" s="107">
        <f t="shared" si="52"/>
        <v>722.4000000000002</v>
      </c>
      <c r="M71" s="107">
        <f t="shared" si="52"/>
        <v>731.90526315789498</v>
      </c>
      <c r="N71" s="107">
        <f t="shared" si="52"/>
        <v>741.41052631578975</v>
      </c>
      <c r="O71" s="107">
        <f t="shared" si="52"/>
        <v>750.91578947368453</v>
      </c>
      <c r="P71" s="107">
        <f t="shared" si="52"/>
        <v>760.4210526315793</v>
      </c>
      <c r="Q71" s="107">
        <f t="shared" si="52"/>
        <v>769.92631578947407</v>
      </c>
      <c r="R71" s="107">
        <f t="shared" si="52"/>
        <v>779.43157894736885</v>
      </c>
      <c r="S71" s="107">
        <f t="shared" si="52"/>
        <v>788.93684210526362</v>
      </c>
      <c r="T71" s="107">
        <f t="shared" si="52"/>
        <v>798.4421052631584</v>
      </c>
      <c r="U71" s="107">
        <f t="shared" si="52"/>
        <v>807.94736842105317</v>
      </c>
      <c r="V71" s="107">
        <f t="shared" si="52"/>
        <v>817.45263157894794</v>
      </c>
      <c r="W71" s="107">
        <f t="shared" si="52"/>
        <v>826.95789473684272</v>
      </c>
      <c r="X71" s="107">
        <f t="shared" si="52"/>
        <v>836.46315789473749</v>
      </c>
      <c r="Y71" s="107">
        <f t="shared" si="52"/>
        <v>845.96842105263227</v>
      </c>
      <c r="Z71" s="107">
        <f t="shared" si="52"/>
        <v>855.47368421052704</v>
      </c>
      <c r="AA71" s="107">
        <f t="shared" si="52"/>
        <v>864.97894736842181</v>
      </c>
      <c r="AB71" s="107">
        <f t="shared" si="52"/>
        <v>874.48421052631659</v>
      </c>
      <c r="AC71" s="107">
        <f t="shared" si="52"/>
        <v>883.98947368421136</v>
      </c>
      <c r="AD71" s="107">
        <f t="shared" si="52"/>
        <v>893.49473684210614</v>
      </c>
      <c r="AE71" s="32">
        <v>903</v>
      </c>
      <c r="AF71" s="32">
        <v>903</v>
      </c>
      <c r="AG71" s="32">
        <v>903</v>
      </c>
      <c r="AH71" s="32">
        <v>903</v>
      </c>
      <c r="AI71" s="32">
        <v>903</v>
      </c>
      <c r="AJ71" s="32">
        <v>903</v>
      </c>
      <c r="AK71" s="94">
        <f>AJ71-4.5</f>
        <v>898.5</v>
      </c>
      <c r="AL71" s="94">
        <f>AK71-4.5</f>
        <v>894</v>
      </c>
      <c r="AM71" s="94">
        <f>AL71-4.5</f>
        <v>889.5</v>
      </c>
      <c r="AN71" s="32">
        <v>885</v>
      </c>
      <c r="AO71" s="32">
        <v>322</v>
      </c>
      <c r="AP71" s="94">
        <f t="shared" ref="AP71:AW71" si="53">AO71+62.56</f>
        <v>384.56</v>
      </c>
      <c r="AQ71" s="94">
        <f t="shared" si="53"/>
        <v>447.12</v>
      </c>
      <c r="AR71" s="94">
        <f t="shared" si="53"/>
        <v>509.68</v>
      </c>
      <c r="AS71" s="94">
        <f t="shared" si="53"/>
        <v>572.24</v>
      </c>
      <c r="AT71" s="94">
        <f t="shared" si="53"/>
        <v>634.79999999999995</v>
      </c>
      <c r="AU71" s="94">
        <f t="shared" si="53"/>
        <v>697.3599999999999</v>
      </c>
      <c r="AV71" s="94">
        <f t="shared" si="53"/>
        <v>759.91999999999985</v>
      </c>
      <c r="AW71" s="94">
        <f t="shared" si="53"/>
        <v>822.47999999999979</v>
      </c>
      <c r="AX71" s="44">
        <v>885</v>
      </c>
      <c r="AY71" s="44">
        <v>885</v>
      </c>
      <c r="AZ71" s="44">
        <v>885</v>
      </c>
      <c r="BA71" s="44">
        <v>885</v>
      </c>
      <c r="BB71" s="44">
        <v>885</v>
      </c>
      <c r="BC71" s="26">
        <v>885</v>
      </c>
      <c r="BD71" s="26">
        <v>885</v>
      </c>
    </row>
    <row r="72" spans="1:56" s="13" customFormat="1" ht="15.6">
      <c r="A72" s="26" t="s">
        <v>273</v>
      </c>
      <c r="B72" s="27">
        <v>1000</v>
      </c>
      <c r="C72" s="26" t="s">
        <v>101</v>
      </c>
      <c r="D72" s="26" t="s">
        <v>7</v>
      </c>
      <c r="E72" s="26" t="s">
        <v>8</v>
      </c>
      <c r="F72" s="108">
        <f>1086/119*70</f>
        <v>638.82352941176464</v>
      </c>
      <c r="G72" s="108">
        <f>1086/119+F72</f>
        <v>647.94957983193274</v>
      </c>
      <c r="H72" s="108">
        <f t="shared" ref="H72:BB72" si="54">1086/119+G72</f>
        <v>657.07563025210084</v>
      </c>
      <c r="I72" s="108">
        <f t="shared" si="54"/>
        <v>666.20168067226894</v>
      </c>
      <c r="J72" s="108">
        <f t="shared" si="54"/>
        <v>675.32773109243703</v>
      </c>
      <c r="K72" s="108">
        <f t="shared" si="54"/>
        <v>684.45378151260513</v>
      </c>
      <c r="L72" s="108">
        <f t="shared" si="54"/>
        <v>693.57983193277323</v>
      </c>
      <c r="M72" s="108">
        <f t="shared" si="54"/>
        <v>702.70588235294133</v>
      </c>
      <c r="N72" s="108">
        <f t="shared" si="54"/>
        <v>711.83193277310943</v>
      </c>
      <c r="O72" s="108">
        <f t="shared" si="54"/>
        <v>720.95798319327753</v>
      </c>
      <c r="P72" s="108">
        <f t="shared" si="54"/>
        <v>730.08403361344563</v>
      </c>
      <c r="Q72" s="108">
        <f t="shared" si="54"/>
        <v>739.21008403361373</v>
      </c>
      <c r="R72" s="108">
        <f t="shared" si="54"/>
        <v>748.33613445378182</v>
      </c>
      <c r="S72" s="108">
        <f t="shared" si="54"/>
        <v>757.46218487394992</v>
      </c>
      <c r="T72" s="108">
        <f t="shared" si="54"/>
        <v>766.58823529411802</v>
      </c>
      <c r="U72" s="108">
        <f t="shared" si="54"/>
        <v>775.71428571428612</v>
      </c>
      <c r="V72" s="108">
        <f t="shared" si="54"/>
        <v>784.84033613445422</v>
      </c>
      <c r="W72" s="108">
        <f t="shared" si="54"/>
        <v>793.96638655462232</v>
      </c>
      <c r="X72" s="108">
        <f t="shared" si="54"/>
        <v>803.09243697479042</v>
      </c>
      <c r="Y72" s="108">
        <f t="shared" si="54"/>
        <v>812.21848739495852</v>
      </c>
      <c r="Z72" s="108">
        <f t="shared" si="54"/>
        <v>821.34453781512661</v>
      </c>
      <c r="AA72" s="108">
        <f t="shared" si="54"/>
        <v>830.47058823529471</v>
      </c>
      <c r="AB72" s="108">
        <f t="shared" si="54"/>
        <v>839.59663865546281</v>
      </c>
      <c r="AC72" s="108">
        <f t="shared" si="54"/>
        <v>848.72268907563091</v>
      </c>
      <c r="AD72" s="108">
        <f t="shared" si="54"/>
        <v>857.84873949579901</v>
      </c>
      <c r="AE72" s="108">
        <f t="shared" si="54"/>
        <v>866.97478991596711</v>
      </c>
      <c r="AF72" s="108">
        <f t="shared" si="54"/>
        <v>876.10084033613521</v>
      </c>
      <c r="AG72" s="108">
        <f t="shared" si="54"/>
        <v>885.22689075630331</v>
      </c>
      <c r="AH72" s="108">
        <f t="shared" si="54"/>
        <v>894.3529411764714</v>
      </c>
      <c r="AI72" s="108">
        <f t="shared" si="54"/>
        <v>903.4789915966395</v>
      </c>
      <c r="AJ72" s="108">
        <f t="shared" si="54"/>
        <v>912.6050420168076</v>
      </c>
      <c r="AK72" s="108">
        <f t="shared" si="54"/>
        <v>921.7310924369757</v>
      </c>
      <c r="AL72" s="108">
        <f t="shared" si="54"/>
        <v>930.8571428571438</v>
      </c>
      <c r="AM72" s="108">
        <f t="shared" si="54"/>
        <v>939.9831932773119</v>
      </c>
      <c r="AN72" s="108">
        <f t="shared" si="54"/>
        <v>949.10924369748</v>
      </c>
      <c r="AO72" s="108">
        <f t="shared" si="54"/>
        <v>958.2352941176481</v>
      </c>
      <c r="AP72" s="108">
        <f t="shared" si="54"/>
        <v>967.36134453781619</v>
      </c>
      <c r="AQ72" s="108">
        <f t="shared" si="54"/>
        <v>976.48739495798429</v>
      </c>
      <c r="AR72" s="108">
        <f t="shared" si="54"/>
        <v>985.61344537815239</v>
      </c>
      <c r="AS72" s="108">
        <f t="shared" si="54"/>
        <v>994.73949579832049</v>
      </c>
      <c r="AT72" s="108">
        <f t="shared" si="54"/>
        <v>1003.8655462184886</v>
      </c>
      <c r="AU72" s="108">
        <f t="shared" si="54"/>
        <v>1012.9915966386567</v>
      </c>
      <c r="AV72" s="108">
        <f t="shared" si="54"/>
        <v>1022.1176470588248</v>
      </c>
      <c r="AW72" s="108">
        <f t="shared" si="54"/>
        <v>1031.2436974789928</v>
      </c>
      <c r="AX72" s="108">
        <f t="shared" si="54"/>
        <v>1040.3697478991608</v>
      </c>
      <c r="AY72" s="108">
        <f t="shared" si="54"/>
        <v>1049.4957983193287</v>
      </c>
      <c r="AZ72" s="108">
        <f t="shared" si="54"/>
        <v>1058.6218487394967</v>
      </c>
      <c r="BA72" s="108">
        <f t="shared" si="54"/>
        <v>1067.7478991596647</v>
      </c>
      <c r="BB72" s="108">
        <f t="shared" si="54"/>
        <v>1076.8739495798327</v>
      </c>
      <c r="BC72" s="90">
        <v>1086</v>
      </c>
      <c r="BD72" s="67">
        <v>1045</v>
      </c>
    </row>
    <row r="73" spans="1:56" s="13" customFormat="1" ht="15.6">
      <c r="A73" s="26" t="s">
        <v>243</v>
      </c>
      <c r="B73" s="27" t="s">
        <v>375</v>
      </c>
      <c r="C73" s="26" t="s">
        <v>103</v>
      </c>
      <c r="D73" s="26" t="s">
        <v>7</v>
      </c>
      <c r="E73" s="26" t="s">
        <v>8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</row>
    <row r="74" spans="1:56" s="13" customFormat="1" ht="15.6">
      <c r="A74" s="26" t="s">
        <v>274</v>
      </c>
      <c r="B74" s="27">
        <v>1435</v>
      </c>
      <c r="C74" s="26" t="s">
        <v>108</v>
      </c>
      <c r="D74" s="26" t="s">
        <v>7</v>
      </c>
      <c r="E74" s="26" t="s">
        <v>8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107">
        <f>185.87923/45</f>
        <v>4.1306495555555554</v>
      </c>
      <c r="L74" s="107">
        <f>185.87923/45+K74</f>
        <v>8.2612991111111107</v>
      </c>
      <c r="M74" s="107">
        <f t="shared" ref="M74:BB74" si="55">185.87923/45+L74</f>
        <v>12.391948666666666</v>
      </c>
      <c r="N74" s="107">
        <f t="shared" si="55"/>
        <v>16.522598222222221</v>
      </c>
      <c r="O74" s="107">
        <f t="shared" si="55"/>
        <v>20.653247777777779</v>
      </c>
      <c r="P74" s="107">
        <f t="shared" si="55"/>
        <v>24.783897333333336</v>
      </c>
      <c r="Q74" s="107">
        <f t="shared" si="55"/>
        <v>28.914546888888893</v>
      </c>
      <c r="R74" s="107">
        <f t="shared" si="55"/>
        <v>33.04519644444445</v>
      </c>
      <c r="S74" s="107">
        <f t="shared" si="55"/>
        <v>37.175846000000007</v>
      </c>
      <c r="T74" s="107">
        <f t="shared" si="55"/>
        <v>41.306495555555564</v>
      </c>
      <c r="U74" s="107">
        <f t="shared" si="55"/>
        <v>45.437145111111121</v>
      </c>
      <c r="V74" s="107">
        <f t="shared" si="55"/>
        <v>49.567794666666678</v>
      </c>
      <c r="W74" s="107">
        <f t="shared" si="55"/>
        <v>53.698444222222236</v>
      </c>
      <c r="X74" s="107">
        <f t="shared" si="55"/>
        <v>57.829093777777793</v>
      </c>
      <c r="Y74" s="107">
        <f t="shared" si="55"/>
        <v>61.95974333333335</v>
      </c>
      <c r="Z74" s="107">
        <f t="shared" si="55"/>
        <v>66.0903928888889</v>
      </c>
      <c r="AA74" s="107">
        <f t="shared" si="55"/>
        <v>70.22104244444445</v>
      </c>
      <c r="AB74" s="107">
        <f t="shared" si="55"/>
        <v>74.351692</v>
      </c>
      <c r="AC74" s="107">
        <f t="shared" si="55"/>
        <v>78.48234155555555</v>
      </c>
      <c r="AD74" s="107">
        <f t="shared" si="55"/>
        <v>82.6129911111111</v>
      </c>
      <c r="AE74" s="107">
        <f t="shared" si="55"/>
        <v>86.74364066666665</v>
      </c>
      <c r="AF74" s="107">
        <f t="shared" si="55"/>
        <v>90.8742902222222</v>
      </c>
      <c r="AG74" s="107">
        <f t="shared" si="55"/>
        <v>95.00493977777775</v>
      </c>
      <c r="AH74" s="107">
        <f t="shared" si="55"/>
        <v>99.1355893333333</v>
      </c>
      <c r="AI74" s="107">
        <f t="shared" si="55"/>
        <v>103.26623888888885</v>
      </c>
      <c r="AJ74" s="107">
        <f t="shared" si="55"/>
        <v>107.3968884444444</v>
      </c>
      <c r="AK74" s="107">
        <f t="shared" si="55"/>
        <v>111.52753799999995</v>
      </c>
      <c r="AL74" s="107">
        <f t="shared" si="55"/>
        <v>115.6581875555555</v>
      </c>
      <c r="AM74" s="107">
        <f t="shared" si="55"/>
        <v>119.78883711111105</v>
      </c>
      <c r="AN74" s="107">
        <f t="shared" si="55"/>
        <v>123.9194866666666</v>
      </c>
      <c r="AO74" s="107">
        <f t="shared" si="55"/>
        <v>128.05013622222216</v>
      </c>
      <c r="AP74" s="107">
        <f t="shared" si="55"/>
        <v>132.18078577777771</v>
      </c>
      <c r="AQ74" s="107">
        <f t="shared" si="55"/>
        <v>136.31143533333326</v>
      </c>
      <c r="AR74" s="107">
        <f t="shared" si="55"/>
        <v>140.44208488888881</v>
      </c>
      <c r="AS74" s="107">
        <f t="shared" si="55"/>
        <v>144.57273444444436</v>
      </c>
      <c r="AT74" s="107">
        <f t="shared" si="55"/>
        <v>148.70338399999991</v>
      </c>
      <c r="AU74" s="107">
        <f t="shared" si="55"/>
        <v>152.83403355555546</v>
      </c>
      <c r="AV74" s="107">
        <f t="shared" si="55"/>
        <v>156.96468311111101</v>
      </c>
      <c r="AW74" s="107">
        <f t="shared" si="55"/>
        <v>161.09533266666656</v>
      </c>
      <c r="AX74" s="107">
        <f t="shared" si="55"/>
        <v>165.22598222222211</v>
      </c>
      <c r="AY74" s="107">
        <f t="shared" si="55"/>
        <v>169.35663177777766</v>
      </c>
      <c r="AZ74" s="107">
        <f t="shared" si="55"/>
        <v>173.48728133333321</v>
      </c>
      <c r="BA74" s="107">
        <f t="shared" si="55"/>
        <v>177.61793088888876</v>
      </c>
      <c r="BB74" s="107">
        <f t="shared" si="55"/>
        <v>181.74858044444431</v>
      </c>
      <c r="BC74" s="87">
        <v>185.87923000000001</v>
      </c>
      <c r="BD74" s="25"/>
    </row>
    <row r="75" spans="1:56" s="13" customFormat="1" ht="15.6">
      <c r="A75" s="26" t="s">
        <v>244</v>
      </c>
      <c r="B75" s="27" t="s">
        <v>375</v>
      </c>
      <c r="C75" s="26" t="s">
        <v>112</v>
      </c>
      <c r="D75" s="26" t="s">
        <v>7</v>
      </c>
      <c r="E75" s="26" t="s">
        <v>8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  <c r="AZ75" s="25">
        <v>0</v>
      </c>
      <c r="BA75" s="25">
        <v>0</v>
      </c>
      <c r="BB75" s="25">
        <v>0</v>
      </c>
      <c r="BC75" s="25">
        <v>0</v>
      </c>
      <c r="BD75" s="25">
        <v>0</v>
      </c>
    </row>
    <row r="76" spans="1:56" s="13" customFormat="1" ht="15.6">
      <c r="A76" s="26" t="s">
        <v>275</v>
      </c>
      <c r="B76" s="27" t="s">
        <v>375</v>
      </c>
      <c r="C76" s="26" t="s">
        <v>110</v>
      </c>
      <c r="D76" s="26" t="s">
        <v>7</v>
      </c>
      <c r="E76" s="26" t="s">
        <v>8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  <c r="R76" s="87">
        <v>0</v>
      </c>
      <c r="S76" s="107">
        <f>62/37</f>
        <v>1.6756756756756757</v>
      </c>
      <c r="T76" s="107">
        <f>S76+62/37</f>
        <v>3.3513513513513513</v>
      </c>
      <c r="U76" s="107">
        <f t="shared" ref="U76:BB76" si="56">T76+62/37</f>
        <v>5.0270270270270272</v>
      </c>
      <c r="V76" s="107">
        <f t="shared" si="56"/>
        <v>6.7027027027027026</v>
      </c>
      <c r="W76" s="107">
        <f t="shared" si="56"/>
        <v>8.378378378378379</v>
      </c>
      <c r="X76" s="107">
        <f t="shared" si="56"/>
        <v>10.054054054054054</v>
      </c>
      <c r="Y76" s="107">
        <f t="shared" si="56"/>
        <v>11.72972972972973</v>
      </c>
      <c r="Z76" s="107">
        <f t="shared" si="56"/>
        <v>13.405405405405405</v>
      </c>
      <c r="AA76" s="107">
        <f t="shared" si="56"/>
        <v>15.081081081081081</v>
      </c>
      <c r="AB76" s="107">
        <f t="shared" si="56"/>
        <v>16.756756756756758</v>
      </c>
      <c r="AC76" s="107">
        <f t="shared" si="56"/>
        <v>18.432432432432435</v>
      </c>
      <c r="AD76" s="107">
        <f t="shared" si="56"/>
        <v>20.108108108108112</v>
      </c>
      <c r="AE76" s="107">
        <f t="shared" si="56"/>
        <v>21.78378378378379</v>
      </c>
      <c r="AF76" s="107">
        <f t="shared" si="56"/>
        <v>23.459459459459467</v>
      </c>
      <c r="AG76" s="107">
        <f t="shared" si="56"/>
        <v>25.135135135135144</v>
      </c>
      <c r="AH76" s="107">
        <f t="shared" si="56"/>
        <v>26.810810810810821</v>
      </c>
      <c r="AI76" s="107">
        <f t="shared" si="56"/>
        <v>28.486486486486498</v>
      </c>
      <c r="AJ76" s="107">
        <f t="shared" si="56"/>
        <v>30.162162162162176</v>
      </c>
      <c r="AK76" s="107">
        <f t="shared" si="56"/>
        <v>31.837837837837853</v>
      </c>
      <c r="AL76" s="107">
        <f t="shared" si="56"/>
        <v>33.51351351351353</v>
      </c>
      <c r="AM76" s="107">
        <f t="shared" si="56"/>
        <v>35.189189189189207</v>
      </c>
      <c r="AN76" s="107">
        <f t="shared" si="56"/>
        <v>36.864864864864884</v>
      </c>
      <c r="AO76" s="107">
        <f t="shared" si="56"/>
        <v>38.540540540540562</v>
      </c>
      <c r="AP76" s="107">
        <f t="shared" si="56"/>
        <v>40.216216216216239</v>
      </c>
      <c r="AQ76" s="107">
        <f t="shared" si="56"/>
        <v>41.891891891891916</v>
      </c>
      <c r="AR76" s="107">
        <f t="shared" si="56"/>
        <v>43.567567567567593</v>
      </c>
      <c r="AS76" s="107">
        <f t="shared" si="56"/>
        <v>45.243243243243271</v>
      </c>
      <c r="AT76" s="107">
        <f t="shared" si="56"/>
        <v>46.918918918918948</v>
      </c>
      <c r="AU76" s="107">
        <f t="shared" si="56"/>
        <v>48.594594594594625</v>
      </c>
      <c r="AV76" s="107">
        <f t="shared" si="56"/>
        <v>50.270270270270302</v>
      </c>
      <c r="AW76" s="107">
        <f t="shared" si="56"/>
        <v>51.945945945945979</v>
      </c>
      <c r="AX76" s="107">
        <f t="shared" si="56"/>
        <v>53.621621621621657</v>
      </c>
      <c r="AY76" s="107">
        <f t="shared" si="56"/>
        <v>55.297297297297334</v>
      </c>
      <c r="AZ76" s="107">
        <f t="shared" si="56"/>
        <v>56.972972972973011</v>
      </c>
      <c r="BA76" s="107">
        <f t="shared" si="56"/>
        <v>58.648648648648688</v>
      </c>
      <c r="BB76" s="107">
        <f t="shared" si="56"/>
        <v>60.324324324324365</v>
      </c>
      <c r="BC76" s="109">
        <v>62</v>
      </c>
      <c r="BD76" s="26">
        <v>699</v>
      </c>
    </row>
    <row r="77" spans="1:56" s="13" customFormat="1" ht="15.6">
      <c r="A77" s="26" t="s">
        <v>365</v>
      </c>
      <c r="B77" s="27">
        <v>1435</v>
      </c>
      <c r="C77" s="26" t="s">
        <v>109</v>
      </c>
      <c r="D77" s="26" t="s">
        <v>7</v>
      </c>
      <c r="E77" s="26" t="s">
        <v>8</v>
      </c>
      <c r="F77" s="103">
        <f>100/95*70</f>
        <v>73.68421052631578</v>
      </c>
      <c r="G77" s="103">
        <f>100/95+F77</f>
        <v>74.73684210526315</v>
      </c>
      <c r="H77" s="103">
        <f t="shared" ref="H77:AD77" si="57">100/95+G77</f>
        <v>75.78947368421052</v>
      </c>
      <c r="I77" s="103">
        <f t="shared" si="57"/>
        <v>76.84210526315789</v>
      </c>
      <c r="J77" s="103">
        <f t="shared" si="57"/>
        <v>77.89473684210526</v>
      </c>
      <c r="K77" s="103">
        <f t="shared" si="57"/>
        <v>78.94736842105263</v>
      </c>
      <c r="L77" s="103">
        <f t="shared" si="57"/>
        <v>80</v>
      </c>
      <c r="M77" s="103">
        <f t="shared" si="57"/>
        <v>81.05263157894737</v>
      </c>
      <c r="N77" s="103">
        <f t="shared" si="57"/>
        <v>82.10526315789474</v>
      </c>
      <c r="O77" s="103">
        <f t="shared" si="57"/>
        <v>83.15789473684211</v>
      </c>
      <c r="P77" s="103">
        <f t="shared" si="57"/>
        <v>84.21052631578948</v>
      </c>
      <c r="Q77" s="103">
        <f t="shared" si="57"/>
        <v>85.26315789473685</v>
      </c>
      <c r="R77" s="103">
        <f t="shared" si="57"/>
        <v>86.31578947368422</v>
      </c>
      <c r="S77" s="103">
        <f t="shared" si="57"/>
        <v>87.368421052631589</v>
      </c>
      <c r="T77" s="103">
        <f t="shared" si="57"/>
        <v>88.421052631578959</v>
      </c>
      <c r="U77" s="103">
        <f t="shared" si="57"/>
        <v>89.473684210526329</v>
      </c>
      <c r="V77" s="103">
        <f t="shared" si="57"/>
        <v>90.526315789473699</v>
      </c>
      <c r="W77" s="103">
        <f t="shared" si="57"/>
        <v>91.578947368421069</v>
      </c>
      <c r="X77" s="103">
        <f t="shared" si="57"/>
        <v>92.631578947368439</v>
      </c>
      <c r="Y77" s="103">
        <f t="shared" si="57"/>
        <v>93.684210526315809</v>
      </c>
      <c r="Z77" s="103">
        <f t="shared" si="57"/>
        <v>94.736842105263179</v>
      </c>
      <c r="AA77" s="103">
        <f t="shared" si="57"/>
        <v>95.789473684210549</v>
      </c>
      <c r="AB77" s="103">
        <f t="shared" si="57"/>
        <v>96.842105263157919</v>
      </c>
      <c r="AC77" s="103">
        <f t="shared" si="57"/>
        <v>97.894736842105289</v>
      </c>
      <c r="AD77" s="103">
        <f t="shared" si="57"/>
        <v>98.947368421052659</v>
      </c>
      <c r="AE77" s="32">
        <v>100</v>
      </c>
      <c r="AF77" s="94">
        <f t="shared" ref="AF77:AN77" si="58">AE77+1.13</f>
        <v>101.13</v>
      </c>
      <c r="AG77" s="94">
        <f t="shared" si="58"/>
        <v>102.25999999999999</v>
      </c>
      <c r="AH77" s="94">
        <f t="shared" si="58"/>
        <v>103.38999999999999</v>
      </c>
      <c r="AI77" s="94">
        <f t="shared" si="58"/>
        <v>104.51999999999998</v>
      </c>
      <c r="AJ77" s="94">
        <f t="shared" si="58"/>
        <v>105.64999999999998</v>
      </c>
      <c r="AK77" s="94">
        <f t="shared" si="58"/>
        <v>106.77999999999997</v>
      </c>
      <c r="AL77" s="94">
        <f t="shared" si="58"/>
        <v>107.90999999999997</v>
      </c>
      <c r="AM77" s="94">
        <f t="shared" si="58"/>
        <v>109.03999999999996</v>
      </c>
      <c r="AN77" s="94">
        <f t="shared" si="58"/>
        <v>110.16999999999996</v>
      </c>
      <c r="AO77" s="32">
        <v>113</v>
      </c>
      <c r="AP77" s="49">
        <v>113</v>
      </c>
      <c r="AQ77" s="49">
        <v>113</v>
      </c>
      <c r="AR77" s="49">
        <v>113</v>
      </c>
      <c r="AS77" s="49">
        <v>113</v>
      </c>
      <c r="AT77" s="49">
        <v>113</v>
      </c>
      <c r="AU77" s="49">
        <v>113</v>
      </c>
      <c r="AV77" s="49">
        <v>113</v>
      </c>
      <c r="AW77" s="49">
        <v>113</v>
      </c>
      <c r="AX77" s="49">
        <v>113</v>
      </c>
      <c r="AY77" s="49">
        <v>113</v>
      </c>
      <c r="AZ77" s="49">
        <v>113</v>
      </c>
      <c r="BA77" s="49">
        <v>113</v>
      </c>
      <c r="BB77" s="49">
        <v>113</v>
      </c>
      <c r="BC77" s="49">
        <v>113</v>
      </c>
      <c r="BD77" s="25"/>
    </row>
    <row r="78" spans="1:56" s="13" customFormat="1" ht="15.6">
      <c r="A78" s="26" t="s">
        <v>276</v>
      </c>
      <c r="B78" s="27">
        <v>1435</v>
      </c>
      <c r="C78" s="26" t="s">
        <v>113</v>
      </c>
      <c r="D78" s="26" t="s">
        <v>7</v>
      </c>
      <c r="E78" s="26" t="s">
        <v>8</v>
      </c>
      <c r="F78" s="104">
        <f t="shared" ref="F78" si="59">P78/80*70</f>
        <v>6661.8125</v>
      </c>
      <c r="G78" s="103">
        <f>F78+($P$78/80)</f>
        <v>6756.9812499999998</v>
      </c>
      <c r="H78" s="103">
        <f t="shared" ref="H78:O78" si="60">G78+($P$78/80)</f>
        <v>6852.15</v>
      </c>
      <c r="I78" s="103">
        <f t="shared" si="60"/>
        <v>6947.3187499999995</v>
      </c>
      <c r="J78" s="103">
        <f t="shared" si="60"/>
        <v>7042.4874999999993</v>
      </c>
      <c r="K78" s="103">
        <f t="shared" si="60"/>
        <v>7137.6562499999991</v>
      </c>
      <c r="L78" s="103">
        <f t="shared" si="60"/>
        <v>7232.8249999999989</v>
      </c>
      <c r="M78" s="103">
        <f t="shared" si="60"/>
        <v>7327.9937499999987</v>
      </c>
      <c r="N78" s="103">
        <f t="shared" si="60"/>
        <v>7423.1624999999985</v>
      </c>
      <c r="O78" s="103">
        <f t="shared" si="60"/>
        <v>7518.3312499999984</v>
      </c>
      <c r="P78" s="29">
        <v>7613.5</v>
      </c>
      <c r="Q78" s="29">
        <v>7617</v>
      </c>
      <c r="R78" s="29">
        <v>7611.1</v>
      </c>
      <c r="S78" s="29">
        <v>7612.2</v>
      </c>
      <c r="T78" s="29">
        <v>7616</v>
      </c>
      <c r="U78" s="29">
        <v>7616.7</v>
      </c>
      <c r="V78" s="29">
        <v>7616.1</v>
      </c>
      <c r="W78" s="29">
        <v>7618.6</v>
      </c>
      <c r="X78" s="29">
        <v>7613.6</v>
      </c>
      <c r="Y78" s="29">
        <v>7618.9</v>
      </c>
      <c r="Z78" s="29">
        <v>7617.3</v>
      </c>
      <c r="AA78" s="29">
        <v>7684.4</v>
      </c>
      <c r="AB78" s="29">
        <v>7726.5</v>
      </c>
      <c r="AC78" s="29">
        <v>7607</v>
      </c>
      <c r="AD78" s="29">
        <v>7606.4</v>
      </c>
      <c r="AE78" s="32">
        <v>7988</v>
      </c>
      <c r="AF78" s="32">
        <v>7988</v>
      </c>
      <c r="AG78" s="32">
        <v>7988</v>
      </c>
      <c r="AH78" s="32">
        <v>7988</v>
      </c>
      <c r="AI78" s="32">
        <v>7988</v>
      </c>
      <c r="AJ78" s="32">
        <v>8005</v>
      </c>
      <c r="AK78" s="32">
        <v>7736</v>
      </c>
      <c r="AL78" s="32">
        <v>7950</v>
      </c>
      <c r="AM78" s="32">
        <v>7950</v>
      </c>
      <c r="AN78" s="32">
        <v>7950</v>
      </c>
      <c r="AO78" s="32">
        <v>7950</v>
      </c>
      <c r="AP78" s="32">
        <v>7960</v>
      </c>
      <c r="AQ78" s="32">
        <v>7942</v>
      </c>
      <c r="AR78" s="32">
        <v>7892</v>
      </c>
      <c r="AS78" s="32">
        <v>7892</v>
      </c>
      <c r="AT78" s="32">
        <v>7902.7</v>
      </c>
      <c r="AU78" s="32">
        <v>7877.9</v>
      </c>
      <c r="AV78" s="32">
        <v>7894.8</v>
      </c>
      <c r="AW78" s="32">
        <v>7894.8</v>
      </c>
      <c r="AX78" s="44">
        <v>7894.8</v>
      </c>
      <c r="AY78" s="32">
        <v>7896</v>
      </c>
      <c r="AZ78" s="32">
        <v>7748.7</v>
      </c>
      <c r="BA78" s="32">
        <v>7751.7</v>
      </c>
      <c r="BB78" s="32">
        <v>7587.7</v>
      </c>
      <c r="BC78" s="32">
        <v>7587.7</v>
      </c>
      <c r="BD78" s="25">
        <v>7787</v>
      </c>
    </row>
    <row r="79" spans="1:56" s="13" customFormat="1" ht="15.6">
      <c r="A79" s="26" t="s">
        <v>277</v>
      </c>
      <c r="B79" s="27" t="s">
        <v>375</v>
      </c>
      <c r="C79" s="26" t="s">
        <v>119</v>
      </c>
      <c r="D79" s="26" t="s">
        <v>7</v>
      </c>
      <c r="E79" s="26" t="s">
        <v>8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  <c r="AT79" s="25">
        <v>0</v>
      </c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</row>
    <row r="80" spans="1:56" s="13" customFormat="1" ht="15.6">
      <c r="A80" s="26" t="s">
        <v>278</v>
      </c>
      <c r="B80" s="27">
        <v>1676</v>
      </c>
      <c r="C80" s="26" t="s">
        <v>115</v>
      </c>
      <c r="D80" s="26" t="s">
        <v>7</v>
      </c>
      <c r="E80" s="26" t="s">
        <v>8</v>
      </c>
      <c r="F80" s="87">
        <f t="shared" ref="F80:O80" si="61">G80/(1+0.0456)</f>
        <v>39208.428541997782</v>
      </c>
      <c r="G80" s="87">
        <f t="shared" si="61"/>
        <v>40996.332883512885</v>
      </c>
      <c r="H80" s="87">
        <f t="shared" si="61"/>
        <v>42865.765663001075</v>
      </c>
      <c r="I80" s="87">
        <f t="shared" si="61"/>
        <v>44820.444577233924</v>
      </c>
      <c r="J80" s="87">
        <f t="shared" si="61"/>
        <v>46864.256849955796</v>
      </c>
      <c r="K80" s="87">
        <f t="shared" si="61"/>
        <v>49001.266962313784</v>
      </c>
      <c r="L80" s="87">
        <f t="shared" si="61"/>
        <v>51235.724735795295</v>
      </c>
      <c r="M80" s="87">
        <f t="shared" si="61"/>
        <v>53572.073783747561</v>
      </c>
      <c r="N80" s="87">
        <f t="shared" si="61"/>
        <v>56014.960348286455</v>
      </c>
      <c r="O80" s="87">
        <f t="shared" si="61"/>
        <v>58569.242540168321</v>
      </c>
      <c r="P80" s="29">
        <v>61240</v>
      </c>
      <c r="Q80" s="29">
        <v>61230</v>
      </c>
      <c r="R80" s="29">
        <v>61385</v>
      </c>
      <c r="S80" s="29">
        <v>61460</v>
      </c>
      <c r="T80" s="29">
        <v>61850</v>
      </c>
      <c r="U80" s="29">
        <v>61836</v>
      </c>
      <c r="V80" s="29">
        <v>61813</v>
      </c>
      <c r="W80" s="29">
        <v>61976</v>
      </c>
      <c r="X80" s="29">
        <v>61985</v>
      </c>
      <c r="Y80" s="29">
        <v>62211</v>
      </c>
      <c r="Z80" s="29">
        <v>62367</v>
      </c>
      <c r="AA80" s="29">
        <v>62458</v>
      </c>
      <c r="AB80" s="29">
        <v>62486</v>
      </c>
      <c r="AC80" s="29">
        <v>62462</v>
      </c>
      <c r="AD80" s="29">
        <v>62461</v>
      </c>
      <c r="AE80" s="32">
        <v>62660</v>
      </c>
      <c r="AF80" s="32">
        <v>62915</v>
      </c>
      <c r="AG80" s="32">
        <v>62725</v>
      </c>
      <c r="AH80" s="32">
        <v>62495</v>
      </c>
      <c r="AI80" s="32">
        <v>62810</v>
      </c>
      <c r="AJ80" s="32">
        <v>62759</v>
      </c>
      <c r="AK80" s="32">
        <v>63028</v>
      </c>
      <c r="AL80" s="32">
        <v>63140</v>
      </c>
      <c r="AM80" s="32">
        <v>63122</v>
      </c>
      <c r="AN80" s="32">
        <v>63221</v>
      </c>
      <c r="AO80" s="32">
        <v>63485</v>
      </c>
      <c r="AP80" s="32">
        <v>63332</v>
      </c>
      <c r="AQ80" s="32">
        <v>63327</v>
      </c>
      <c r="AR80" s="32">
        <v>63273</v>
      </c>
      <c r="AS80" s="32">
        <v>64015</v>
      </c>
      <c r="AT80" s="32">
        <v>63974</v>
      </c>
      <c r="AU80" s="32">
        <v>64460</v>
      </c>
      <c r="AV80" s="32">
        <v>64600</v>
      </c>
      <c r="AW80" s="32">
        <v>65436</v>
      </c>
      <c r="AX80" s="44">
        <v>65808</v>
      </c>
      <c r="AY80" s="32">
        <v>66030</v>
      </c>
      <c r="AZ80" s="32">
        <v>66687</v>
      </c>
      <c r="BA80" s="32">
        <v>67368</v>
      </c>
      <c r="BB80" s="32">
        <v>68443</v>
      </c>
      <c r="BC80" s="32">
        <v>68155</v>
      </c>
      <c r="BD80" s="25"/>
    </row>
    <row r="81" spans="1:56" ht="13.5" customHeight="1">
      <c r="A81" s="26" t="s">
        <v>279</v>
      </c>
      <c r="B81" s="27">
        <v>1000</v>
      </c>
      <c r="C81" s="26" t="s">
        <v>114</v>
      </c>
      <c r="D81" s="26" t="s">
        <v>7</v>
      </c>
      <c r="E81" s="26" t="s">
        <v>8</v>
      </c>
      <c r="F81" s="87">
        <v>6640</v>
      </c>
      <c r="G81" s="94">
        <f>F81+0.6</f>
        <v>6640.6</v>
      </c>
      <c r="H81" s="94">
        <f>G81+0.6</f>
        <v>6641.2000000000007</v>
      </c>
      <c r="I81" s="94">
        <f>H81+0.6</f>
        <v>6641.8000000000011</v>
      </c>
      <c r="J81" s="94">
        <f>I81+0.6</f>
        <v>6642.4000000000015</v>
      </c>
      <c r="K81" s="87">
        <v>6637</v>
      </c>
      <c r="L81" s="94">
        <f>K81-35.8</f>
        <v>6601.2</v>
      </c>
      <c r="M81" s="94">
        <f>L81-35.8</f>
        <v>6565.4</v>
      </c>
      <c r="N81" s="94">
        <f>M81-35.8</f>
        <v>6529.5999999999995</v>
      </c>
      <c r="O81" s="94">
        <f>N81-35.8</f>
        <v>6493.7999999999993</v>
      </c>
      <c r="P81" s="29">
        <v>6458</v>
      </c>
      <c r="Q81" s="29">
        <v>6458</v>
      </c>
      <c r="R81" s="29">
        <v>6458</v>
      </c>
      <c r="S81" s="29">
        <v>6458</v>
      </c>
      <c r="T81" s="29">
        <v>6458</v>
      </c>
      <c r="U81" s="29">
        <v>6458</v>
      </c>
      <c r="V81" s="29">
        <v>6458</v>
      </c>
      <c r="W81" s="29">
        <v>6458</v>
      </c>
      <c r="X81" s="93">
        <f>W81-366.5</f>
        <v>6091.5</v>
      </c>
      <c r="Y81" s="93">
        <f>X81-366.5</f>
        <v>5725</v>
      </c>
      <c r="Z81" s="93">
        <f>Y81-366.5</f>
        <v>5358.5</v>
      </c>
      <c r="AA81" s="29">
        <v>4992</v>
      </c>
      <c r="AB81" s="29">
        <v>4992</v>
      </c>
      <c r="AC81" s="29">
        <v>4992</v>
      </c>
      <c r="AD81" s="29">
        <v>5041</v>
      </c>
      <c r="AE81" s="32">
        <v>6441</v>
      </c>
      <c r="AF81" s="32">
        <v>6441</v>
      </c>
      <c r="AG81" s="32">
        <v>6441</v>
      </c>
      <c r="AH81" s="32">
        <v>6441</v>
      </c>
      <c r="AI81" s="32">
        <v>6458</v>
      </c>
      <c r="AJ81" s="94">
        <f t="shared" ref="AJ81:AO81" si="62">AI81-441.142</f>
        <v>6016.8580000000002</v>
      </c>
      <c r="AK81" s="94">
        <f t="shared" si="62"/>
        <v>5575.7160000000003</v>
      </c>
      <c r="AL81" s="94">
        <f t="shared" si="62"/>
        <v>5134.5740000000005</v>
      </c>
      <c r="AM81" s="94">
        <f t="shared" si="62"/>
        <v>4693.4320000000007</v>
      </c>
      <c r="AN81" s="94">
        <f t="shared" si="62"/>
        <v>4252.2900000000009</v>
      </c>
      <c r="AO81" s="94">
        <f t="shared" si="62"/>
        <v>3811.148000000001</v>
      </c>
      <c r="AP81" s="32">
        <v>3370</v>
      </c>
      <c r="AQ81" s="32">
        <v>5213</v>
      </c>
      <c r="AR81" s="32">
        <v>5279</v>
      </c>
      <c r="AS81" s="94">
        <f>AR81-436</f>
        <v>4843</v>
      </c>
      <c r="AT81" s="32">
        <v>4816</v>
      </c>
      <c r="AU81" s="32">
        <v>4828</v>
      </c>
      <c r="AV81" s="32">
        <v>4861</v>
      </c>
      <c r="AW81" s="32">
        <v>5107</v>
      </c>
      <c r="AX81" s="44">
        <v>5196</v>
      </c>
      <c r="AY81" s="32">
        <v>5350</v>
      </c>
      <c r="AZ81" s="32">
        <v>5384</v>
      </c>
      <c r="BA81" s="32">
        <v>5724</v>
      </c>
      <c r="BB81" s="32">
        <v>6062</v>
      </c>
      <c r="BC81" s="70">
        <v>6062</v>
      </c>
      <c r="BD81" s="25"/>
    </row>
    <row r="82" spans="1:56" ht="13.5" customHeight="1">
      <c r="A82" s="26" t="s">
        <v>352</v>
      </c>
      <c r="B82" s="27">
        <v>1435</v>
      </c>
      <c r="C82" s="26" t="s">
        <v>117</v>
      </c>
      <c r="D82" s="26" t="s">
        <v>7</v>
      </c>
      <c r="E82" s="26" t="s">
        <v>8</v>
      </c>
      <c r="F82" s="104">
        <f t="shared" ref="F82" si="63">P82/80*70</f>
        <v>3996.125</v>
      </c>
      <c r="G82" s="103">
        <f>F82+($P$82/80)</f>
        <v>4053.2125000000001</v>
      </c>
      <c r="H82" s="103">
        <f t="shared" ref="H82:O82" si="64">G82+($P$82/80)</f>
        <v>4110.3</v>
      </c>
      <c r="I82" s="103">
        <f t="shared" si="64"/>
        <v>4167.3874999999998</v>
      </c>
      <c r="J82" s="103">
        <f t="shared" si="64"/>
        <v>4224.4749999999995</v>
      </c>
      <c r="K82" s="103">
        <f t="shared" si="64"/>
        <v>4281.5624999999991</v>
      </c>
      <c r="L82" s="103">
        <f t="shared" si="64"/>
        <v>4338.6499999999987</v>
      </c>
      <c r="M82" s="103">
        <f t="shared" si="64"/>
        <v>4395.7374999999984</v>
      </c>
      <c r="N82" s="103">
        <f t="shared" si="64"/>
        <v>4452.824999999998</v>
      </c>
      <c r="O82" s="103">
        <f t="shared" si="64"/>
        <v>4509.9124999999976</v>
      </c>
      <c r="P82" s="29">
        <v>4567</v>
      </c>
      <c r="Q82" s="29">
        <v>4567</v>
      </c>
      <c r="R82" s="29">
        <v>4567</v>
      </c>
      <c r="S82" s="29">
        <v>4567</v>
      </c>
      <c r="T82" s="29">
        <v>4567</v>
      </c>
      <c r="U82" s="29">
        <v>4567</v>
      </c>
      <c r="V82" s="29">
        <v>4567</v>
      </c>
      <c r="W82" s="29">
        <v>4568</v>
      </c>
      <c r="X82" s="29">
        <v>4569</v>
      </c>
      <c r="Y82" s="29">
        <v>4569</v>
      </c>
      <c r="Z82" s="29">
        <v>4847</v>
      </c>
      <c r="AA82" s="29">
        <v>4847</v>
      </c>
      <c r="AB82" s="29">
        <v>4847</v>
      </c>
      <c r="AC82" s="29">
        <v>5022</v>
      </c>
      <c r="AD82" s="29">
        <v>5226</v>
      </c>
      <c r="AE82" s="103">
        <f>AD82+163.33</f>
        <v>5389.33</v>
      </c>
      <c r="AF82" s="103">
        <f t="shared" ref="AF82:BA82" si="65">AE82+163.33</f>
        <v>5552.66</v>
      </c>
      <c r="AG82" s="103">
        <f t="shared" si="65"/>
        <v>5715.99</v>
      </c>
      <c r="AH82" s="103">
        <f t="shared" si="65"/>
        <v>5879.32</v>
      </c>
      <c r="AI82" s="103">
        <f t="shared" si="65"/>
        <v>6042.65</v>
      </c>
      <c r="AJ82" s="103">
        <f t="shared" si="65"/>
        <v>6205.98</v>
      </c>
      <c r="AK82" s="103">
        <f t="shared" si="65"/>
        <v>6369.3099999999995</v>
      </c>
      <c r="AL82" s="103">
        <f t="shared" si="65"/>
        <v>6532.6399999999994</v>
      </c>
      <c r="AM82" s="103">
        <f t="shared" si="65"/>
        <v>6695.9699999999993</v>
      </c>
      <c r="AN82" s="103">
        <f t="shared" si="65"/>
        <v>6859.2999999999993</v>
      </c>
      <c r="AO82" s="103">
        <f t="shared" si="65"/>
        <v>7022.6299999999992</v>
      </c>
      <c r="AP82" s="103">
        <f t="shared" si="65"/>
        <v>7185.9599999999991</v>
      </c>
      <c r="AQ82" s="103">
        <f t="shared" si="65"/>
        <v>7349.2899999999991</v>
      </c>
      <c r="AR82" s="103">
        <f t="shared" si="65"/>
        <v>7512.619999999999</v>
      </c>
      <c r="AS82" s="103">
        <f t="shared" si="65"/>
        <v>7675.9499999999989</v>
      </c>
      <c r="AT82" s="103">
        <f t="shared" si="65"/>
        <v>7839.2799999999988</v>
      </c>
      <c r="AU82" s="103">
        <f t="shared" si="65"/>
        <v>8002.6099999999988</v>
      </c>
      <c r="AV82" s="103">
        <f t="shared" si="65"/>
        <v>8165.9399999999987</v>
      </c>
      <c r="AW82" s="103">
        <f t="shared" si="65"/>
        <v>8329.2699999999986</v>
      </c>
      <c r="AX82" s="103">
        <f t="shared" si="65"/>
        <v>8492.5999999999985</v>
      </c>
      <c r="AY82" s="103">
        <f t="shared" si="65"/>
        <v>8655.9299999999985</v>
      </c>
      <c r="AZ82" s="103">
        <f t="shared" si="65"/>
        <v>8819.2599999999984</v>
      </c>
      <c r="BA82" s="103">
        <f t="shared" si="65"/>
        <v>8982.5899999999983</v>
      </c>
      <c r="BB82" s="87">
        <v>9146</v>
      </c>
      <c r="BC82" s="49">
        <v>9146</v>
      </c>
      <c r="BD82" s="25"/>
    </row>
    <row r="83" spans="1:56" ht="13.5" customHeight="1">
      <c r="A83" s="26" t="s">
        <v>280</v>
      </c>
      <c r="B83" s="27">
        <v>1435</v>
      </c>
      <c r="C83" s="26" t="s">
        <v>118</v>
      </c>
      <c r="D83" s="26" t="s">
        <v>7</v>
      </c>
      <c r="E83" s="26" t="s">
        <v>8</v>
      </c>
      <c r="F83" s="103">
        <f>2422/95*70</f>
        <v>1784.6315789473683</v>
      </c>
      <c r="G83" s="103">
        <f>2422/95+F83</f>
        <v>1810.1263157894737</v>
      </c>
      <c r="H83" s="103">
        <f t="shared" ref="H83:AD83" si="66">2422/95+G83</f>
        <v>1835.621052631579</v>
      </c>
      <c r="I83" s="103">
        <f t="shared" si="66"/>
        <v>1861.1157894736843</v>
      </c>
      <c r="J83" s="103">
        <f t="shared" si="66"/>
        <v>1886.6105263157897</v>
      </c>
      <c r="K83" s="103">
        <f t="shared" si="66"/>
        <v>1912.105263157895</v>
      </c>
      <c r="L83" s="103">
        <f t="shared" si="66"/>
        <v>1937.6000000000004</v>
      </c>
      <c r="M83" s="103">
        <f t="shared" si="66"/>
        <v>1963.0947368421057</v>
      </c>
      <c r="N83" s="103">
        <f t="shared" si="66"/>
        <v>1988.589473684211</v>
      </c>
      <c r="O83" s="103">
        <f t="shared" si="66"/>
        <v>2014.0842105263164</v>
      </c>
      <c r="P83" s="103">
        <f t="shared" si="66"/>
        <v>2039.5789473684217</v>
      </c>
      <c r="Q83" s="103">
        <f t="shared" si="66"/>
        <v>2065.0736842105271</v>
      </c>
      <c r="R83" s="103">
        <f t="shared" si="66"/>
        <v>2090.5684210526324</v>
      </c>
      <c r="S83" s="103">
        <f t="shared" si="66"/>
        <v>2116.0631578947377</v>
      </c>
      <c r="T83" s="103">
        <f t="shared" si="66"/>
        <v>2141.5578947368431</v>
      </c>
      <c r="U83" s="103">
        <f t="shared" si="66"/>
        <v>2167.0526315789484</v>
      </c>
      <c r="V83" s="103">
        <f t="shared" si="66"/>
        <v>2192.5473684210538</v>
      </c>
      <c r="W83" s="103">
        <f t="shared" si="66"/>
        <v>2218.0421052631591</v>
      </c>
      <c r="X83" s="103">
        <f t="shared" si="66"/>
        <v>2243.5368421052644</v>
      </c>
      <c r="Y83" s="103">
        <f t="shared" si="66"/>
        <v>2269.0315789473698</v>
      </c>
      <c r="Z83" s="103">
        <f t="shared" si="66"/>
        <v>2294.5263157894751</v>
      </c>
      <c r="AA83" s="103">
        <f t="shared" si="66"/>
        <v>2320.0210526315805</v>
      </c>
      <c r="AB83" s="103">
        <f t="shared" si="66"/>
        <v>2345.5157894736858</v>
      </c>
      <c r="AC83" s="103">
        <f t="shared" si="66"/>
        <v>2371.0105263157911</v>
      </c>
      <c r="AD83" s="103">
        <f t="shared" si="66"/>
        <v>2396.5052631578965</v>
      </c>
      <c r="AE83" s="32">
        <v>2422</v>
      </c>
      <c r="AF83" s="32">
        <v>2339</v>
      </c>
      <c r="AG83" s="32">
        <v>2799</v>
      </c>
      <c r="AH83" s="32">
        <v>2339</v>
      </c>
      <c r="AI83" s="32">
        <v>2603</v>
      </c>
      <c r="AJ83" s="32">
        <v>2603</v>
      </c>
      <c r="AK83" s="32">
        <v>2018</v>
      </c>
      <c r="AL83" s="32">
        <v>2339</v>
      </c>
      <c r="AM83" s="32">
        <v>1898</v>
      </c>
      <c r="AN83" s="32">
        <v>1898</v>
      </c>
      <c r="AO83" s="32">
        <v>1898</v>
      </c>
      <c r="AP83" s="32">
        <v>2032</v>
      </c>
      <c r="AQ83" s="94">
        <f>(AR83-AP83)/2+AP83</f>
        <v>2028.5</v>
      </c>
      <c r="AR83" s="32">
        <v>2025</v>
      </c>
      <c r="AS83" s="94">
        <f>(AT83-AR83)/2+AR83</f>
        <v>2081.5</v>
      </c>
      <c r="AT83" s="32">
        <v>2138</v>
      </c>
      <c r="AU83" s="94">
        <f>AT83+58</f>
        <v>2196</v>
      </c>
      <c r="AV83" s="94">
        <f>AU83+58</f>
        <v>2254</v>
      </c>
      <c r="AW83" s="94">
        <f>AV83+58</f>
        <v>2312</v>
      </c>
      <c r="AX83" s="44">
        <v>2370</v>
      </c>
      <c r="AY83" s="54">
        <v>2370</v>
      </c>
      <c r="AZ83" s="54">
        <v>2370</v>
      </c>
      <c r="BA83" s="54">
        <v>2370</v>
      </c>
      <c r="BB83" s="54">
        <v>2370</v>
      </c>
      <c r="BC83" s="54">
        <v>2370</v>
      </c>
      <c r="BD83" s="25"/>
    </row>
    <row r="84" spans="1:56" ht="13.5" customHeight="1">
      <c r="A84" s="26" t="s">
        <v>281</v>
      </c>
      <c r="B84" s="27">
        <v>1660</v>
      </c>
      <c r="C84" s="26" t="s">
        <v>116</v>
      </c>
      <c r="D84" s="26" t="s">
        <v>7</v>
      </c>
      <c r="E84" s="26" t="s">
        <v>8</v>
      </c>
      <c r="F84" s="104">
        <f t="shared" ref="F84" si="67">P84/80*70</f>
        <v>1738.625</v>
      </c>
      <c r="G84" s="103">
        <f>F84+($P$84/80)</f>
        <v>1763.4625000000001</v>
      </c>
      <c r="H84" s="103">
        <f t="shared" ref="H84:O84" si="68">G84+($P$84/80)</f>
        <v>1788.3000000000002</v>
      </c>
      <c r="I84" s="103">
        <f t="shared" si="68"/>
        <v>1813.1375000000003</v>
      </c>
      <c r="J84" s="103">
        <f t="shared" si="68"/>
        <v>1837.9750000000004</v>
      </c>
      <c r="K84" s="103">
        <f t="shared" si="68"/>
        <v>1862.8125000000005</v>
      </c>
      <c r="L84" s="103">
        <f t="shared" si="68"/>
        <v>1887.6500000000005</v>
      </c>
      <c r="M84" s="103">
        <f t="shared" si="68"/>
        <v>1912.4875000000006</v>
      </c>
      <c r="N84" s="103">
        <f t="shared" si="68"/>
        <v>1937.3250000000007</v>
      </c>
      <c r="O84" s="103">
        <f t="shared" si="68"/>
        <v>1962.1625000000008</v>
      </c>
      <c r="P84" s="29">
        <v>1987</v>
      </c>
      <c r="Q84" s="29">
        <v>1987</v>
      </c>
      <c r="R84" s="29">
        <v>1987</v>
      </c>
      <c r="S84" s="29">
        <v>1987</v>
      </c>
      <c r="T84" s="29">
        <v>1944</v>
      </c>
      <c r="U84" s="29">
        <v>1944</v>
      </c>
      <c r="V84" s="29">
        <v>1944</v>
      </c>
      <c r="W84" s="29">
        <v>1944</v>
      </c>
      <c r="X84" s="29">
        <v>1944</v>
      </c>
      <c r="Y84" s="29">
        <v>1944</v>
      </c>
      <c r="Z84" s="29">
        <v>1944</v>
      </c>
      <c r="AA84" s="29">
        <v>1944</v>
      </c>
      <c r="AB84" s="29">
        <v>1944</v>
      </c>
      <c r="AC84" s="29">
        <v>1947</v>
      </c>
      <c r="AD84" s="29">
        <v>1947</v>
      </c>
      <c r="AE84" s="32">
        <v>1954</v>
      </c>
      <c r="AF84" s="32">
        <v>1954</v>
      </c>
      <c r="AG84" s="32">
        <v>1945</v>
      </c>
      <c r="AH84" s="32">
        <v>1909</v>
      </c>
      <c r="AI84" s="32">
        <v>1909</v>
      </c>
      <c r="AJ84" s="32">
        <v>1919</v>
      </c>
      <c r="AK84" s="32">
        <v>1919</v>
      </c>
      <c r="AL84" s="32">
        <v>1919</v>
      </c>
      <c r="AM84" s="32">
        <v>1919</v>
      </c>
      <c r="AN84" s="32">
        <v>1919</v>
      </c>
      <c r="AO84" s="32">
        <v>1919</v>
      </c>
      <c r="AP84" s="32">
        <v>1919</v>
      </c>
      <c r="AQ84" s="32">
        <v>1919</v>
      </c>
      <c r="AR84" s="32">
        <v>1919</v>
      </c>
      <c r="AS84" s="32">
        <v>1919</v>
      </c>
      <c r="AT84" s="32">
        <v>1919</v>
      </c>
      <c r="AU84" s="32">
        <v>1919</v>
      </c>
      <c r="AV84" s="32">
        <v>1919</v>
      </c>
      <c r="AW84" s="32">
        <v>1894</v>
      </c>
      <c r="AX84" s="44">
        <v>1458</v>
      </c>
      <c r="AY84" s="32">
        <v>1458</v>
      </c>
      <c r="AZ84" s="32">
        <v>2174</v>
      </c>
      <c r="BA84" s="32">
        <v>1888</v>
      </c>
      <c r="BB84" s="71">
        <v>2045</v>
      </c>
      <c r="BC84" s="71">
        <v>2045</v>
      </c>
      <c r="BD84" s="25"/>
    </row>
    <row r="85" spans="1:56" ht="13.5" customHeight="1">
      <c r="A85" s="26" t="s">
        <v>282</v>
      </c>
      <c r="B85" s="27">
        <v>1435</v>
      </c>
      <c r="C85" s="26" t="s">
        <v>120</v>
      </c>
      <c r="D85" s="26" t="s">
        <v>7</v>
      </c>
      <c r="E85" s="26" t="s">
        <v>8</v>
      </c>
      <c r="F85" s="104">
        <f>Q85/81*70</f>
        <v>714.69135802469134</v>
      </c>
      <c r="G85" s="103">
        <f>F85+($Q$85/81)</f>
        <v>724.90123456790127</v>
      </c>
      <c r="H85" s="103">
        <f t="shared" ref="H85:P85" si="69">G85+($Q$85/81)</f>
        <v>735.1111111111112</v>
      </c>
      <c r="I85" s="103">
        <f t="shared" si="69"/>
        <v>745.32098765432113</v>
      </c>
      <c r="J85" s="103">
        <f t="shared" si="69"/>
        <v>755.53086419753106</v>
      </c>
      <c r="K85" s="103">
        <f t="shared" si="69"/>
        <v>765.74074074074099</v>
      </c>
      <c r="L85" s="103">
        <f t="shared" si="69"/>
        <v>775.95061728395092</v>
      </c>
      <c r="M85" s="103">
        <f t="shared" si="69"/>
        <v>786.16049382716085</v>
      </c>
      <c r="N85" s="103">
        <f t="shared" si="69"/>
        <v>796.37037037037078</v>
      </c>
      <c r="O85" s="103">
        <f t="shared" si="69"/>
        <v>806.58024691358071</v>
      </c>
      <c r="P85" s="103">
        <f t="shared" si="69"/>
        <v>816.79012345679064</v>
      </c>
      <c r="Q85" s="29">
        <v>827</v>
      </c>
      <c r="R85" s="29">
        <v>851</v>
      </c>
      <c r="S85" s="29">
        <v>859</v>
      </c>
      <c r="T85" s="29">
        <v>859</v>
      </c>
      <c r="U85" s="29">
        <v>859</v>
      </c>
      <c r="V85" s="29">
        <v>865</v>
      </c>
      <c r="W85" s="29">
        <v>869</v>
      </c>
      <c r="X85" s="29">
        <v>869</v>
      </c>
      <c r="Y85" s="94">
        <f>X85-147.5</f>
        <v>721.5</v>
      </c>
      <c r="Z85" s="29">
        <v>574</v>
      </c>
      <c r="AA85" s="29">
        <v>574</v>
      </c>
      <c r="AB85" s="29">
        <v>573</v>
      </c>
      <c r="AC85" s="29">
        <v>573</v>
      </c>
      <c r="AD85" s="29">
        <v>596</v>
      </c>
      <c r="AE85" s="32">
        <v>610</v>
      </c>
      <c r="AF85" s="32">
        <v>610</v>
      </c>
      <c r="AG85" s="32">
        <v>610</v>
      </c>
      <c r="AH85" s="32">
        <v>666</v>
      </c>
      <c r="AI85" s="32">
        <v>663</v>
      </c>
      <c r="AJ85" s="32">
        <v>669</v>
      </c>
      <c r="AK85" s="32">
        <v>676</v>
      </c>
      <c r="AL85" s="32">
        <v>676</v>
      </c>
      <c r="AM85" s="32">
        <v>615</v>
      </c>
      <c r="AN85" s="32">
        <v>853</v>
      </c>
      <c r="AO85" s="32">
        <v>910</v>
      </c>
      <c r="AP85" s="32">
        <v>941</v>
      </c>
      <c r="AQ85" s="32">
        <v>958</v>
      </c>
      <c r="AR85" s="32">
        <v>1043.203</v>
      </c>
      <c r="AS85" s="32">
        <v>1051.9110000000001</v>
      </c>
      <c r="AT85" s="32">
        <v>1034</v>
      </c>
      <c r="AU85" s="32">
        <v>1078.9369999999999</v>
      </c>
      <c r="AV85" s="32">
        <v>1142.5440000000001</v>
      </c>
      <c r="AW85" s="32">
        <v>1153</v>
      </c>
      <c r="AX85" s="44">
        <v>1194</v>
      </c>
      <c r="AY85" s="32">
        <v>1277</v>
      </c>
      <c r="AZ85" s="32">
        <v>1340.105</v>
      </c>
      <c r="BA85" s="32">
        <v>1495</v>
      </c>
      <c r="BB85" s="32">
        <v>1521</v>
      </c>
      <c r="BC85" s="32">
        <v>1598.9159999999999</v>
      </c>
      <c r="BD85" s="25"/>
    </row>
    <row r="86" spans="1:56" ht="13.5" customHeight="1">
      <c r="A86" s="26" t="s">
        <v>283</v>
      </c>
      <c r="B86" s="27">
        <v>1435</v>
      </c>
      <c r="C86" s="26" t="s">
        <v>121</v>
      </c>
      <c r="D86" s="26" t="s">
        <v>7</v>
      </c>
      <c r="E86" s="26" t="s">
        <v>8</v>
      </c>
      <c r="F86" s="104">
        <f t="shared" ref="F86" si="70">P86/80*70</f>
        <v>14120.75</v>
      </c>
      <c r="G86" s="103">
        <f>F86+($P$86/80)</f>
        <v>14322.475</v>
      </c>
      <c r="H86" s="103">
        <f t="shared" ref="H86:O86" si="71">G86+($P$86/80)</f>
        <v>14524.2</v>
      </c>
      <c r="I86" s="103">
        <f t="shared" si="71"/>
        <v>14725.925000000001</v>
      </c>
      <c r="J86" s="103">
        <f t="shared" si="71"/>
        <v>14927.650000000001</v>
      </c>
      <c r="K86" s="103">
        <f t="shared" si="71"/>
        <v>15129.375000000002</v>
      </c>
      <c r="L86" s="103">
        <f t="shared" si="71"/>
        <v>15331.100000000002</v>
      </c>
      <c r="M86" s="103">
        <f t="shared" si="71"/>
        <v>15532.825000000003</v>
      </c>
      <c r="N86" s="103">
        <f t="shared" si="71"/>
        <v>15734.550000000003</v>
      </c>
      <c r="O86" s="103">
        <f t="shared" si="71"/>
        <v>15936.275000000003</v>
      </c>
      <c r="P86" s="29">
        <v>16138</v>
      </c>
      <c r="Q86" s="29">
        <v>16162</v>
      </c>
      <c r="R86" s="29">
        <v>16473</v>
      </c>
      <c r="S86" s="29">
        <v>16475</v>
      </c>
      <c r="T86" s="29">
        <v>16420</v>
      </c>
      <c r="U86" s="29">
        <v>16485</v>
      </c>
      <c r="V86" s="29">
        <v>16068</v>
      </c>
      <c r="W86" s="29">
        <v>15983</v>
      </c>
      <c r="X86" s="29">
        <v>16015</v>
      </c>
      <c r="Y86" s="29">
        <v>16030</v>
      </c>
      <c r="Z86" s="29">
        <v>16086</v>
      </c>
      <c r="AA86" s="29">
        <v>16066</v>
      </c>
      <c r="AB86" s="29">
        <v>16112</v>
      </c>
      <c r="AC86" s="29">
        <v>15942</v>
      </c>
      <c r="AD86" s="29">
        <v>16002</v>
      </c>
      <c r="AE86" s="32">
        <v>16003</v>
      </c>
      <c r="AF86" s="32">
        <v>16014</v>
      </c>
      <c r="AG86" s="32">
        <v>16030</v>
      </c>
      <c r="AH86" s="32">
        <v>16080</v>
      </c>
      <c r="AI86" s="32">
        <v>16092</v>
      </c>
      <c r="AJ86" s="32">
        <v>16295</v>
      </c>
      <c r="AK86" s="32">
        <v>16357</v>
      </c>
      <c r="AL86" s="32">
        <v>16307</v>
      </c>
      <c r="AM86" s="32">
        <v>16288</v>
      </c>
      <c r="AN86" s="32">
        <v>16285.5</v>
      </c>
      <c r="AO86" s="32">
        <v>16751</v>
      </c>
      <c r="AP86" s="32">
        <v>16627.099999999999</v>
      </c>
      <c r="AQ86" s="32">
        <v>16667.3</v>
      </c>
      <c r="AR86" s="32">
        <v>16860.900000000001</v>
      </c>
      <c r="AS86" s="32">
        <v>17003.842000000001</v>
      </c>
      <c r="AT86" s="32">
        <v>16703.7</v>
      </c>
      <c r="AU86" s="32">
        <v>16726.400000000001</v>
      </c>
      <c r="AV86" s="32">
        <v>16741.599999999999</v>
      </c>
      <c r="AW86" s="32">
        <v>16751.599999999999</v>
      </c>
      <c r="AX86" s="44">
        <v>16722.599999999999</v>
      </c>
      <c r="AY86" s="32">
        <v>16723.8</v>
      </c>
      <c r="AZ86" s="32">
        <v>16788.3</v>
      </c>
      <c r="BA86" s="32">
        <v>16787.2</v>
      </c>
      <c r="BB86" s="32">
        <v>16780.8</v>
      </c>
      <c r="BC86" s="32">
        <v>16778.599999999999</v>
      </c>
      <c r="BD86" s="35">
        <v>16782</v>
      </c>
    </row>
    <row r="87" spans="1:56" ht="13.5" customHeight="1">
      <c r="A87" s="26" t="s">
        <v>284</v>
      </c>
      <c r="B87" s="27">
        <v>1435</v>
      </c>
      <c r="C87" s="26" t="s">
        <v>122</v>
      </c>
      <c r="D87" s="26" t="s">
        <v>7</v>
      </c>
      <c r="E87" s="26" t="s">
        <v>8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</row>
    <row r="88" spans="1:56" ht="13.5" customHeight="1">
      <c r="A88" s="26" t="s">
        <v>285</v>
      </c>
      <c r="B88" s="27">
        <v>1067</v>
      </c>
      <c r="C88" s="26" t="s">
        <v>124</v>
      </c>
      <c r="D88" s="26" t="s">
        <v>7</v>
      </c>
      <c r="E88" s="26" t="s">
        <v>8</v>
      </c>
      <c r="F88" s="88">
        <v>23414.800000000003</v>
      </c>
      <c r="G88" s="92">
        <v>23307.640000000003</v>
      </c>
      <c r="H88" s="92">
        <v>23200.480000000003</v>
      </c>
      <c r="I88" s="92">
        <v>23093.320000000003</v>
      </c>
      <c r="J88" s="92">
        <v>22986.160000000003</v>
      </c>
      <c r="K88" s="92">
        <v>22879.000000000004</v>
      </c>
      <c r="L88" s="92">
        <v>22771.840000000004</v>
      </c>
      <c r="M88" s="92">
        <v>22664.680000000004</v>
      </c>
      <c r="N88" s="92">
        <v>22557.520000000004</v>
      </c>
      <c r="O88" s="92">
        <v>22450.360000000004</v>
      </c>
      <c r="P88" s="29">
        <v>22236</v>
      </c>
      <c r="Q88" s="29">
        <v>22597</v>
      </c>
      <c r="R88" s="29">
        <v>23371</v>
      </c>
      <c r="S88" s="29">
        <v>23305</v>
      </c>
      <c r="T88" s="29">
        <v>23103</v>
      </c>
      <c r="U88" s="29">
        <v>22801</v>
      </c>
      <c r="V88" s="29">
        <v>21961</v>
      </c>
      <c r="W88" s="29">
        <v>21209</v>
      </c>
      <c r="X88" s="29">
        <v>20934</v>
      </c>
      <c r="Y88" s="29">
        <v>20341</v>
      </c>
      <c r="Z88" s="29">
        <v>20254</v>
      </c>
      <c r="AA88" s="29">
        <v>20252</v>
      </c>
      <c r="AB88" s="29">
        <v>20254</v>
      </c>
      <c r="AC88" s="29">
        <v>20252</v>
      </c>
      <c r="AD88" s="29">
        <v>20255</v>
      </c>
      <c r="AE88" s="32">
        <v>20134</v>
      </c>
      <c r="AF88" s="32">
        <v>20223</v>
      </c>
      <c r="AG88" s="32">
        <v>20243</v>
      </c>
      <c r="AH88" s="32">
        <v>20170</v>
      </c>
      <c r="AI88" s="32">
        <v>29804</v>
      </c>
      <c r="AJ88" s="32">
        <v>29799</v>
      </c>
      <c r="AK88" s="32">
        <v>29809</v>
      </c>
      <c r="AL88" s="32">
        <v>22197</v>
      </c>
      <c r="AM88" s="32">
        <v>20067.3</v>
      </c>
      <c r="AN88" s="32">
        <v>27591.3</v>
      </c>
      <c r="AO88" s="32">
        <v>20052.3</v>
      </c>
      <c r="AP88" s="32">
        <v>20049.5</v>
      </c>
      <c r="AQ88" s="32">
        <v>20047.599999999999</v>
      </c>
      <c r="AR88" s="32">
        <v>20036.3</v>
      </c>
      <c r="AS88" s="32">
        <v>24506</v>
      </c>
      <c r="AT88" s="32">
        <v>20140.3</v>
      </c>
      <c r="AU88" s="32">
        <v>20087.400000000001</v>
      </c>
      <c r="AV88" s="32">
        <v>19435.400000000001</v>
      </c>
      <c r="AW88" s="32">
        <v>19435.5</v>
      </c>
      <c r="AX88" s="44">
        <v>16703.2</v>
      </c>
      <c r="AY88" s="32">
        <v>16704.400000000001</v>
      </c>
      <c r="AZ88" s="32">
        <v>15108.4</v>
      </c>
      <c r="BA88" s="32">
        <v>19249.400000000001</v>
      </c>
      <c r="BB88" s="32">
        <v>19122.5</v>
      </c>
      <c r="BC88" s="70">
        <v>19122.5</v>
      </c>
      <c r="BD88" s="25"/>
    </row>
    <row r="89" spans="1:56" ht="13.5" customHeight="1">
      <c r="A89" s="26" t="s">
        <v>286</v>
      </c>
      <c r="B89" s="27">
        <v>1050</v>
      </c>
      <c r="C89" s="26" t="s">
        <v>123</v>
      </c>
      <c r="D89" s="26" t="s">
        <v>7</v>
      </c>
      <c r="E89" s="26" t="s">
        <v>8</v>
      </c>
      <c r="F89" s="104">
        <f t="shared" ref="F89" si="72">P89/80*70</f>
        <v>236.25</v>
      </c>
      <c r="G89" s="103">
        <f>F89+($P$89/80)</f>
        <v>239.625</v>
      </c>
      <c r="H89" s="103">
        <f t="shared" ref="H89:O89" si="73">G89+($P$89/80)</f>
        <v>243</v>
      </c>
      <c r="I89" s="103">
        <f t="shared" si="73"/>
        <v>246.375</v>
      </c>
      <c r="J89" s="103">
        <f t="shared" si="73"/>
        <v>249.75</v>
      </c>
      <c r="K89" s="103">
        <f t="shared" si="73"/>
        <v>253.125</v>
      </c>
      <c r="L89" s="103">
        <f t="shared" si="73"/>
        <v>256.5</v>
      </c>
      <c r="M89" s="103">
        <f t="shared" si="73"/>
        <v>259.875</v>
      </c>
      <c r="N89" s="103">
        <f t="shared" si="73"/>
        <v>263.25</v>
      </c>
      <c r="O89" s="103">
        <f t="shared" si="73"/>
        <v>266.625</v>
      </c>
      <c r="P89" s="29">
        <v>270</v>
      </c>
      <c r="Q89" s="29">
        <v>270</v>
      </c>
      <c r="R89" s="29">
        <v>291</v>
      </c>
      <c r="S89" s="29">
        <v>293</v>
      </c>
      <c r="T89" s="29">
        <v>293</v>
      </c>
      <c r="U89" s="29">
        <v>293</v>
      </c>
      <c r="V89" s="29">
        <v>293</v>
      </c>
      <c r="W89" s="29">
        <v>292</v>
      </c>
      <c r="X89" s="29">
        <v>292</v>
      </c>
      <c r="Y89" s="29">
        <v>292</v>
      </c>
      <c r="Z89" s="29">
        <v>292</v>
      </c>
      <c r="AA89" s="29">
        <v>292</v>
      </c>
      <c r="AB89" s="29">
        <v>293</v>
      </c>
      <c r="AC89" s="29">
        <v>293</v>
      </c>
      <c r="AD89" s="29">
        <v>293</v>
      </c>
      <c r="AE89" s="32">
        <v>293</v>
      </c>
      <c r="AF89" s="32">
        <v>293</v>
      </c>
      <c r="AG89" s="32">
        <v>293</v>
      </c>
      <c r="AH89" s="32">
        <v>293</v>
      </c>
      <c r="AI89" s="32">
        <v>293</v>
      </c>
      <c r="AJ89" s="32">
        <v>292</v>
      </c>
      <c r="AK89" s="32">
        <v>292</v>
      </c>
      <c r="AL89" s="32">
        <v>507</v>
      </c>
      <c r="AM89" s="32">
        <v>506</v>
      </c>
      <c r="AN89" s="32">
        <v>508</v>
      </c>
      <c r="AO89" s="32">
        <v>508</v>
      </c>
      <c r="AP89" s="32">
        <v>293</v>
      </c>
      <c r="AQ89" s="32">
        <v>293.7</v>
      </c>
      <c r="AR89" s="32">
        <v>508.2</v>
      </c>
      <c r="AS89" s="32">
        <v>508.5</v>
      </c>
      <c r="AT89" s="32">
        <v>508.2</v>
      </c>
      <c r="AU89" s="94">
        <f>AT89+130.8</f>
        <v>639</v>
      </c>
      <c r="AV89" s="94">
        <f>AU89+130.8</f>
        <v>769.8</v>
      </c>
      <c r="AW89" s="94">
        <f>AV89+130.8</f>
        <v>900.59999999999991</v>
      </c>
      <c r="AX89" s="98">
        <f>AW89+130.8</f>
        <v>1031.3999999999999</v>
      </c>
      <c r="AY89" s="94">
        <f>AX89+130.8</f>
        <v>1162.1999999999998</v>
      </c>
      <c r="AZ89" s="32">
        <v>1293</v>
      </c>
      <c r="BA89" s="32">
        <v>1293</v>
      </c>
      <c r="BB89" s="32">
        <v>1596</v>
      </c>
      <c r="BC89" s="49">
        <v>1596</v>
      </c>
      <c r="BD89" s="25"/>
    </row>
    <row r="90" spans="1:56" ht="13.5" customHeight="1">
      <c r="A90" s="26" t="s">
        <v>287</v>
      </c>
      <c r="B90" s="27">
        <v>1000</v>
      </c>
      <c r="C90" s="26" t="s">
        <v>126</v>
      </c>
      <c r="D90" s="26" t="s">
        <v>7</v>
      </c>
      <c r="E90" s="26" t="s">
        <v>8</v>
      </c>
      <c r="F90" s="104">
        <f t="shared" ref="F90" si="74">P90/80*70</f>
        <v>1838.375</v>
      </c>
      <c r="G90" s="103">
        <f>F90+($P$90/80)</f>
        <v>1864.6375</v>
      </c>
      <c r="H90" s="103">
        <f t="shared" ref="H90:O90" si="75">G90+($P$90/80)</f>
        <v>1890.9</v>
      </c>
      <c r="I90" s="103">
        <f t="shared" si="75"/>
        <v>1917.1625000000001</v>
      </c>
      <c r="J90" s="103">
        <f t="shared" si="75"/>
        <v>1943.4250000000002</v>
      </c>
      <c r="K90" s="103">
        <f t="shared" si="75"/>
        <v>1969.6875000000002</v>
      </c>
      <c r="L90" s="103">
        <f t="shared" si="75"/>
        <v>1995.9500000000003</v>
      </c>
      <c r="M90" s="103">
        <f t="shared" si="75"/>
        <v>2022.2125000000003</v>
      </c>
      <c r="N90" s="103">
        <f t="shared" si="75"/>
        <v>2048.4750000000004</v>
      </c>
      <c r="O90" s="103">
        <f t="shared" si="75"/>
        <v>2074.7375000000002</v>
      </c>
      <c r="P90" s="29">
        <v>2101</v>
      </c>
      <c r="Q90" s="29">
        <v>2101</v>
      </c>
      <c r="R90" s="29">
        <v>2101</v>
      </c>
      <c r="S90" s="29">
        <v>2101</v>
      </c>
      <c r="T90" s="29">
        <v>2084</v>
      </c>
      <c r="U90" s="29">
        <v>2084.3000000000002</v>
      </c>
      <c r="V90" s="29">
        <v>2084.3000000000002</v>
      </c>
      <c r="W90" s="29">
        <v>2084.3000000000002</v>
      </c>
      <c r="X90" s="29">
        <v>2084</v>
      </c>
      <c r="Y90" s="29">
        <v>2065</v>
      </c>
      <c r="Z90" s="29">
        <v>2065</v>
      </c>
      <c r="AA90" s="29">
        <v>2065</v>
      </c>
      <c r="AB90" s="29">
        <v>2065</v>
      </c>
      <c r="AC90" s="29">
        <v>2065</v>
      </c>
      <c r="AD90" s="29">
        <v>2740</v>
      </c>
      <c r="AE90" s="32">
        <v>2740</v>
      </c>
      <c r="AF90" s="32">
        <v>2778</v>
      </c>
      <c r="AG90" s="32">
        <v>2634</v>
      </c>
      <c r="AH90" s="32">
        <v>2634</v>
      </c>
      <c r="AI90" s="32">
        <v>2634</v>
      </c>
      <c r="AJ90" s="32">
        <v>2634</v>
      </c>
      <c r="AK90" s="32">
        <v>2634</v>
      </c>
      <c r="AL90" s="32">
        <v>2634</v>
      </c>
      <c r="AM90" s="32">
        <v>2634</v>
      </c>
      <c r="AN90" s="32">
        <v>1917</v>
      </c>
      <c r="AO90" s="31">
        <v>1917</v>
      </c>
      <c r="AP90" s="31">
        <v>1917</v>
      </c>
      <c r="AQ90" s="110">
        <v>1917</v>
      </c>
      <c r="AR90" s="110">
        <v>1917</v>
      </c>
      <c r="AS90" s="110">
        <v>1917</v>
      </c>
      <c r="AT90" s="110">
        <v>1917</v>
      </c>
      <c r="AU90" s="110">
        <v>1917</v>
      </c>
      <c r="AV90" s="110">
        <v>1917</v>
      </c>
      <c r="AW90" s="110">
        <v>1917</v>
      </c>
      <c r="AX90" s="110">
        <v>1917</v>
      </c>
      <c r="AY90" s="110">
        <v>1917</v>
      </c>
      <c r="AZ90" s="110">
        <v>1917</v>
      </c>
      <c r="BA90" s="110">
        <v>1917</v>
      </c>
      <c r="BB90" s="110">
        <v>1917</v>
      </c>
      <c r="BC90" s="110">
        <v>1917</v>
      </c>
      <c r="BD90" s="25"/>
    </row>
    <row r="91" spans="1:56" ht="13.5" customHeight="1">
      <c r="A91" s="26" t="s">
        <v>288</v>
      </c>
      <c r="B91" s="27" t="s">
        <v>375</v>
      </c>
      <c r="C91" s="26" t="s">
        <v>129</v>
      </c>
      <c r="D91" s="26" t="s">
        <v>7</v>
      </c>
      <c r="E91" s="26" t="s">
        <v>8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</row>
    <row r="92" spans="1:56" ht="13.5" customHeight="1">
      <c r="A92" s="69" t="s">
        <v>353</v>
      </c>
      <c r="B92" s="27">
        <v>1435</v>
      </c>
      <c r="C92" s="26" t="s">
        <v>175</v>
      </c>
      <c r="D92" s="26" t="s">
        <v>7</v>
      </c>
      <c r="E92" s="26" t="s">
        <v>8</v>
      </c>
      <c r="F92" s="103">
        <f>7435/114*70</f>
        <v>4565.3508771929828</v>
      </c>
      <c r="G92" s="103">
        <f>7435/114+F92</f>
        <v>4630.5701754385973</v>
      </c>
      <c r="H92" s="103">
        <f t="shared" ref="H92:AW92" si="76">7435/114+G92</f>
        <v>4695.7894736842118</v>
      </c>
      <c r="I92" s="103">
        <f t="shared" si="76"/>
        <v>4761.0087719298263</v>
      </c>
      <c r="J92" s="103">
        <f t="shared" si="76"/>
        <v>4826.2280701754407</v>
      </c>
      <c r="K92" s="103">
        <f t="shared" si="76"/>
        <v>4891.4473684210552</v>
      </c>
      <c r="L92" s="103">
        <f t="shared" si="76"/>
        <v>4956.6666666666697</v>
      </c>
      <c r="M92" s="103">
        <f t="shared" si="76"/>
        <v>5021.8859649122842</v>
      </c>
      <c r="N92" s="103">
        <f t="shared" si="76"/>
        <v>5087.1052631578987</v>
      </c>
      <c r="O92" s="103">
        <f t="shared" si="76"/>
        <v>5152.3245614035131</v>
      </c>
      <c r="P92" s="103">
        <f t="shared" si="76"/>
        <v>5217.5438596491276</v>
      </c>
      <c r="Q92" s="103">
        <f t="shared" si="76"/>
        <v>5282.7631578947421</v>
      </c>
      <c r="R92" s="103">
        <f t="shared" si="76"/>
        <v>5347.9824561403566</v>
      </c>
      <c r="S92" s="103">
        <f t="shared" si="76"/>
        <v>5413.2017543859711</v>
      </c>
      <c r="T92" s="103">
        <f t="shared" si="76"/>
        <v>5478.4210526315856</v>
      </c>
      <c r="U92" s="103">
        <f t="shared" si="76"/>
        <v>5543.6403508772</v>
      </c>
      <c r="V92" s="103">
        <f t="shared" si="76"/>
        <v>5608.8596491228145</v>
      </c>
      <c r="W92" s="103">
        <f t="shared" si="76"/>
        <v>5674.078947368429</v>
      </c>
      <c r="X92" s="103">
        <f t="shared" si="76"/>
        <v>5739.2982456140435</v>
      </c>
      <c r="Y92" s="103">
        <f t="shared" si="76"/>
        <v>5804.517543859658</v>
      </c>
      <c r="Z92" s="103">
        <f t="shared" si="76"/>
        <v>5869.7368421052724</v>
      </c>
      <c r="AA92" s="103">
        <f t="shared" si="76"/>
        <v>5934.9561403508869</v>
      </c>
      <c r="AB92" s="103">
        <f t="shared" si="76"/>
        <v>6000.1754385965014</v>
      </c>
      <c r="AC92" s="103">
        <f t="shared" si="76"/>
        <v>6065.3947368421159</v>
      </c>
      <c r="AD92" s="103">
        <f t="shared" si="76"/>
        <v>6130.6140350877304</v>
      </c>
      <c r="AE92" s="103">
        <f t="shared" si="76"/>
        <v>6195.8333333333449</v>
      </c>
      <c r="AF92" s="103">
        <f t="shared" si="76"/>
        <v>6261.0526315789593</v>
      </c>
      <c r="AG92" s="103">
        <f t="shared" si="76"/>
        <v>6326.2719298245738</v>
      </c>
      <c r="AH92" s="103">
        <f t="shared" si="76"/>
        <v>6391.4912280701883</v>
      </c>
      <c r="AI92" s="103">
        <f t="shared" si="76"/>
        <v>6456.7105263158028</v>
      </c>
      <c r="AJ92" s="103">
        <f t="shared" si="76"/>
        <v>6521.9298245614173</v>
      </c>
      <c r="AK92" s="103">
        <f t="shared" si="76"/>
        <v>6587.1491228070317</v>
      </c>
      <c r="AL92" s="103">
        <f t="shared" si="76"/>
        <v>6652.3684210526462</v>
      </c>
      <c r="AM92" s="103">
        <f t="shared" si="76"/>
        <v>6717.5877192982607</v>
      </c>
      <c r="AN92" s="103">
        <f t="shared" si="76"/>
        <v>6782.8070175438752</v>
      </c>
      <c r="AO92" s="103">
        <f t="shared" si="76"/>
        <v>6848.0263157894897</v>
      </c>
      <c r="AP92" s="103">
        <f t="shared" si="76"/>
        <v>6913.2456140351042</v>
      </c>
      <c r="AQ92" s="103">
        <f t="shared" si="76"/>
        <v>6978.4649122807186</v>
      </c>
      <c r="AR92" s="103">
        <f t="shared" si="76"/>
        <v>7043.6842105263331</v>
      </c>
      <c r="AS92" s="103">
        <f t="shared" si="76"/>
        <v>7108.9035087719476</v>
      </c>
      <c r="AT92" s="103">
        <f t="shared" si="76"/>
        <v>7174.1228070175621</v>
      </c>
      <c r="AU92" s="103">
        <f t="shared" si="76"/>
        <v>7239.3421052631766</v>
      </c>
      <c r="AV92" s="103">
        <f t="shared" si="76"/>
        <v>7304.561403508791</v>
      </c>
      <c r="AW92" s="103">
        <f t="shared" si="76"/>
        <v>7369.7807017544055</v>
      </c>
      <c r="AX92" s="55">
        <v>7435</v>
      </c>
      <c r="AY92" s="114">
        <v>7435</v>
      </c>
      <c r="AZ92" s="114">
        <v>7435</v>
      </c>
      <c r="BA92" s="114">
        <v>7435</v>
      </c>
      <c r="BB92" s="114">
        <v>7435</v>
      </c>
      <c r="BC92" s="114">
        <v>7435</v>
      </c>
      <c r="BD92" s="25"/>
    </row>
    <row r="93" spans="1:56" ht="13.5" customHeight="1">
      <c r="A93" s="69" t="s">
        <v>354</v>
      </c>
      <c r="B93" s="27">
        <v>1435</v>
      </c>
      <c r="C93" s="26" t="s">
        <v>131</v>
      </c>
      <c r="D93" s="26" t="s">
        <v>7</v>
      </c>
      <c r="E93" s="26" t="s">
        <v>8</v>
      </c>
      <c r="F93" s="90">
        <v>3192</v>
      </c>
      <c r="G93" s="93">
        <f>F93-9.6</f>
        <v>3182.4</v>
      </c>
      <c r="H93" s="93">
        <f>G93-9.6</f>
        <v>3172.8</v>
      </c>
      <c r="I93" s="93">
        <f>H93-9.6</f>
        <v>3163.2000000000003</v>
      </c>
      <c r="J93" s="93">
        <f>I93-9.6</f>
        <v>3153.6000000000004</v>
      </c>
      <c r="K93" s="90">
        <v>3144</v>
      </c>
      <c r="L93" s="93">
        <f>K93-1.8</f>
        <v>3142.2</v>
      </c>
      <c r="M93" s="93">
        <f>L93-1.8</f>
        <v>3140.3999999999996</v>
      </c>
      <c r="N93" s="93">
        <f>M93-1.8</f>
        <v>3138.5999999999995</v>
      </c>
      <c r="O93" s="93">
        <f>N93-1.8</f>
        <v>3136.7999999999993</v>
      </c>
      <c r="P93" s="29">
        <v>3135</v>
      </c>
      <c r="Q93" s="29">
        <v>3121</v>
      </c>
      <c r="R93" s="29">
        <v>3121</v>
      </c>
      <c r="S93" s="29">
        <v>3117</v>
      </c>
      <c r="T93" s="29">
        <v>3117</v>
      </c>
      <c r="U93" s="29">
        <v>3114</v>
      </c>
      <c r="V93" s="29">
        <v>3113</v>
      </c>
      <c r="W93" s="29">
        <v>3130</v>
      </c>
      <c r="X93" s="29">
        <v>3150</v>
      </c>
      <c r="Y93" s="29">
        <v>3131</v>
      </c>
      <c r="Z93" s="29">
        <v>3091</v>
      </c>
      <c r="AA93" s="29">
        <v>3091</v>
      </c>
      <c r="AB93" s="29">
        <v>3092</v>
      </c>
      <c r="AC93" s="29">
        <v>3098</v>
      </c>
      <c r="AD93" s="29">
        <v>3101</v>
      </c>
      <c r="AE93" s="32">
        <v>3101</v>
      </c>
      <c r="AF93" s="32">
        <v>3120</v>
      </c>
      <c r="AG93" s="32">
        <v>3118</v>
      </c>
      <c r="AH93" s="32">
        <v>3125</v>
      </c>
      <c r="AI93" s="32">
        <v>3118</v>
      </c>
      <c r="AJ93" s="32">
        <v>3123</v>
      </c>
      <c r="AK93" s="32">
        <v>3125</v>
      </c>
      <c r="AL93" s="32">
        <v>3129</v>
      </c>
      <c r="AM93" s="32">
        <v>3140</v>
      </c>
      <c r="AN93" s="32">
        <v>3374</v>
      </c>
      <c r="AO93" s="32">
        <v>3392</v>
      </c>
      <c r="AP93" s="32">
        <v>3392</v>
      </c>
      <c r="AQ93" s="32">
        <v>3399</v>
      </c>
      <c r="AR93" s="32">
        <v>3381</v>
      </c>
      <c r="AS93" s="32">
        <v>3378</v>
      </c>
      <c r="AT93" s="32">
        <v>3618.3</v>
      </c>
      <c r="AU93" s="32">
        <v>3637.2</v>
      </c>
      <c r="AV93" s="32">
        <v>3650.1</v>
      </c>
      <c r="AW93" s="32">
        <v>3666.1</v>
      </c>
      <c r="AX93" s="44">
        <v>3668.3</v>
      </c>
      <c r="AY93" s="32">
        <v>3944</v>
      </c>
      <c r="AZ93" s="32">
        <v>4071</v>
      </c>
      <c r="BA93" s="32">
        <v>4191.7</v>
      </c>
      <c r="BB93" s="32">
        <v>4200</v>
      </c>
      <c r="BC93" s="32">
        <v>4111.2</v>
      </c>
      <c r="BD93" s="25"/>
    </row>
    <row r="94" spans="1:56" ht="13.5" customHeight="1">
      <c r="A94" s="69" t="s">
        <v>289</v>
      </c>
      <c r="B94" s="27" t="s">
        <v>375</v>
      </c>
      <c r="C94" s="26" t="s">
        <v>132</v>
      </c>
      <c r="D94" s="26" t="s">
        <v>7</v>
      </c>
      <c r="E94" s="26" t="s">
        <v>8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</row>
    <row r="95" spans="1:56" ht="13.5" customHeight="1">
      <c r="A95" s="69" t="s">
        <v>355</v>
      </c>
      <c r="B95" s="27">
        <v>1000</v>
      </c>
      <c r="C95" s="26" t="s">
        <v>133</v>
      </c>
      <c r="D95" s="26" t="s">
        <v>7</v>
      </c>
      <c r="E95" s="26" t="s">
        <v>8</v>
      </c>
      <c r="F95" s="87">
        <v>0</v>
      </c>
      <c r="G95" s="94">
        <v>0</v>
      </c>
      <c r="H95" s="94">
        <v>0</v>
      </c>
      <c r="I95" s="94">
        <v>0</v>
      </c>
      <c r="J95" s="94">
        <v>0</v>
      </c>
      <c r="K95" s="87">
        <v>0</v>
      </c>
      <c r="L95" s="94">
        <v>0</v>
      </c>
      <c r="M95" s="94">
        <v>0</v>
      </c>
      <c r="N95" s="94">
        <v>0</v>
      </c>
      <c r="O95" s="94">
        <v>0</v>
      </c>
      <c r="P95" s="87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5">
        <v>0</v>
      </c>
      <c r="AV95" s="25">
        <v>0</v>
      </c>
      <c r="AW95" s="25">
        <v>0</v>
      </c>
      <c r="AX95" s="25">
        <v>0</v>
      </c>
      <c r="AY95" s="25">
        <v>0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</row>
    <row r="96" spans="1:56" ht="13.5" customHeight="1">
      <c r="A96" s="69" t="s">
        <v>290</v>
      </c>
      <c r="B96" s="27">
        <v>1435</v>
      </c>
      <c r="C96" s="26" t="s">
        <v>134</v>
      </c>
      <c r="D96" s="26" t="s">
        <v>7</v>
      </c>
      <c r="E96" s="26" t="s">
        <v>8</v>
      </c>
      <c r="F96" s="103">
        <f>401/102*70</f>
        <v>275.19607843137254</v>
      </c>
      <c r="G96" s="103">
        <f>401/102+F96</f>
        <v>279.12745098039215</v>
      </c>
      <c r="H96" s="103">
        <f t="shared" ref="H96:AK96" si="77">401/102+G96</f>
        <v>283.05882352941177</v>
      </c>
      <c r="I96" s="103">
        <f t="shared" si="77"/>
        <v>286.99019607843138</v>
      </c>
      <c r="J96" s="103">
        <f t="shared" si="77"/>
        <v>290.92156862745099</v>
      </c>
      <c r="K96" s="103">
        <f t="shared" si="77"/>
        <v>294.85294117647061</v>
      </c>
      <c r="L96" s="103">
        <f t="shared" si="77"/>
        <v>298.78431372549022</v>
      </c>
      <c r="M96" s="103">
        <f t="shared" si="77"/>
        <v>302.71568627450984</v>
      </c>
      <c r="N96" s="103">
        <f t="shared" si="77"/>
        <v>306.64705882352945</v>
      </c>
      <c r="O96" s="103">
        <f t="shared" si="77"/>
        <v>310.57843137254906</v>
      </c>
      <c r="P96" s="103">
        <f t="shared" si="77"/>
        <v>314.50980392156868</v>
      </c>
      <c r="Q96" s="103">
        <f t="shared" si="77"/>
        <v>318.44117647058829</v>
      </c>
      <c r="R96" s="103">
        <f t="shared" si="77"/>
        <v>322.3725490196079</v>
      </c>
      <c r="S96" s="103">
        <f t="shared" si="77"/>
        <v>326.30392156862752</v>
      </c>
      <c r="T96" s="103">
        <f t="shared" si="77"/>
        <v>330.23529411764713</v>
      </c>
      <c r="U96" s="103">
        <f t="shared" si="77"/>
        <v>334.16666666666674</v>
      </c>
      <c r="V96" s="103">
        <f t="shared" si="77"/>
        <v>338.09803921568636</v>
      </c>
      <c r="W96" s="103">
        <f t="shared" si="77"/>
        <v>342.02941176470597</v>
      </c>
      <c r="X96" s="103">
        <f t="shared" si="77"/>
        <v>345.96078431372558</v>
      </c>
      <c r="Y96" s="103">
        <f t="shared" si="77"/>
        <v>349.8921568627452</v>
      </c>
      <c r="Z96" s="103">
        <f t="shared" si="77"/>
        <v>353.82352941176481</v>
      </c>
      <c r="AA96" s="103">
        <f t="shared" si="77"/>
        <v>357.75490196078442</v>
      </c>
      <c r="AB96" s="103">
        <f t="shared" si="77"/>
        <v>361.68627450980404</v>
      </c>
      <c r="AC96" s="103">
        <f t="shared" si="77"/>
        <v>365.61764705882365</v>
      </c>
      <c r="AD96" s="103">
        <f t="shared" si="77"/>
        <v>369.54901960784326</v>
      </c>
      <c r="AE96" s="103">
        <f t="shared" si="77"/>
        <v>373.48039215686288</v>
      </c>
      <c r="AF96" s="103">
        <f t="shared" si="77"/>
        <v>377.41176470588249</v>
      </c>
      <c r="AG96" s="103">
        <f t="shared" si="77"/>
        <v>381.3431372549021</v>
      </c>
      <c r="AH96" s="103">
        <f t="shared" si="77"/>
        <v>385.27450980392172</v>
      </c>
      <c r="AI96" s="103">
        <f t="shared" si="77"/>
        <v>389.20588235294133</v>
      </c>
      <c r="AJ96" s="103">
        <f t="shared" si="77"/>
        <v>393.13725490196094</v>
      </c>
      <c r="AK96" s="103">
        <f t="shared" si="77"/>
        <v>397.06862745098056</v>
      </c>
      <c r="AL96" s="32">
        <v>401</v>
      </c>
      <c r="AM96" s="94">
        <v>401</v>
      </c>
      <c r="AN96" s="94">
        <v>401</v>
      </c>
      <c r="AO96" s="94">
        <v>401</v>
      </c>
      <c r="AP96" s="94">
        <v>401</v>
      </c>
      <c r="AQ96" s="94">
        <v>401</v>
      </c>
      <c r="AR96" s="94">
        <v>401</v>
      </c>
      <c r="AS96" s="94">
        <v>401</v>
      </c>
      <c r="AT96" s="94">
        <v>401</v>
      </c>
      <c r="AU96" s="94">
        <v>401</v>
      </c>
      <c r="AV96" s="94">
        <v>401</v>
      </c>
      <c r="AW96" s="94">
        <v>401</v>
      </c>
      <c r="AX96" s="40">
        <v>401</v>
      </c>
      <c r="AY96" s="54">
        <v>401</v>
      </c>
      <c r="AZ96" s="54">
        <v>401</v>
      </c>
      <c r="BA96" s="54">
        <v>401</v>
      </c>
      <c r="BB96" s="54">
        <v>401</v>
      </c>
      <c r="BC96" s="54">
        <v>401</v>
      </c>
      <c r="BD96" s="26">
        <v>401</v>
      </c>
    </row>
    <row r="97" spans="1:56" ht="13.5" customHeight="1">
      <c r="A97" s="69" t="s">
        <v>291</v>
      </c>
      <c r="B97" s="27" t="s">
        <v>375</v>
      </c>
      <c r="C97" s="26" t="s">
        <v>139</v>
      </c>
      <c r="D97" s="26" t="s">
        <v>7</v>
      </c>
      <c r="E97" s="26" t="s">
        <v>8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</row>
    <row r="98" spans="1:56" ht="13.5" customHeight="1">
      <c r="A98" s="69" t="s">
        <v>237</v>
      </c>
      <c r="B98" s="27">
        <v>1435</v>
      </c>
      <c r="C98" s="26" t="s">
        <v>135</v>
      </c>
      <c r="D98" s="26" t="s">
        <v>7</v>
      </c>
      <c r="E98" s="26" t="s">
        <v>8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>
        <v>0</v>
      </c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60">
        <v>429</v>
      </c>
      <c r="AY98" s="25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</row>
    <row r="99" spans="1:56" ht="13.2" customHeight="1">
      <c r="A99" s="69" t="s">
        <v>292</v>
      </c>
      <c r="B99" s="27">
        <v>1435</v>
      </c>
      <c r="C99" s="26" t="s">
        <v>136</v>
      </c>
      <c r="D99" s="26" t="s">
        <v>7</v>
      </c>
      <c r="E99" s="26" t="s">
        <v>8</v>
      </c>
      <c r="F99" s="103">
        <f>428/109*70</f>
        <v>274.86238532110093</v>
      </c>
      <c r="G99" s="103">
        <f>428/109+F99</f>
        <v>278.78899082568807</v>
      </c>
      <c r="H99" s="103">
        <f t="shared" ref="H99:AR99" si="78">428/109+G99</f>
        <v>282.71559633027522</v>
      </c>
      <c r="I99" s="103">
        <f t="shared" si="78"/>
        <v>286.64220183486236</v>
      </c>
      <c r="J99" s="103">
        <f t="shared" si="78"/>
        <v>290.56880733944951</v>
      </c>
      <c r="K99" s="103">
        <f t="shared" si="78"/>
        <v>294.49541284403665</v>
      </c>
      <c r="L99" s="103">
        <f t="shared" si="78"/>
        <v>298.42201834862379</v>
      </c>
      <c r="M99" s="103">
        <f t="shared" si="78"/>
        <v>302.34862385321094</v>
      </c>
      <c r="N99" s="103">
        <f t="shared" si="78"/>
        <v>306.27522935779808</v>
      </c>
      <c r="O99" s="103">
        <f t="shared" si="78"/>
        <v>310.20183486238523</v>
      </c>
      <c r="P99" s="103">
        <f t="shared" si="78"/>
        <v>314.12844036697237</v>
      </c>
      <c r="Q99" s="103">
        <f t="shared" si="78"/>
        <v>318.05504587155951</v>
      </c>
      <c r="R99" s="103">
        <f t="shared" si="78"/>
        <v>321.98165137614666</v>
      </c>
      <c r="S99" s="103">
        <f t="shared" si="78"/>
        <v>325.9082568807338</v>
      </c>
      <c r="T99" s="103">
        <f t="shared" si="78"/>
        <v>329.83486238532095</v>
      </c>
      <c r="U99" s="103">
        <f t="shared" si="78"/>
        <v>333.76146788990809</v>
      </c>
      <c r="V99" s="103">
        <f t="shared" si="78"/>
        <v>337.68807339449523</v>
      </c>
      <c r="W99" s="103">
        <f t="shared" si="78"/>
        <v>341.61467889908238</v>
      </c>
      <c r="X99" s="103">
        <f t="shared" si="78"/>
        <v>345.54128440366952</v>
      </c>
      <c r="Y99" s="103">
        <f t="shared" si="78"/>
        <v>349.46788990825667</v>
      </c>
      <c r="Z99" s="103">
        <f t="shared" si="78"/>
        <v>353.39449541284381</v>
      </c>
      <c r="AA99" s="103">
        <f t="shared" si="78"/>
        <v>357.32110091743095</v>
      </c>
      <c r="AB99" s="103">
        <f t="shared" si="78"/>
        <v>361.2477064220181</v>
      </c>
      <c r="AC99" s="103">
        <f t="shared" si="78"/>
        <v>365.17431192660524</v>
      </c>
      <c r="AD99" s="103">
        <f t="shared" si="78"/>
        <v>369.10091743119239</v>
      </c>
      <c r="AE99" s="103">
        <f t="shared" si="78"/>
        <v>373.02752293577953</v>
      </c>
      <c r="AF99" s="103">
        <f t="shared" si="78"/>
        <v>376.95412844036667</v>
      </c>
      <c r="AG99" s="103">
        <f t="shared" si="78"/>
        <v>380.88073394495382</v>
      </c>
      <c r="AH99" s="103">
        <f t="shared" si="78"/>
        <v>384.80733944954096</v>
      </c>
      <c r="AI99" s="103">
        <f t="shared" si="78"/>
        <v>388.73394495412811</v>
      </c>
      <c r="AJ99" s="103">
        <f t="shared" si="78"/>
        <v>392.66055045871525</v>
      </c>
      <c r="AK99" s="103">
        <f t="shared" si="78"/>
        <v>396.58715596330239</v>
      </c>
      <c r="AL99" s="103">
        <f t="shared" si="78"/>
        <v>400.51376146788954</v>
      </c>
      <c r="AM99" s="103">
        <f t="shared" si="78"/>
        <v>404.44036697247668</v>
      </c>
      <c r="AN99" s="103">
        <f t="shared" si="78"/>
        <v>408.36697247706383</v>
      </c>
      <c r="AO99" s="103">
        <f t="shared" si="78"/>
        <v>412.29357798165097</v>
      </c>
      <c r="AP99" s="103">
        <f t="shared" si="78"/>
        <v>416.22018348623811</v>
      </c>
      <c r="AQ99" s="103">
        <f t="shared" si="78"/>
        <v>420.14678899082526</v>
      </c>
      <c r="AR99" s="103">
        <f t="shared" si="78"/>
        <v>424.0733944954124</v>
      </c>
      <c r="AS99" s="72">
        <v>428</v>
      </c>
      <c r="AT99" s="113">
        <v>428</v>
      </c>
      <c r="AU99" s="113">
        <v>428</v>
      </c>
      <c r="AV99" s="113">
        <v>428</v>
      </c>
      <c r="AW99" s="113">
        <v>428</v>
      </c>
      <c r="AX99" s="113">
        <v>428</v>
      </c>
      <c r="AY99" s="113">
        <v>428</v>
      </c>
      <c r="AZ99" s="113">
        <v>428</v>
      </c>
      <c r="BA99" s="113">
        <v>428</v>
      </c>
      <c r="BB99" s="113">
        <v>428</v>
      </c>
      <c r="BC99" s="113">
        <v>428</v>
      </c>
      <c r="BD99" s="25">
        <v>429</v>
      </c>
    </row>
    <row r="100" spans="1:56" ht="13.2" customHeight="1">
      <c r="A100" s="69" t="s">
        <v>293</v>
      </c>
      <c r="B100" s="27">
        <v>1000</v>
      </c>
      <c r="C100" s="26" t="s">
        <v>146</v>
      </c>
      <c r="D100" s="26" t="s">
        <v>7</v>
      </c>
      <c r="E100" s="26" t="s">
        <v>8</v>
      </c>
      <c r="F100" s="103">
        <f>883/95*70</f>
        <v>650.63157894736833</v>
      </c>
      <c r="G100" s="103">
        <f>883/95+F100</f>
        <v>659.92631578947362</v>
      </c>
      <c r="H100" s="103">
        <f t="shared" ref="H100:AD100" si="79">883/95+G100</f>
        <v>669.22105263157891</v>
      </c>
      <c r="I100" s="103">
        <f t="shared" si="79"/>
        <v>678.51578947368421</v>
      </c>
      <c r="J100" s="103">
        <f t="shared" si="79"/>
        <v>687.8105263157895</v>
      </c>
      <c r="K100" s="103">
        <f t="shared" si="79"/>
        <v>697.1052631578948</v>
      </c>
      <c r="L100" s="103">
        <f t="shared" si="79"/>
        <v>706.40000000000009</v>
      </c>
      <c r="M100" s="103">
        <f t="shared" si="79"/>
        <v>715.69473684210539</v>
      </c>
      <c r="N100" s="103">
        <f t="shared" si="79"/>
        <v>724.98947368421068</v>
      </c>
      <c r="O100" s="103">
        <f t="shared" si="79"/>
        <v>734.28421052631597</v>
      </c>
      <c r="P100" s="103">
        <f t="shared" si="79"/>
        <v>743.57894736842127</v>
      </c>
      <c r="Q100" s="103">
        <f t="shared" si="79"/>
        <v>752.87368421052656</v>
      </c>
      <c r="R100" s="103">
        <f t="shared" si="79"/>
        <v>762.16842105263186</v>
      </c>
      <c r="S100" s="103">
        <f t="shared" si="79"/>
        <v>771.46315789473715</v>
      </c>
      <c r="T100" s="103">
        <f t="shared" si="79"/>
        <v>780.75789473684245</v>
      </c>
      <c r="U100" s="103">
        <f t="shared" si="79"/>
        <v>790.05263157894774</v>
      </c>
      <c r="V100" s="103">
        <f t="shared" si="79"/>
        <v>799.34736842105303</v>
      </c>
      <c r="W100" s="103">
        <f t="shared" si="79"/>
        <v>808.64210526315833</v>
      </c>
      <c r="X100" s="103">
        <f t="shared" si="79"/>
        <v>817.93684210526362</v>
      </c>
      <c r="Y100" s="103">
        <f t="shared" si="79"/>
        <v>827.23157894736892</v>
      </c>
      <c r="Z100" s="103">
        <f t="shared" si="79"/>
        <v>836.52631578947421</v>
      </c>
      <c r="AA100" s="103">
        <f t="shared" si="79"/>
        <v>845.82105263157951</v>
      </c>
      <c r="AB100" s="103">
        <f t="shared" si="79"/>
        <v>855.1157894736848</v>
      </c>
      <c r="AC100" s="103">
        <f t="shared" si="79"/>
        <v>864.41052631579009</v>
      </c>
      <c r="AD100" s="103">
        <f t="shared" si="79"/>
        <v>873.70526315789539</v>
      </c>
      <c r="AE100" s="32">
        <v>883</v>
      </c>
      <c r="AF100" s="32">
        <v>883</v>
      </c>
      <c r="AG100" s="32">
        <v>883</v>
      </c>
      <c r="AH100" s="32">
        <v>883</v>
      </c>
      <c r="AI100" s="32">
        <v>883</v>
      </c>
      <c r="AJ100" s="32">
        <v>883</v>
      </c>
      <c r="AK100" s="32">
        <v>883</v>
      </c>
      <c r="AL100" s="32">
        <v>883</v>
      </c>
      <c r="AM100" s="94">
        <f>AL100-5.8</f>
        <v>877.2</v>
      </c>
      <c r="AN100" s="94">
        <f>AM100-5.8</f>
        <v>871.40000000000009</v>
      </c>
      <c r="AO100" s="94">
        <f>AN100-5.8</f>
        <v>865.60000000000014</v>
      </c>
      <c r="AP100" s="94">
        <f>AO100-5.8</f>
        <v>859.80000000000018</v>
      </c>
      <c r="AQ100" s="32">
        <v>854</v>
      </c>
      <c r="AR100" s="94">
        <f>AQ100+16</f>
        <v>870</v>
      </c>
      <c r="AS100" s="73">
        <v>886</v>
      </c>
      <c r="AT100" s="73">
        <v>886</v>
      </c>
      <c r="AU100" s="73">
        <v>886</v>
      </c>
      <c r="AV100" s="73">
        <v>886</v>
      </c>
      <c r="AW100" s="73">
        <v>886</v>
      </c>
      <c r="AX100" s="74">
        <v>886</v>
      </c>
      <c r="AY100" s="74">
        <v>886</v>
      </c>
      <c r="AZ100" s="74">
        <v>886</v>
      </c>
      <c r="BA100" s="74">
        <v>886</v>
      </c>
      <c r="BB100" s="74">
        <v>886</v>
      </c>
      <c r="BC100" s="74">
        <v>886</v>
      </c>
      <c r="BD100" s="25"/>
    </row>
    <row r="101" spans="1:56" ht="13.5" customHeight="1">
      <c r="A101" s="69" t="s">
        <v>294</v>
      </c>
      <c r="B101" s="27">
        <v>1000</v>
      </c>
      <c r="C101" s="26" t="s">
        <v>158</v>
      </c>
      <c r="D101" s="26" t="s">
        <v>7</v>
      </c>
      <c r="E101" s="26" t="s">
        <v>8</v>
      </c>
      <c r="F101" s="90">
        <v>2160</v>
      </c>
      <c r="G101" s="93">
        <f>F101-16.2</f>
        <v>2143.8000000000002</v>
      </c>
      <c r="H101" s="93">
        <f>G101-16.2</f>
        <v>2127.6000000000004</v>
      </c>
      <c r="I101" s="93">
        <f>H101-16.2</f>
        <v>2111.4000000000005</v>
      </c>
      <c r="J101" s="93">
        <f>I101-16.2</f>
        <v>2095.2000000000007</v>
      </c>
      <c r="K101" s="90">
        <v>2079</v>
      </c>
      <c r="L101" s="93">
        <f>K101-88</f>
        <v>1991</v>
      </c>
      <c r="M101" s="93">
        <f>L101-88</f>
        <v>1903</v>
      </c>
      <c r="N101" s="93">
        <f>M101-88</f>
        <v>1815</v>
      </c>
      <c r="O101" s="93">
        <f>N101-88</f>
        <v>1727</v>
      </c>
      <c r="P101" s="29">
        <v>1639</v>
      </c>
      <c r="Q101" s="29">
        <v>1639</v>
      </c>
      <c r="R101" s="29">
        <v>1639</v>
      </c>
      <c r="S101" s="29">
        <v>1668</v>
      </c>
      <c r="T101" s="29">
        <v>1668</v>
      </c>
      <c r="U101" s="29">
        <v>1668</v>
      </c>
      <c r="V101" s="29">
        <v>1668</v>
      </c>
      <c r="W101" s="29">
        <v>1668</v>
      </c>
      <c r="X101" s="29">
        <v>1668</v>
      </c>
      <c r="Y101" s="29">
        <v>1668</v>
      </c>
      <c r="Z101" s="29">
        <v>1668</v>
      </c>
      <c r="AA101" s="29">
        <v>1668</v>
      </c>
      <c r="AB101" s="29">
        <v>1668</v>
      </c>
      <c r="AC101" s="29">
        <v>1668</v>
      </c>
      <c r="AD101" s="29">
        <v>1668</v>
      </c>
      <c r="AE101" s="32">
        <v>1798</v>
      </c>
      <c r="AF101" s="32">
        <v>2227</v>
      </c>
      <c r="AG101" s="32">
        <v>1614</v>
      </c>
      <c r="AH101" s="32">
        <v>1614</v>
      </c>
      <c r="AI101" s="32">
        <v>1622</v>
      </c>
      <c r="AJ101" s="32">
        <v>1636</v>
      </c>
      <c r="AK101" s="32">
        <v>1636</v>
      </c>
      <c r="AL101" s="32">
        <v>1636</v>
      </c>
      <c r="AM101" s="32">
        <v>1667</v>
      </c>
      <c r="AN101" s="32">
        <v>1667</v>
      </c>
      <c r="AO101" s="32">
        <v>1667</v>
      </c>
      <c r="AP101" s="32">
        <v>1667</v>
      </c>
      <c r="AQ101" s="32">
        <v>1667</v>
      </c>
      <c r="AR101" s="32">
        <v>1664.9649999999999</v>
      </c>
      <c r="AS101" s="32">
        <v>1665</v>
      </c>
      <c r="AT101" s="32">
        <v>2209.7150000000001</v>
      </c>
      <c r="AU101" s="32">
        <v>2250.2840000000001</v>
      </c>
      <c r="AV101" s="94">
        <f>AU101+87.12</f>
        <v>2337.404</v>
      </c>
      <c r="AW101" s="94">
        <f>AV101+87.12</f>
        <v>2424.5239999999999</v>
      </c>
      <c r="AX101" s="98">
        <f>AW101+87.12</f>
        <v>2511.6439999999998</v>
      </c>
      <c r="AY101" s="94">
        <f>AX101+87.12</f>
        <v>2598.7639999999997</v>
      </c>
      <c r="AZ101" s="94">
        <f>AY101+87.12</f>
        <v>2685.8839999999996</v>
      </c>
      <c r="BA101" s="32">
        <v>2773</v>
      </c>
      <c r="BB101" s="32">
        <v>2783</v>
      </c>
      <c r="BC101" s="49">
        <v>2783</v>
      </c>
      <c r="BD101" s="25"/>
    </row>
    <row r="102" spans="1:56" ht="13.5" customHeight="1">
      <c r="A102" s="69" t="s">
        <v>295</v>
      </c>
      <c r="B102" s="27" t="s">
        <v>375</v>
      </c>
      <c r="C102" s="26" t="s">
        <v>147</v>
      </c>
      <c r="D102" s="26" t="s">
        <v>7</v>
      </c>
      <c r="E102" s="26" t="s">
        <v>8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>
        <v>0</v>
      </c>
      <c r="BD102" s="25">
        <v>0</v>
      </c>
    </row>
    <row r="103" spans="1:56" ht="13.5" customHeight="1">
      <c r="A103" s="69" t="s">
        <v>245</v>
      </c>
      <c r="B103" s="27">
        <v>1000</v>
      </c>
      <c r="C103" s="26" t="s">
        <v>149</v>
      </c>
      <c r="D103" s="26" t="s">
        <v>7</v>
      </c>
      <c r="E103" s="26" t="s">
        <v>8</v>
      </c>
      <c r="F103" s="104">
        <f t="shared" ref="F103" si="80">P103/80*70</f>
        <v>561.75</v>
      </c>
      <c r="G103" s="103">
        <f>F103+($P$103/80)</f>
        <v>569.77499999999998</v>
      </c>
      <c r="H103" s="103">
        <f t="shared" ref="H103:O103" si="81">G103+($P$103/80)</f>
        <v>577.79999999999995</v>
      </c>
      <c r="I103" s="103">
        <f t="shared" si="81"/>
        <v>585.82499999999993</v>
      </c>
      <c r="J103" s="103">
        <f t="shared" si="81"/>
        <v>593.84999999999991</v>
      </c>
      <c r="K103" s="103">
        <f t="shared" si="81"/>
        <v>601.87499999999989</v>
      </c>
      <c r="L103" s="103">
        <f t="shared" si="81"/>
        <v>609.89999999999986</v>
      </c>
      <c r="M103" s="103">
        <f t="shared" si="81"/>
        <v>617.92499999999984</v>
      </c>
      <c r="N103" s="103">
        <f t="shared" si="81"/>
        <v>625.94999999999982</v>
      </c>
      <c r="O103" s="103">
        <f t="shared" si="81"/>
        <v>633.9749999999998</v>
      </c>
      <c r="P103" s="29">
        <v>642</v>
      </c>
      <c r="Q103" s="29">
        <v>642</v>
      </c>
      <c r="R103" s="29">
        <v>642</v>
      </c>
      <c r="S103" s="29">
        <v>642</v>
      </c>
      <c r="T103" s="29">
        <v>642</v>
      </c>
      <c r="U103" s="29">
        <v>642</v>
      </c>
      <c r="V103" s="29">
        <v>642</v>
      </c>
      <c r="W103" s="29">
        <v>642</v>
      </c>
      <c r="X103" s="29">
        <v>642</v>
      </c>
      <c r="Y103" s="29">
        <v>642</v>
      </c>
      <c r="Z103" s="29">
        <v>642</v>
      </c>
      <c r="AA103" s="29">
        <v>642</v>
      </c>
      <c r="AB103" s="29">
        <v>642</v>
      </c>
      <c r="AC103" s="94">
        <f>AB103+9.1</f>
        <v>651.1</v>
      </c>
      <c r="AD103" s="94">
        <f t="shared" ref="AD103:AK103" si="82">AC103+9.1</f>
        <v>660.2</v>
      </c>
      <c r="AE103" s="94">
        <f t="shared" si="82"/>
        <v>669.30000000000007</v>
      </c>
      <c r="AF103" s="94">
        <f t="shared" si="82"/>
        <v>678.40000000000009</v>
      </c>
      <c r="AG103" s="94">
        <f t="shared" si="82"/>
        <v>687.50000000000011</v>
      </c>
      <c r="AH103" s="94">
        <f t="shared" si="82"/>
        <v>696.60000000000014</v>
      </c>
      <c r="AI103" s="94">
        <f t="shared" si="82"/>
        <v>705.70000000000016</v>
      </c>
      <c r="AJ103" s="94">
        <f t="shared" si="82"/>
        <v>714.80000000000018</v>
      </c>
      <c r="AK103" s="94">
        <f t="shared" si="82"/>
        <v>723.9000000000002</v>
      </c>
      <c r="AL103" s="87">
        <v>733</v>
      </c>
      <c r="AM103" s="49">
        <v>733</v>
      </c>
      <c r="AN103" s="49">
        <v>733</v>
      </c>
      <c r="AO103" s="49">
        <v>733</v>
      </c>
      <c r="AP103" s="49">
        <v>733</v>
      </c>
      <c r="AQ103" s="49">
        <v>733</v>
      </c>
      <c r="AR103" s="49">
        <v>733</v>
      </c>
      <c r="AS103" s="49">
        <v>733</v>
      </c>
      <c r="AT103" s="49">
        <v>733</v>
      </c>
      <c r="AU103" s="49">
        <v>733</v>
      </c>
      <c r="AV103" s="49">
        <v>733</v>
      </c>
      <c r="AW103" s="49">
        <v>733</v>
      </c>
      <c r="AX103" s="49">
        <v>733</v>
      </c>
      <c r="AY103" s="49">
        <v>733</v>
      </c>
      <c r="AZ103" s="49">
        <v>733</v>
      </c>
      <c r="BA103" s="49">
        <v>733</v>
      </c>
      <c r="BB103" s="49">
        <v>733</v>
      </c>
      <c r="BC103" s="49">
        <v>733</v>
      </c>
      <c r="BD103" s="25"/>
    </row>
    <row r="104" spans="1:56" ht="13.5" customHeight="1">
      <c r="A104" s="69" t="s">
        <v>296</v>
      </c>
      <c r="B104" s="27" t="s">
        <v>375</v>
      </c>
      <c r="C104" s="26" t="s">
        <v>150</v>
      </c>
      <c r="D104" s="26" t="s">
        <v>7</v>
      </c>
      <c r="E104" s="26" t="s">
        <v>8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>
        <v>0</v>
      </c>
      <c r="BD104" s="25">
        <v>0</v>
      </c>
    </row>
    <row r="105" spans="1:56" ht="13.5" customHeight="1">
      <c r="A105" s="69" t="s">
        <v>246</v>
      </c>
      <c r="B105" s="27" t="s">
        <v>375</v>
      </c>
      <c r="C105" s="26"/>
      <c r="D105" s="26"/>
      <c r="E105" s="26"/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0</v>
      </c>
      <c r="BA105" s="25">
        <v>0</v>
      </c>
      <c r="BB105" s="25">
        <v>0</v>
      </c>
      <c r="BC105" s="25">
        <v>0</v>
      </c>
      <c r="BD105" s="25">
        <v>0</v>
      </c>
    </row>
    <row r="106" spans="1:56" ht="13.5" customHeight="1">
      <c r="A106" s="69" t="s">
        <v>297</v>
      </c>
      <c r="B106" s="27">
        <v>1435</v>
      </c>
      <c r="C106" s="26" t="s">
        <v>155</v>
      </c>
      <c r="D106" s="26" t="s">
        <v>7</v>
      </c>
      <c r="E106" s="26" t="s">
        <v>8</v>
      </c>
      <c r="F106" s="103">
        <f>717/102*70</f>
        <v>492.05882352941177</v>
      </c>
      <c r="G106" s="103">
        <f>717/102+F106</f>
        <v>499.08823529411762</v>
      </c>
      <c r="H106" s="103">
        <f t="shared" ref="H106:AK106" si="83">717/102+G106</f>
        <v>506.11764705882348</v>
      </c>
      <c r="I106" s="103">
        <f t="shared" si="83"/>
        <v>513.14705882352939</v>
      </c>
      <c r="J106" s="103">
        <f t="shared" si="83"/>
        <v>520.17647058823525</v>
      </c>
      <c r="K106" s="103">
        <f t="shared" si="83"/>
        <v>527.2058823529411</v>
      </c>
      <c r="L106" s="103">
        <f t="shared" si="83"/>
        <v>534.23529411764696</v>
      </c>
      <c r="M106" s="103">
        <f t="shared" si="83"/>
        <v>541.26470588235281</v>
      </c>
      <c r="N106" s="103">
        <f t="shared" si="83"/>
        <v>548.29411764705867</v>
      </c>
      <c r="O106" s="103">
        <f t="shared" si="83"/>
        <v>555.32352941176453</v>
      </c>
      <c r="P106" s="103">
        <f t="shared" si="83"/>
        <v>562.35294117647038</v>
      </c>
      <c r="Q106" s="103">
        <f t="shared" si="83"/>
        <v>569.38235294117624</v>
      </c>
      <c r="R106" s="103">
        <f t="shared" si="83"/>
        <v>576.41176470588209</v>
      </c>
      <c r="S106" s="103">
        <f t="shared" si="83"/>
        <v>583.44117647058795</v>
      </c>
      <c r="T106" s="103">
        <f t="shared" si="83"/>
        <v>590.4705882352938</v>
      </c>
      <c r="U106" s="103">
        <f t="shared" si="83"/>
        <v>597.49999999999966</v>
      </c>
      <c r="V106" s="103">
        <f t="shared" si="83"/>
        <v>604.52941176470551</v>
      </c>
      <c r="W106" s="103">
        <f t="shared" si="83"/>
        <v>611.55882352941137</v>
      </c>
      <c r="X106" s="103">
        <f t="shared" si="83"/>
        <v>618.58823529411723</v>
      </c>
      <c r="Y106" s="103">
        <f t="shared" si="83"/>
        <v>625.61764705882308</v>
      </c>
      <c r="Z106" s="103">
        <f t="shared" si="83"/>
        <v>632.64705882352894</v>
      </c>
      <c r="AA106" s="103">
        <f t="shared" si="83"/>
        <v>639.67647058823479</v>
      </c>
      <c r="AB106" s="103">
        <f t="shared" si="83"/>
        <v>646.70588235294065</v>
      </c>
      <c r="AC106" s="103">
        <f t="shared" si="83"/>
        <v>653.7352941176465</v>
      </c>
      <c r="AD106" s="103">
        <f t="shared" si="83"/>
        <v>660.76470588235236</v>
      </c>
      <c r="AE106" s="103">
        <f t="shared" si="83"/>
        <v>667.79411764705821</v>
      </c>
      <c r="AF106" s="103">
        <f t="shared" si="83"/>
        <v>674.82352941176407</v>
      </c>
      <c r="AG106" s="103">
        <f t="shared" si="83"/>
        <v>681.85294117646993</v>
      </c>
      <c r="AH106" s="103">
        <f t="shared" si="83"/>
        <v>688.88235294117578</v>
      </c>
      <c r="AI106" s="103">
        <f t="shared" si="83"/>
        <v>695.91176470588164</v>
      </c>
      <c r="AJ106" s="103">
        <f t="shared" si="83"/>
        <v>702.94117647058749</v>
      </c>
      <c r="AK106" s="103">
        <f t="shared" si="83"/>
        <v>709.97058823529335</v>
      </c>
      <c r="AL106" s="32">
        <v>717</v>
      </c>
      <c r="AM106" s="94">
        <f>AL106+2.2</f>
        <v>719.2</v>
      </c>
      <c r="AN106" s="94">
        <f>AM106+2.2</f>
        <v>721.40000000000009</v>
      </c>
      <c r="AO106" s="94">
        <f>AN106+2.2</f>
        <v>723.60000000000014</v>
      </c>
      <c r="AP106" s="94">
        <f>AO106+2.2</f>
        <v>725.80000000000018</v>
      </c>
      <c r="AQ106" s="32">
        <v>728</v>
      </c>
      <c r="AR106" s="32">
        <v>728</v>
      </c>
      <c r="AS106" s="32">
        <v>728</v>
      </c>
      <c r="AT106" s="32">
        <v>728</v>
      </c>
      <c r="AU106" s="94">
        <v>728</v>
      </c>
      <c r="AV106" s="94">
        <v>728</v>
      </c>
      <c r="AW106" s="94">
        <v>728</v>
      </c>
      <c r="AX106" s="58">
        <v>728</v>
      </c>
      <c r="AY106" s="94">
        <v>728</v>
      </c>
      <c r="AZ106" s="94">
        <v>728</v>
      </c>
      <c r="BA106" s="32">
        <v>728</v>
      </c>
      <c r="BB106" s="32">
        <v>728</v>
      </c>
      <c r="BC106" s="32">
        <v>728</v>
      </c>
      <c r="BD106" s="25"/>
    </row>
    <row r="107" spans="1:56" ht="13.2" customHeight="1">
      <c r="A107" s="69" t="s">
        <v>298</v>
      </c>
      <c r="B107" s="27" t="s">
        <v>375</v>
      </c>
      <c r="C107" s="26" t="s">
        <v>156</v>
      </c>
      <c r="D107" s="26" t="s">
        <v>7</v>
      </c>
      <c r="E107" s="26" t="s">
        <v>8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0</v>
      </c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>
        <v>0</v>
      </c>
      <c r="BD107" s="25">
        <v>0</v>
      </c>
    </row>
    <row r="108" spans="1:56" ht="13.5" customHeight="1">
      <c r="A108" s="102" t="s">
        <v>247</v>
      </c>
      <c r="B108" s="27"/>
      <c r="C108" s="26"/>
      <c r="D108" s="26"/>
      <c r="E108" s="26"/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75">
        <v>0</v>
      </c>
      <c r="AB108" s="75">
        <v>0</v>
      </c>
      <c r="AC108" s="75">
        <v>0</v>
      </c>
      <c r="AD108" s="75">
        <v>0</v>
      </c>
      <c r="AE108" s="75">
        <v>0</v>
      </c>
      <c r="AF108" s="75">
        <v>0</v>
      </c>
      <c r="AG108" s="75">
        <v>0</v>
      </c>
      <c r="AH108" s="75">
        <v>0</v>
      </c>
      <c r="AI108" s="75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25">
        <v>0</v>
      </c>
      <c r="AR108" s="25">
        <v>0</v>
      </c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>
        <v>0</v>
      </c>
      <c r="BD108" s="25">
        <v>0</v>
      </c>
    </row>
    <row r="109" spans="1:56" ht="13.5" customHeight="1">
      <c r="A109" s="26" t="s">
        <v>299</v>
      </c>
      <c r="B109" s="27">
        <v>1435</v>
      </c>
      <c r="C109" s="26" t="s">
        <v>148</v>
      </c>
      <c r="D109" s="26" t="s">
        <v>7</v>
      </c>
      <c r="E109" s="26" t="s">
        <v>8</v>
      </c>
      <c r="F109" s="91">
        <v>24468</v>
      </c>
      <c r="G109" s="92">
        <f>F109+1024.3</f>
        <v>25492.3</v>
      </c>
      <c r="H109" s="92">
        <f t="shared" ref="H109:O109" si="84">G109+1024.3</f>
        <v>26516.6</v>
      </c>
      <c r="I109" s="92">
        <f t="shared" si="84"/>
        <v>27540.899999999998</v>
      </c>
      <c r="J109" s="92">
        <f t="shared" si="84"/>
        <v>28565.199999999997</v>
      </c>
      <c r="K109" s="92">
        <f t="shared" si="84"/>
        <v>29589.499999999996</v>
      </c>
      <c r="L109" s="92">
        <f t="shared" si="84"/>
        <v>30613.799999999996</v>
      </c>
      <c r="M109" s="92">
        <f t="shared" si="84"/>
        <v>31638.099999999995</v>
      </c>
      <c r="N109" s="92">
        <f t="shared" si="84"/>
        <v>32662.399999999994</v>
      </c>
      <c r="O109" s="92">
        <f t="shared" si="84"/>
        <v>33686.699999999997</v>
      </c>
      <c r="P109" s="29">
        <v>14225</v>
      </c>
      <c r="Q109" s="29">
        <v>14124</v>
      </c>
      <c r="R109" s="29">
        <v>15482</v>
      </c>
      <c r="S109" s="29">
        <v>15480</v>
      </c>
      <c r="T109" s="29">
        <v>15486</v>
      </c>
      <c r="U109" s="29">
        <v>15488</v>
      </c>
      <c r="V109" s="29">
        <v>15783</v>
      </c>
      <c r="W109" s="29">
        <v>15783</v>
      </c>
      <c r="X109" s="29">
        <v>15825</v>
      </c>
      <c r="Y109" s="29">
        <v>20351</v>
      </c>
      <c r="Z109" s="29">
        <v>20351</v>
      </c>
      <c r="AA109" s="29">
        <v>20324</v>
      </c>
      <c r="AB109" s="29">
        <v>20425</v>
      </c>
      <c r="AC109" s="29">
        <v>20445</v>
      </c>
      <c r="AD109" s="29">
        <v>20477</v>
      </c>
      <c r="AE109" s="29">
        <v>20688</v>
      </c>
      <c r="AF109" s="29">
        <v>26613</v>
      </c>
      <c r="AG109" s="92">
        <f t="shared" ref="AG109:AM109" si="85">AF109-2335.125</f>
        <v>24277.875</v>
      </c>
      <c r="AH109" s="92">
        <f t="shared" si="85"/>
        <v>21942.75</v>
      </c>
      <c r="AI109" s="92">
        <f t="shared" si="85"/>
        <v>19607.625</v>
      </c>
      <c r="AJ109" s="92">
        <f t="shared" si="85"/>
        <v>17272.5</v>
      </c>
      <c r="AK109" s="92">
        <f t="shared" si="85"/>
        <v>14937.375</v>
      </c>
      <c r="AL109" s="92">
        <f t="shared" si="85"/>
        <v>12602.25</v>
      </c>
      <c r="AM109" s="92">
        <f t="shared" si="85"/>
        <v>10267.125</v>
      </c>
      <c r="AN109" s="32">
        <v>7932</v>
      </c>
      <c r="AO109" s="92">
        <f>AN109+1367.67</f>
        <v>9299.67</v>
      </c>
      <c r="AP109" s="92">
        <f>AO109+1367.67</f>
        <v>10667.34</v>
      </c>
      <c r="AQ109" s="32">
        <v>12035</v>
      </c>
      <c r="AR109" s="94">
        <f t="shared" ref="AR109:AW109" si="86">AQ109-20.57</f>
        <v>12014.43</v>
      </c>
      <c r="AS109" s="94">
        <f t="shared" si="86"/>
        <v>11993.86</v>
      </c>
      <c r="AT109" s="94">
        <f t="shared" si="86"/>
        <v>11973.29</v>
      </c>
      <c r="AU109" s="94">
        <f t="shared" si="86"/>
        <v>11952.720000000001</v>
      </c>
      <c r="AV109" s="94">
        <f t="shared" si="86"/>
        <v>11932.150000000001</v>
      </c>
      <c r="AW109" s="94">
        <f t="shared" si="86"/>
        <v>11911.580000000002</v>
      </c>
      <c r="AX109" s="44">
        <v>11891</v>
      </c>
      <c r="AY109" s="32">
        <v>11903</v>
      </c>
      <c r="AZ109" s="32">
        <v>11905</v>
      </c>
      <c r="BA109" s="32">
        <v>14280</v>
      </c>
      <c r="BB109" s="32">
        <v>14388</v>
      </c>
      <c r="BC109" s="28">
        <v>14388</v>
      </c>
      <c r="BD109" s="25"/>
    </row>
    <row r="110" spans="1:56" ht="13.5" customHeight="1">
      <c r="A110" s="26" t="s">
        <v>300</v>
      </c>
      <c r="B110" s="27">
        <v>1520</v>
      </c>
      <c r="C110" s="26" t="s">
        <v>153</v>
      </c>
      <c r="D110" s="26" t="s">
        <v>7</v>
      </c>
      <c r="E110" s="26" t="s">
        <v>8</v>
      </c>
      <c r="F110" s="104">
        <f t="shared" ref="F110" si="87">P110/80*70</f>
        <v>1484.875</v>
      </c>
      <c r="G110" s="103">
        <f>F110+($P$110/80)</f>
        <v>1506.0875000000001</v>
      </c>
      <c r="H110" s="103">
        <f t="shared" ref="H110:O110" si="88">G110+($P$110/80)</f>
        <v>1527.3000000000002</v>
      </c>
      <c r="I110" s="103">
        <f t="shared" si="88"/>
        <v>1548.5125000000003</v>
      </c>
      <c r="J110" s="103">
        <f t="shared" si="88"/>
        <v>1569.7250000000004</v>
      </c>
      <c r="K110" s="103">
        <f t="shared" si="88"/>
        <v>1590.9375000000005</v>
      </c>
      <c r="L110" s="103">
        <f t="shared" si="88"/>
        <v>1612.1500000000005</v>
      </c>
      <c r="M110" s="103">
        <f t="shared" si="88"/>
        <v>1633.3625000000006</v>
      </c>
      <c r="N110" s="103">
        <f t="shared" si="88"/>
        <v>1654.5750000000007</v>
      </c>
      <c r="O110" s="103">
        <f t="shared" si="88"/>
        <v>1675.7875000000008</v>
      </c>
      <c r="P110" s="29">
        <v>1697</v>
      </c>
      <c r="Q110" s="93">
        <f>P110+10.2</f>
        <v>1707.2</v>
      </c>
      <c r="R110" s="93">
        <f>Q110+10.2</f>
        <v>1717.4</v>
      </c>
      <c r="S110" s="93">
        <f>R110+10.2</f>
        <v>1727.6000000000001</v>
      </c>
      <c r="T110" s="93">
        <f>S110+10.2</f>
        <v>1737.8000000000002</v>
      </c>
      <c r="U110" s="29">
        <v>1748</v>
      </c>
      <c r="V110" s="29">
        <v>1748</v>
      </c>
      <c r="W110" s="29">
        <v>1920</v>
      </c>
      <c r="X110" s="29">
        <v>1920</v>
      </c>
      <c r="Y110" s="29">
        <v>1920</v>
      </c>
      <c r="Z110" s="29">
        <v>1920</v>
      </c>
      <c r="AA110" s="29">
        <v>1920</v>
      </c>
      <c r="AB110" s="29">
        <v>1920</v>
      </c>
      <c r="AC110" s="29">
        <v>1920</v>
      </c>
      <c r="AD110" s="94">
        <f>AC110-36.67</f>
        <v>1883.33</v>
      </c>
      <c r="AE110" s="94">
        <f>AD110-36.67</f>
        <v>1846.6599999999999</v>
      </c>
      <c r="AF110" s="32">
        <v>1810</v>
      </c>
      <c r="AG110" s="32">
        <v>1810</v>
      </c>
      <c r="AH110" s="32">
        <v>1810</v>
      </c>
      <c r="AI110" s="32">
        <v>1810</v>
      </c>
      <c r="AJ110" s="32">
        <v>1810</v>
      </c>
      <c r="AK110" s="32">
        <v>1810</v>
      </c>
      <c r="AL110" s="32">
        <v>1810</v>
      </c>
      <c r="AM110" s="32">
        <v>1810</v>
      </c>
      <c r="AN110" s="32">
        <v>1810</v>
      </c>
      <c r="AO110" s="32">
        <v>1810</v>
      </c>
      <c r="AP110" s="32">
        <v>1810</v>
      </c>
      <c r="AQ110" s="32">
        <v>1810</v>
      </c>
      <c r="AR110" s="32">
        <v>1810</v>
      </c>
      <c r="AS110" s="32">
        <v>1810</v>
      </c>
      <c r="AT110" s="32">
        <v>1814</v>
      </c>
      <c r="AU110" s="32">
        <v>1815</v>
      </c>
      <c r="AV110" s="32">
        <v>1810</v>
      </c>
      <c r="AW110" s="32">
        <v>1810</v>
      </c>
      <c r="AX110" s="44">
        <v>1822.5</v>
      </c>
      <c r="AY110" s="32">
        <v>1810</v>
      </c>
      <c r="AZ110" s="32">
        <v>1810</v>
      </c>
      <c r="BA110" s="32">
        <v>1810</v>
      </c>
      <c r="BB110" s="32">
        <v>1810</v>
      </c>
      <c r="BC110" s="32">
        <v>1810</v>
      </c>
      <c r="BD110" s="25">
        <v>1810</v>
      </c>
    </row>
    <row r="111" spans="1:56" ht="13.5" customHeight="1">
      <c r="A111" s="27" t="s">
        <v>248</v>
      </c>
      <c r="B111" s="27"/>
      <c r="C111" s="26"/>
      <c r="D111" s="26"/>
      <c r="E111" s="26"/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>
        <v>0</v>
      </c>
      <c r="BD111" s="25">
        <v>0</v>
      </c>
    </row>
    <row r="112" spans="1:56" ht="13.5" customHeight="1">
      <c r="A112" s="25" t="s">
        <v>301</v>
      </c>
      <c r="B112" s="27">
        <v>1435</v>
      </c>
      <c r="C112" s="26" t="s">
        <v>144</v>
      </c>
      <c r="D112" s="26" t="s">
        <v>7</v>
      </c>
      <c r="E112" s="26" t="s">
        <v>8</v>
      </c>
      <c r="F112" s="104">
        <f t="shared" ref="F112" si="89">P112/80*70</f>
        <v>1536.5</v>
      </c>
      <c r="G112" s="103">
        <f>F112+($P$112/80)</f>
        <v>1558.45</v>
      </c>
      <c r="H112" s="103">
        <f t="shared" ref="H112:O112" si="90">G112+($P$112/80)</f>
        <v>1580.4</v>
      </c>
      <c r="I112" s="103">
        <f t="shared" si="90"/>
        <v>1602.3500000000001</v>
      </c>
      <c r="J112" s="103">
        <f t="shared" si="90"/>
        <v>1624.3000000000002</v>
      </c>
      <c r="K112" s="103">
        <f t="shared" si="90"/>
        <v>1646.2500000000002</v>
      </c>
      <c r="L112" s="103">
        <f t="shared" si="90"/>
        <v>1668.2000000000003</v>
      </c>
      <c r="M112" s="103">
        <f t="shared" si="90"/>
        <v>1690.1500000000003</v>
      </c>
      <c r="N112" s="103">
        <f t="shared" si="90"/>
        <v>1712.1000000000004</v>
      </c>
      <c r="O112" s="103">
        <f t="shared" si="90"/>
        <v>1734.0500000000004</v>
      </c>
      <c r="P112" s="29">
        <v>1756</v>
      </c>
      <c r="Q112" s="29">
        <v>1779</v>
      </c>
      <c r="R112" s="29">
        <v>1779</v>
      </c>
      <c r="S112" s="29">
        <v>1779</v>
      </c>
      <c r="T112" s="29">
        <v>1779</v>
      </c>
      <c r="U112" s="29">
        <v>1779</v>
      </c>
      <c r="V112" s="29">
        <v>1779</v>
      </c>
      <c r="W112" s="29">
        <v>1893</v>
      </c>
      <c r="X112" s="29">
        <v>1893</v>
      </c>
      <c r="Y112" s="29">
        <v>1893</v>
      </c>
      <c r="Z112" s="29">
        <v>1893</v>
      </c>
      <c r="AA112" s="29">
        <v>1893</v>
      </c>
      <c r="AB112" s="29">
        <v>1907</v>
      </c>
      <c r="AC112" s="29">
        <v>1907</v>
      </c>
      <c r="AD112" s="29">
        <v>1907</v>
      </c>
      <c r="AE112" s="32">
        <v>1907</v>
      </c>
      <c r="AF112" s="32">
        <v>1907</v>
      </c>
      <c r="AG112" s="32">
        <v>1907</v>
      </c>
      <c r="AH112" s="32">
        <v>1907</v>
      </c>
      <c r="AI112" s="32">
        <v>1907</v>
      </c>
      <c r="AJ112" s="32">
        <v>1907</v>
      </c>
      <c r="AK112" s="32">
        <v>1907</v>
      </c>
      <c r="AL112" s="32">
        <v>1907</v>
      </c>
      <c r="AM112" s="32">
        <v>1907</v>
      </c>
      <c r="AN112" s="32">
        <v>1907</v>
      </c>
      <c r="AO112" s="32">
        <v>1907</v>
      </c>
      <c r="AP112" s="32">
        <v>1907</v>
      </c>
      <c r="AQ112" s="32">
        <v>1907</v>
      </c>
      <c r="AR112" s="32">
        <v>1989</v>
      </c>
      <c r="AS112" s="32">
        <v>2190</v>
      </c>
      <c r="AT112" s="32">
        <v>2109</v>
      </c>
      <c r="AU112" s="32">
        <v>2109</v>
      </c>
      <c r="AV112" s="32">
        <v>2109</v>
      </c>
      <c r="AW112" s="32">
        <v>2109</v>
      </c>
      <c r="AX112" s="44">
        <v>2109</v>
      </c>
      <c r="AY112" s="32">
        <v>2109</v>
      </c>
      <c r="AZ112" s="32">
        <v>2109</v>
      </c>
      <c r="BA112" s="32">
        <v>2109</v>
      </c>
      <c r="BB112" s="32">
        <v>2295</v>
      </c>
      <c r="BC112" s="32">
        <v>2295</v>
      </c>
      <c r="BD112" s="25"/>
    </row>
    <row r="113" spans="1:56" ht="13.5" customHeight="1">
      <c r="A113" s="25" t="s">
        <v>302</v>
      </c>
      <c r="B113" s="27">
        <v>1067</v>
      </c>
      <c r="C113" s="26" t="s">
        <v>154</v>
      </c>
      <c r="D113" s="26" t="s">
        <v>7</v>
      </c>
      <c r="E113" s="26" t="s">
        <v>8</v>
      </c>
      <c r="F113" s="25">
        <v>3123</v>
      </c>
      <c r="G113" s="25">
        <v>3123</v>
      </c>
      <c r="H113" s="25">
        <v>3123</v>
      </c>
      <c r="I113" s="25">
        <v>3123</v>
      </c>
      <c r="J113" s="25">
        <v>3123</v>
      </c>
      <c r="K113" s="25">
        <v>3123</v>
      </c>
      <c r="L113" s="25">
        <v>3123</v>
      </c>
      <c r="M113" s="25">
        <v>3123</v>
      </c>
      <c r="N113" s="25">
        <v>3123</v>
      </c>
      <c r="O113" s="25">
        <v>3123</v>
      </c>
      <c r="P113" s="25">
        <v>3123</v>
      </c>
      <c r="Q113" s="25">
        <v>3123</v>
      </c>
      <c r="R113" s="25">
        <v>3123</v>
      </c>
      <c r="S113" s="25">
        <v>3123</v>
      </c>
      <c r="T113" s="25">
        <v>3123</v>
      </c>
      <c r="U113" s="25">
        <v>3123</v>
      </c>
      <c r="V113" s="25">
        <v>3123</v>
      </c>
      <c r="W113" s="25">
        <v>3123</v>
      </c>
      <c r="X113" s="25">
        <v>3123</v>
      </c>
      <c r="Y113" s="25">
        <v>3123</v>
      </c>
      <c r="Z113" s="25">
        <v>3123</v>
      </c>
      <c r="AA113" s="25">
        <v>3123</v>
      </c>
      <c r="AB113" s="25">
        <v>3123</v>
      </c>
      <c r="AC113" s="25">
        <v>3123</v>
      </c>
      <c r="AD113" s="25">
        <v>3123</v>
      </c>
      <c r="AE113" s="32">
        <v>3123</v>
      </c>
      <c r="AF113" s="32">
        <v>3123</v>
      </c>
      <c r="AG113" s="32">
        <v>3109</v>
      </c>
      <c r="AH113" s="32">
        <v>3114</v>
      </c>
      <c r="AI113" s="32">
        <v>3114</v>
      </c>
      <c r="AJ113" s="32">
        <v>3114</v>
      </c>
      <c r="AK113" s="32">
        <v>3131</v>
      </c>
      <c r="AL113" s="32">
        <v>3131</v>
      </c>
      <c r="AM113" s="32">
        <v>3131</v>
      </c>
      <c r="AN113" s="32">
        <v>3070</v>
      </c>
      <c r="AO113" s="32">
        <v>3070</v>
      </c>
      <c r="AP113" s="32">
        <f>AO113+46</f>
        <v>3116</v>
      </c>
      <c r="AQ113" s="32">
        <v>3116</v>
      </c>
      <c r="AR113" s="32">
        <v>3116</v>
      </c>
      <c r="AS113" s="32">
        <v>3116</v>
      </c>
      <c r="AT113" s="32">
        <v>3116</v>
      </c>
      <c r="AU113" s="32">
        <v>3116</v>
      </c>
      <c r="AV113" s="94">
        <v>3116</v>
      </c>
      <c r="AW113" s="94">
        <v>3116</v>
      </c>
      <c r="AX113" s="44">
        <v>3116</v>
      </c>
      <c r="AY113" s="44">
        <v>3116</v>
      </c>
      <c r="AZ113" s="44">
        <v>3116</v>
      </c>
      <c r="BA113" s="44">
        <v>3116</v>
      </c>
      <c r="BB113" s="44">
        <v>3116</v>
      </c>
      <c r="BC113" s="44">
        <v>3116</v>
      </c>
      <c r="BD113" s="25"/>
    </row>
    <row r="114" spans="1:56" ht="13.5" customHeight="1">
      <c r="A114" s="41" t="s">
        <v>565</v>
      </c>
      <c r="B114" s="36">
        <v>1000</v>
      </c>
      <c r="C114" s="25" t="s">
        <v>151</v>
      </c>
      <c r="D114" s="25" t="s">
        <v>7</v>
      </c>
      <c r="E114" s="25" t="s">
        <v>8</v>
      </c>
      <c r="F114" s="104">
        <f t="shared" ref="F114" si="91">P114/80*70</f>
        <v>2786.875</v>
      </c>
      <c r="G114" s="103">
        <f>F114+($P$114/80)</f>
        <v>2826.6875</v>
      </c>
      <c r="H114" s="103">
        <f t="shared" ref="H114:O114" si="92">G114+($P$114/80)</f>
        <v>2866.5</v>
      </c>
      <c r="I114" s="103">
        <f t="shared" si="92"/>
        <v>2906.3125</v>
      </c>
      <c r="J114" s="103">
        <f t="shared" si="92"/>
        <v>2946.125</v>
      </c>
      <c r="K114" s="103">
        <f t="shared" si="92"/>
        <v>2985.9375</v>
      </c>
      <c r="L114" s="103">
        <f t="shared" si="92"/>
        <v>3025.75</v>
      </c>
      <c r="M114" s="103">
        <f t="shared" si="92"/>
        <v>3065.5625</v>
      </c>
      <c r="N114" s="103">
        <f t="shared" si="92"/>
        <v>3105.375</v>
      </c>
      <c r="O114" s="103">
        <f t="shared" si="92"/>
        <v>3145.1875</v>
      </c>
      <c r="P114" s="29">
        <v>3185</v>
      </c>
      <c r="Q114" s="29">
        <v>3185</v>
      </c>
      <c r="R114" s="29">
        <v>3185</v>
      </c>
      <c r="S114" s="29">
        <v>3185</v>
      </c>
      <c r="T114" s="29">
        <v>3185</v>
      </c>
      <c r="U114" s="29">
        <v>3185</v>
      </c>
      <c r="V114" s="29">
        <v>3185</v>
      </c>
      <c r="W114" s="29">
        <v>3185</v>
      </c>
      <c r="X114" s="29">
        <v>3185</v>
      </c>
      <c r="Y114" s="29">
        <v>3185</v>
      </c>
      <c r="Z114" s="29">
        <v>3335.9</v>
      </c>
      <c r="AA114" s="29">
        <v>3335.9</v>
      </c>
      <c r="AB114" s="94">
        <f>AA114+73.7</f>
        <v>3409.6</v>
      </c>
      <c r="AC114" s="94">
        <f t="shared" ref="AC114:AW114" si="93">AB114+73.7</f>
        <v>3483.2999999999997</v>
      </c>
      <c r="AD114" s="94">
        <f t="shared" si="93"/>
        <v>3556.9999999999995</v>
      </c>
      <c r="AE114" s="94">
        <f t="shared" si="93"/>
        <v>3630.6999999999994</v>
      </c>
      <c r="AF114" s="94">
        <f t="shared" si="93"/>
        <v>3704.3999999999992</v>
      </c>
      <c r="AG114" s="94">
        <f t="shared" si="93"/>
        <v>3778.099999999999</v>
      </c>
      <c r="AH114" s="94">
        <f t="shared" si="93"/>
        <v>3851.7999999999988</v>
      </c>
      <c r="AI114" s="94">
        <f t="shared" si="93"/>
        <v>3925.4999999999986</v>
      </c>
      <c r="AJ114" s="94">
        <f t="shared" si="93"/>
        <v>3999.1999999999985</v>
      </c>
      <c r="AK114" s="94">
        <f t="shared" si="93"/>
        <v>4072.8999999999983</v>
      </c>
      <c r="AL114" s="94">
        <f t="shared" si="93"/>
        <v>4146.5999999999985</v>
      </c>
      <c r="AM114" s="94">
        <f t="shared" si="93"/>
        <v>4220.2999999999984</v>
      </c>
      <c r="AN114" s="94">
        <f t="shared" si="93"/>
        <v>4293.9999999999982</v>
      </c>
      <c r="AO114" s="94">
        <f t="shared" si="93"/>
        <v>4367.699999999998</v>
      </c>
      <c r="AP114" s="94">
        <f t="shared" si="93"/>
        <v>4441.3999999999978</v>
      </c>
      <c r="AQ114" s="94">
        <f t="shared" si="93"/>
        <v>4515.0999999999976</v>
      </c>
      <c r="AR114" s="94">
        <f t="shared" si="93"/>
        <v>4588.7999999999975</v>
      </c>
      <c r="AS114" s="94">
        <f t="shared" si="93"/>
        <v>4662.4999999999973</v>
      </c>
      <c r="AT114" s="94">
        <f t="shared" si="93"/>
        <v>4736.1999999999971</v>
      </c>
      <c r="AU114" s="94">
        <f t="shared" si="93"/>
        <v>4809.8999999999969</v>
      </c>
      <c r="AV114" s="94">
        <f t="shared" si="93"/>
        <v>4883.5999999999967</v>
      </c>
      <c r="AW114" s="94">
        <f t="shared" si="93"/>
        <v>4957.2999999999965</v>
      </c>
      <c r="AX114" s="55">
        <v>5031</v>
      </c>
      <c r="AY114" s="97">
        <v>5031</v>
      </c>
      <c r="AZ114" s="97">
        <v>5031</v>
      </c>
      <c r="BA114" s="97">
        <v>5031</v>
      </c>
      <c r="BB114" s="97">
        <v>5031</v>
      </c>
      <c r="BC114" s="97">
        <v>5031</v>
      </c>
      <c r="BD114" s="25">
        <v>6122</v>
      </c>
    </row>
    <row r="115" spans="1:56" ht="13.2" customHeight="1">
      <c r="A115" s="25" t="s">
        <v>303</v>
      </c>
      <c r="B115" s="27">
        <v>1067</v>
      </c>
      <c r="C115" s="25"/>
      <c r="D115" s="25"/>
      <c r="E115" s="25"/>
      <c r="F115" s="104">
        <f>2382/90*70</f>
        <v>1852.6666666666665</v>
      </c>
      <c r="G115" s="104">
        <f>2382/90+F115</f>
        <v>1879.1333333333332</v>
      </c>
      <c r="H115" s="104">
        <f t="shared" ref="H115:Y115" si="94">2382/90+G115</f>
        <v>1905.6</v>
      </c>
      <c r="I115" s="104">
        <f t="shared" si="94"/>
        <v>1932.0666666666666</v>
      </c>
      <c r="J115" s="104">
        <f t="shared" si="94"/>
        <v>1958.5333333333333</v>
      </c>
      <c r="K115" s="104">
        <f t="shared" si="94"/>
        <v>1985</v>
      </c>
      <c r="L115" s="104">
        <f t="shared" si="94"/>
        <v>2011.4666666666667</v>
      </c>
      <c r="M115" s="104">
        <f t="shared" si="94"/>
        <v>2037.9333333333334</v>
      </c>
      <c r="N115" s="104">
        <f t="shared" si="94"/>
        <v>2064.4</v>
      </c>
      <c r="O115" s="104">
        <f t="shared" si="94"/>
        <v>2090.8666666666668</v>
      </c>
      <c r="P115" s="104">
        <f t="shared" si="94"/>
        <v>2117.3333333333335</v>
      </c>
      <c r="Q115" s="104">
        <f t="shared" si="94"/>
        <v>2143.8000000000002</v>
      </c>
      <c r="R115" s="104">
        <f t="shared" si="94"/>
        <v>2170.2666666666669</v>
      </c>
      <c r="S115" s="104">
        <f t="shared" si="94"/>
        <v>2196.7333333333336</v>
      </c>
      <c r="T115" s="104">
        <f t="shared" si="94"/>
        <v>2223.2000000000003</v>
      </c>
      <c r="U115" s="104">
        <f t="shared" si="94"/>
        <v>2249.666666666667</v>
      </c>
      <c r="V115" s="104">
        <f t="shared" si="94"/>
        <v>2276.1333333333337</v>
      </c>
      <c r="W115" s="104">
        <f t="shared" si="94"/>
        <v>2302.6000000000004</v>
      </c>
      <c r="X115" s="104">
        <f t="shared" si="94"/>
        <v>2329.0666666666671</v>
      </c>
      <c r="Y115" s="104">
        <f t="shared" si="94"/>
        <v>2355.5333333333338</v>
      </c>
      <c r="Z115" s="29">
        <v>2382</v>
      </c>
      <c r="AA115" s="29">
        <v>2382</v>
      </c>
      <c r="AB115" s="29">
        <v>2382</v>
      </c>
      <c r="AC115" s="29">
        <v>2382</v>
      </c>
      <c r="AD115" s="29">
        <v>2382</v>
      </c>
      <c r="AE115" s="29">
        <v>2382</v>
      </c>
      <c r="AF115" s="110">
        <v>2382</v>
      </c>
      <c r="AG115" s="110">
        <v>2382</v>
      </c>
      <c r="AH115" s="110">
        <v>2382</v>
      </c>
      <c r="AI115" s="110">
        <v>2382</v>
      </c>
      <c r="AJ115" s="110">
        <v>2382</v>
      </c>
      <c r="AK115" s="110">
        <v>2382</v>
      </c>
      <c r="AL115" s="110">
        <v>2382</v>
      </c>
      <c r="AM115" s="110">
        <v>2382</v>
      </c>
      <c r="AN115" s="110">
        <v>2382</v>
      </c>
      <c r="AO115" s="110">
        <v>2382</v>
      </c>
      <c r="AP115" s="110">
        <v>2382</v>
      </c>
      <c r="AQ115" s="110">
        <v>2382</v>
      </c>
      <c r="AR115" s="110">
        <v>2382</v>
      </c>
      <c r="AS115" s="110">
        <v>2382</v>
      </c>
      <c r="AT115" s="110">
        <v>2382</v>
      </c>
      <c r="AU115" s="110">
        <v>2382</v>
      </c>
      <c r="AV115" s="110">
        <v>2382</v>
      </c>
      <c r="AW115" s="110">
        <v>2382</v>
      </c>
      <c r="AX115" s="49">
        <v>2382</v>
      </c>
      <c r="AY115" s="49">
        <v>2382</v>
      </c>
      <c r="AZ115" s="49">
        <v>2382</v>
      </c>
      <c r="BA115" s="49">
        <v>2382</v>
      </c>
      <c r="BB115" s="49">
        <v>2382</v>
      </c>
      <c r="BC115" s="49">
        <v>2382</v>
      </c>
      <c r="BD115" s="25"/>
    </row>
    <row r="116" spans="1:56" ht="13.5" customHeight="1">
      <c r="A116" s="25" t="s">
        <v>304</v>
      </c>
      <c r="B116" s="27">
        <v>762</v>
      </c>
      <c r="C116" s="26" t="s">
        <v>165</v>
      </c>
      <c r="D116" s="26" t="s">
        <v>7</v>
      </c>
      <c r="E116" s="26" t="s">
        <v>8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>
        <v>0</v>
      </c>
      <c r="BD116" s="25">
        <v>59</v>
      </c>
    </row>
    <row r="117" spans="1:56" ht="13.5" customHeight="1">
      <c r="A117" s="25" t="s">
        <v>374</v>
      </c>
      <c r="B117" s="25" t="s">
        <v>375</v>
      </c>
      <c r="C117" s="26"/>
      <c r="D117" s="26"/>
      <c r="E117" s="26"/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0</v>
      </c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>
        <v>0</v>
      </c>
      <c r="BD117" s="25">
        <v>0</v>
      </c>
    </row>
    <row r="118" spans="1:56" ht="13.5" customHeight="1">
      <c r="A118" s="25" t="s">
        <v>305</v>
      </c>
      <c r="B118" s="27">
        <v>1435</v>
      </c>
      <c r="C118" s="25" t="s">
        <v>163</v>
      </c>
      <c r="D118" s="25" t="s">
        <v>7</v>
      </c>
      <c r="E118" s="25" t="s">
        <v>8</v>
      </c>
      <c r="F118" s="104">
        <f t="shared" ref="F118" si="95">P118/80*70</f>
        <v>2520</v>
      </c>
      <c r="G118" s="103">
        <f>F118+($P$118/80)</f>
        <v>2556</v>
      </c>
      <c r="H118" s="103">
        <f t="shared" ref="H118:O118" si="96">G118+($P$118/80)</f>
        <v>2592</v>
      </c>
      <c r="I118" s="103">
        <f t="shared" si="96"/>
        <v>2628</v>
      </c>
      <c r="J118" s="103">
        <f t="shared" si="96"/>
        <v>2664</v>
      </c>
      <c r="K118" s="103">
        <f t="shared" si="96"/>
        <v>2700</v>
      </c>
      <c r="L118" s="103">
        <f t="shared" si="96"/>
        <v>2736</v>
      </c>
      <c r="M118" s="103">
        <f t="shared" si="96"/>
        <v>2772</v>
      </c>
      <c r="N118" s="103">
        <f t="shared" si="96"/>
        <v>2808</v>
      </c>
      <c r="O118" s="103">
        <f t="shared" si="96"/>
        <v>2844</v>
      </c>
      <c r="P118" s="29">
        <v>2880</v>
      </c>
      <c r="Q118" s="29">
        <v>2880</v>
      </c>
      <c r="R118" s="29">
        <v>2850</v>
      </c>
      <c r="S118" s="29">
        <v>2852</v>
      </c>
      <c r="T118" s="29">
        <v>2852</v>
      </c>
      <c r="U118" s="29">
        <v>2824</v>
      </c>
      <c r="V118" s="29">
        <v>2817</v>
      </c>
      <c r="W118" s="29">
        <v>2809</v>
      </c>
      <c r="X118" s="29">
        <v>2828</v>
      </c>
      <c r="Y118" s="29">
        <v>2828</v>
      </c>
      <c r="Z118" s="29">
        <v>2798</v>
      </c>
      <c r="AA118" s="29">
        <v>2780</v>
      </c>
      <c r="AB118" s="29">
        <v>2753</v>
      </c>
      <c r="AC118" s="29">
        <v>2757</v>
      </c>
      <c r="AD118" s="29">
        <v>2757</v>
      </c>
      <c r="AE118" s="31">
        <v>2813</v>
      </c>
      <c r="AF118" s="31">
        <v>2813</v>
      </c>
      <c r="AG118" s="31">
        <v>2805</v>
      </c>
      <c r="AH118" s="32">
        <v>2808</v>
      </c>
      <c r="AI118" s="32">
        <v>2808</v>
      </c>
      <c r="AJ118" s="32">
        <v>2802</v>
      </c>
      <c r="AK118" s="32">
        <v>2809</v>
      </c>
      <c r="AL118" s="32">
        <v>2806</v>
      </c>
      <c r="AM118" s="32">
        <v>2811</v>
      </c>
      <c r="AN118" s="32">
        <v>2811</v>
      </c>
      <c r="AO118" s="32">
        <v>2813</v>
      </c>
      <c r="AP118" s="32">
        <v>2776</v>
      </c>
      <c r="AQ118" s="32">
        <v>2895.5610000000001</v>
      </c>
      <c r="AR118" s="32">
        <v>2896</v>
      </c>
      <c r="AS118" s="32">
        <v>2886</v>
      </c>
      <c r="AT118" s="32">
        <v>3016</v>
      </c>
      <c r="AU118" s="33">
        <v>3013</v>
      </c>
      <c r="AV118" s="33">
        <v>3013</v>
      </c>
      <c r="AW118" s="33">
        <v>3013</v>
      </c>
      <c r="AX118" s="33">
        <v>3032</v>
      </c>
      <c r="AY118" s="33">
        <v>3031</v>
      </c>
      <c r="AZ118" s="33">
        <v>3058</v>
      </c>
      <c r="BA118" s="33">
        <v>3055</v>
      </c>
      <c r="BB118" s="33">
        <v>3220</v>
      </c>
      <c r="BC118" s="28">
        <f>BB118-79.5</f>
        <v>3140.5</v>
      </c>
      <c r="BD118" s="25">
        <v>3041</v>
      </c>
    </row>
    <row r="119" spans="1:56" ht="13.2" customHeight="1">
      <c r="A119" s="25" t="s">
        <v>306</v>
      </c>
      <c r="B119" s="36" t="s">
        <v>375</v>
      </c>
      <c r="C119" s="25" t="s">
        <v>159</v>
      </c>
      <c r="D119" s="25" t="s">
        <v>7</v>
      </c>
      <c r="E119" s="25" t="s">
        <v>8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>
        <v>0</v>
      </c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0</v>
      </c>
      <c r="BA119" s="25">
        <v>0</v>
      </c>
      <c r="BB119" s="25">
        <v>0</v>
      </c>
      <c r="BC119" s="25">
        <v>0</v>
      </c>
      <c r="BD119" s="25">
        <v>0</v>
      </c>
    </row>
    <row r="120" spans="1:56" ht="13.5" customHeight="1">
      <c r="A120" s="25" t="s">
        <v>307</v>
      </c>
      <c r="B120" s="27">
        <v>1435</v>
      </c>
      <c r="C120" s="26" t="s">
        <v>166</v>
      </c>
      <c r="D120" s="26" t="s">
        <v>7</v>
      </c>
      <c r="E120" s="26" t="s">
        <v>8</v>
      </c>
      <c r="F120" s="104">
        <f t="shared" ref="F120" si="97">P120/80*70</f>
        <v>3918.25</v>
      </c>
      <c r="G120" s="103">
        <f>F120+($P$120/80)</f>
        <v>3974.2249999999999</v>
      </c>
      <c r="H120" s="103">
        <f t="shared" ref="H120:O120" si="98">G120+($P$120/80)</f>
        <v>4030.2</v>
      </c>
      <c r="I120" s="103">
        <f t="shared" si="98"/>
        <v>4086.1749999999997</v>
      </c>
      <c r="J120" s="103">
        <f t="shared" si="98"/>
        <v>4142.1499999999996</v>
      </c>
      <c r="K120" s="103">
        <f t="shared" si="98"/>
        <v>4198.125</v>
      </c>
      <c r="L120" s="103">
        <f t="shared" si="98"/>
        <v>4254.1000000000004</v>
      </c>
      <c r="M120" s="103">
        <f t="shared" si="98"/>
        <v>4310.0750000000007</v>
      </c>
      <c r="N120" s="103">
        <f t="shared" si="98"/>
        <v>4366.0500000000011</v>
      </c>
      <c r="O120" s="103">
        <f t="shared" si="98"/>
        <v>4422.0250000000015</v>
      </c>
      <c r="P120" s="29">
        <v>4478</v>
      </c>
      <c r="Q120" s="29">
        <v>4433</v>
      </c>
      <c r="R120" s="29">
        <v>4418</v>
      </c>
      <c r="S120" s="29">
        <v>4332</v>
      </c>
      <c r="T120" s="29">
        <v>4273</v>
      </c>
      <c r="U120" s="29">
        <v>4273</v>
      </c>
      <c r="V120" s="29">
        <v>4219</v>
      </c>
      <c r="W120" s="29">
        <v>4165</v>
      </c>
      <c r="X120" s="29">
        <v>4257</v>
      </c>
      <c r="Y120" s="29">
        <v>4029</v>
      </c>
      <c r="Z120" s="29">
        <v>4029</v>
      </c>
      <c r="AA120" s="29">
        <v>3913</v>
      </c>
      <c r="AB120" s="29">
        <v>3913</v>
      </c>
      <c r="AC120" s="29">
        <v>3913</v>
      </c>
      <c r="AD120" s="29">
        <v>3913</v>
      </c>
      <c r="AE120" s="29">
        <v>3913</v>
      </c>
      <c r="AF120" s="43">
        <v>3913</v>
      </c>
      <c r="AG120" s="43">
        <v>3913</v>
      </c>
      <c r="AH120" s="43">
        <v>3908</v>
      </c>
      <c r="AI120" s="93">
        <f>AH120+13.75</f>
        <v>3921.75</v>
      </c>
      <c r="AJ120" s="93">
        <f t="shared" ref="AJ120:AW120" si="99">AI120+13.75</f>
        <v>3935.5</v>
      </c>
      <c r="AK120" s="93">
        <f t="shared" si="99"/>
        <v>3949.25</v>
      </c>
      <c r="AL120" s="93">
        <f t="shared" si="99"/>
        <v>3963</v>
      </c>
      <c r="AM120" s="93">
        <f t="shared" si="99"/>
        <v>3976.75</v>
      </c>
      <c r="AN120" s="93">
        <f t="shared" si="99"/>
        <v>3990.5</v>
      </c>
      <c r="AO120" s="93">
        <f t="shared" si="99"/>
        <v>4004.25</v>
      </c>
      <c r="AP120" s="93">
        <f t="shared" si="99"/>
        <v>4018</v>
      </c>
      <c r="AQ120" s="93">
        <f t="shared" si="99"/>
        <v>4031.75</v>
      </c>
      <c r="AR120" s="93">
        <f t="shared" si="99"/>
        <v>4045.5</v>
      </c>
      <c r="AS120" s="93">
        <f t="shared" si="99"/>
        <v>4059.25</v>
      </c>
      <c r="AT120" s="93">
        <f t="shared" si="99"/>
        <v>4073</v>
      </c>
      <c r="AU120" s="93">
        <f t="shared" si="99"/>
        <v>4086.75</v>
      </c>
      <c r="AV120" s="93">
        <f t="shared" si="99"/>
        <v>4100.5</v>
      </c>
      <c r="AW120" s="93">
        <f t="shared" si="99"/>
        <v>4114.25</v>
      </c>
      <c r="AX120" s="40">
        <v>4128</v>
      </c>
      <c r="AY120" s="54">
        <v>4128</v>
      </c>
      <c r="AZ120" s="54">
        <v>4128</v>
      </c>
      <c r="BA120" s="54">
        <v>4128</v>
      </c>
      <c r="BB120" s="54">
        <v>4128</v>
      </c>
      <c r="BC120" s="54">
        <v>4128</v>
      </c>
      <c r="BD120" s="26">
        <v>4128</v>
      </c>
    </row>
    <row r="121" spans="1:56" ht="13.5" customHeight="1">
      <c r="A121" s="25" t="s">
        <v>308</v>
      </c>
      <c r="B121" s="36" t="s">
        <v>375</v>
      </c>
      <c r="C121" s="26" t="s">
        <v>162</v>
      </c>
      <c r="D121" s="26" t="s">
        <v>7</v>
      </c>
      <c r="E121" s="26" t="s">
        <v>8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25">
        <v>0</v>
      </c>
      <c r="AO121" s="25">
        <v>0</v>
      </c>
      <c r="AP121" s="25">
        <v>0</v>
      </c>
      <c r="AQ121" s="25">
        <v>0</v>
      </c>
      <c r="AR121" s="25">
        <v>0</v>
      </c>
      <c r="AS121" s="25">
        <v>0</v>
      </c>
      <c r="AT121" s="25">
        <v>0</v>
      </c>
      <c r="AU121" s="25">
        <v>0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0</v>
      </c>
      <c r="BC121" s="25">
        <v>0</v>
      </c>
      <c r="BD121" s="25">
        <v>0</v>
      </c>
    </row>
    <row r="122" spans="1:56" ht="13.5" customHeight="1">
      <c r="A122" s="25" t="s">
        <v>309</v>
      </c>
      <c r="B122" s="36" t="s">
        <v>375</v>
      </c>
      <c r="C122" s="26" t="s">
        <v>160</v>
      </c>
      <c r="D122" s="26" t="s">
        <v>7</v>
      </c>
      <c r="E122" s="26" t="s">
        <v>8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0</v>
      </c>
      <c r="AJ122" s="25">
        <v>0</v>
      </c>
      <c r="AK122" s="25">
        <v>0</v>
      </c>
      <c r="AL122" s="25">
        <v>0</v>
      </c>
      <c r="AM122" s="25">
        <v>0</v>
      </c>
      <c r="AN122" s="25">
        <v>0</v>
      </c>
      <c r="AO122" s="25">
        <v>0</v>
      </c>
      <c r="AP122" s="25">
        <v>0</v>
      </c>
      <c r="AQ122" s="25">
        <v>0</v>
      </c>
      <c r="AR122" s="25">
        <v>0</v>
      </c>
      <c r="AS122" s="25">
        <v>0</v>
      </c>
      <c r="AT122" s="25">
        <v>0</v>
      </c>
      <c r="AU122" s="25">
        <v>0</v>
      </c>
      <c r="AV122" s="25">
        <v>0</v>
      </c>
      <c r="AW122" s="25">
        <v>0</v>
      </c>
      <c r="AX122" s="25">
        <v>0</v>
      </c>
      <c r="AY122" s="25">
        <v>0</v>
      </c>
      <c r="AZ122" s="25">
        <v>0</v>
      </c>
      <c r="BA122" s="25">
        <v>0</v>
      </c>
      <c r="BB122" s="25">
        <v>0</v>
      </c>
      <c r="BC122" s="25">
        <v>0</v>
      </c>
      <c r="BD122" s="25">
        <v>0</v>
      </c>
    </row>
    <row r="123" spans="1:56" ht="13.5" customHeight="1">
      <c r="A123" s="25" t="s">
        <v>310</v>
      </c>
      <c r="B123" s="27">
        <v>1067</v>
      </c>
      <c r="C123" s="26" t="s">
        <v>161</v>
      </c>
      <c r="D123" s="26" t="s">
        <v>7</v>
      </c>
      <c r="E123" s="26" t="s">
        <v>8</v>
      </c>
      <c r="F123" s="104">
        <f t="shared" ref="F123" si="100">P123/80*70</f>
        <v>3073</v>
      </c>
      <c r="G123" s="103">
        <f>F123+($P$123/80)</f>
        <v>3116.9</v>
      </c>
      <c r="H123" s="103">
        <f t="shared" ref="H123:O123" si="101">G123+($P$123/80)</f>
        <v>3160.8</v>
      </c>
      <c r="I123" s="103">
        <f t="shared" si="101"/>
        <v>3204.7000000000003</v>
      </c>
      <c r="J123" s="103">
        <f t="shared" si="101"/>
        <v>3248.6000000000004</v>
      </c>
      <c r="K123" s="103">
        <f t="shared" si="101"/>
        <v>3292.5000000000005</v>
      </c>
      <c r="L123" s="103">
        <f t="shared" si="101"/>
        <v>3336.4000000000005</v>
      </c>
      <c r="M123" s="103">
        <f t="shared" si="101"/>
        <v>3380.3000000000006</v>
      </c>
      <c r="N123" s="103">
        <f t="shared" si="101"/>
        <v>3424.2000000000007</v>
      </c>
      <c r="O123" s="103">
        <f t="shared" si="101"/>
        <v>3468.1000000000008</v>
      </c>
      <c r="P123" s="29">
        <v>3512</v>
      </c>
      <c r="Q123" s="29">
        <v>3512</v>
      </c>
      <c r="R123" s="29">
        <v>3512</v>
      </c>
      <c r="S123" s="29">
        <v>3512</v>
      </c>
      <c r="T123" s="29">
        <v>3512</v>
      </c>
      <c r="U123" s="29">
        <v>3512</v>
      </c>
      <c r="V123" s="29">
        <v>3512</v>
      </c>
      <c r="W123" s="29">
        <v>3512</v>
      </c>
      <c r="X123" s="29">
        <v>3512</v>
      </c>
      <c r="Y123" s="29">
        <v>3512</v>
      </c>
      <c r="Z123" s="94">
        <f>Y123+22.5</f>
        <v>3534.5</v>
      </c>
      <c r="AA123" s="29">
        <v>3557</v>
      </c>
      <c r="AB123" s="29">
        <v>3054</v>
      </c>
      <c r="AC123" s="29">
        <v>3054</v>
      </c>
      <c r="AD123" s="29">
        <v>3054</v>
      </c>
      <c r="AE123" s="32">
        <v>3557</v>
      </c>
      <c r="AF123" s="32">
        <v>3557</v>
      </c>
      <c r="AG123" s="32">
        <v>3557</v>
      </c>
      <c r="AH123" s="32">
        <v>3557</v>
      </c>
      <c r="AI123" s="32">
        <v>3557</v>
      </c>
      <c r="AJ123" s="32">
        <v>3557</v>
      </c>
      <c r="AK123" s="32">
        <v>3557</v>
      </c>
      <c r="AL123" s="32">
        <v>3505</v>
      </c>
      <c r="AM123" s="32">
        <v>3505</v>
      </c>
      <c r="AN123" s="32">
        <v>3528</v>
      </c>
      <c r="AO123" s="32">
        <v>3528</v>
      </c>
      <c r="AP123" s="32">
        <v>3528</v>
      </c>
      <c r="AQ123" s="32">
        <v>3528</v>
      </c>
      <c r="AR123" s="32">
        <v>3528</v>
      </c>
      <c r="AS123" s="32">
        <v>3528</v>
      </c>
      <c r="AT123" s="32">
        <v>3528</v>
      </c>
      <c r="AU123" s="32">
        <v>3528</v>
      </c>
      <c r="AV123" s="32">
        <v>3528</v>
      </c>
      <c r="AW123" s="32">
        <v>3528</v>
      </c>
      <c r="AX123" s="44">
        <v>3528</v>
      </c>
      <c r="AY123" s="32">
        <v>3528</v>
      </c>
      <c r="AZ123" s="28">
        <f>AY123+86.4</f>
        <v>3614.4</v>
      </c>
      <c r="BA123" s="28">
        <f>AZ123+86.4</f>
        <v>3700.8</v>
      </c>
      <c r="BB123" s="28">
        <f>BA123+86.4</f>
        <v>3787.2000000000003</v>
      </c>
      <c r="BC123" s="28">
        <f>BB123+86.4</f>
        <v>3873.6000000000004</v>
      </c>
      <c r="BD123" s="25">
        <v>3960</v>
      </c>
    </row>
    <row r="124" spans="1:56" ht="13.5" customHeight="1">
      <c r="A124" s="25" t="s">
        <v>311</v>
      </c>
      <c r="B124" s="27">
        <v>1435</v>
      </c>
      <c r="C124" s="26" t="s">
        <v>164</v>
      </c>
      <c r="D124" s="26" t="s">
        <v>7</v>
      </c>
      <c r="E124" s="26" t="s">
        <v>8</v>
      </c>
      <c r="F124" s="103">
        <f>4023/95*70</f>
        <v>2964.3157894736842</v>
      </c>
      <c r="G124" s="103">
        <f>4023/95+F124</f>
        <v>3006.6631578947367</v>
      </c>
      <c r="H124" s="103">
        <f t="shared" ref="H124:AD124" si="102">4023/95+G124</f>
        <v>3049.0105263157893</v>
      </c>
      <c r="I124" s="103">
        <f t="shared" si="102"/>
        <v>3091.3578947368419</v>
      </c>
      <c r="J124" s="103">
        <f t="shared" si="102"/>
        <v>3133.7052631578945</v>
      </c>
      <c r="K124" s="103">
        <f t="shared" si="102"/>
        <v>3176.0526315789471</v>
      </c>
      <c r="L124" s="103">
        <f t="shared" si="102"/>
        <v>3218.3999999999996</v>
      </c>
      <c r="M124" s="103">
        <f t="shared" si="102"/>
        <v>3260.7473684210522</v>
      </c>
      <c r="N124" s="103">
        <f t="shared" si="102"/>
        <v>3303.0947368421048</v>
      </c>
      <c r="O124" s="103">
        <f t="shared" si="102"/>
        <v>3345.4421052631574</v>
      </c>
      <c r="P124" s="103">
        <f t="shared" si="102"/>
        <v>3387.78947368421</v>
      </c>
      <c r="Q124" s="103">
        <f t="shared" si="102"/>
        <v>3430.1368421052625</v>
      </c>
      <c r="R124" s="103">
        <f t="shared" si="102"/>
        <v>3472.4842105263151</v>
      </c>
      <c r="S124" s="103">
        <f t="shared" si="102"/>
        <v>3514.8315789473677</v>
      </c>
      <c r="T124" s="103">
        <f t="shared" si="102"/>
        <v>3557.1789473684203</v>
      </c>
      <c r="U124" s="103">
        <f t="shared" si="102"/>
        <v>3599.5263157894728</v>
      </c>
      <c r="V124" s="103">
        <f t="shared" si="102"/>
        <v>3641.8736842105254</v>
      </c>
      <c r="W124" s="103">
        <f t="shared" si="102"/>
        <v>3684.221052631578</v>
      </c>
      <c r="X124" s="103">
        <f t="shared" si="102"/>
        <v>3726.5684210526306</v>
      </c>
      <c r="Y124" s="103">
        <f t="shared" si="102"/>
        <v>3768.9157894736832</v>
      </c>
      <c r="Z124" s="103">
        <f t="shared" si="102"/>
        <v>3811.2631578947357</v>
      </c>
      <c r="AA124" s="103">
        <f t="shared" si="102"/>
        <v>3853.6105263157883</v>
      </c>
      <c r="AB124" s="103">
        <f t="shared" si="102"/>
        <v>3895.9578947368409</v>
      </c>
      <c r="AC124" s="103">
        <f t="shared" si="102"/>
        <v>3938.3052631578935</v>
      </c>
      <c r="AD124" s="103">
        <f t="shared" si="102"/>
        <v>3980.6526315789461</v>
      </c>
      <c r="AE124" s="32">
        <v>4023</v>
      </c>
      <c r="AF124" s="32">
        <v>4021</v>
      </c>
      <c r="AG124" s="32">
        <v>4021</v>
      </c>
      <c r="AH124" s="32">
        <v>4006</v>
      </c>
      <c r="AI124" s="32">
        <v>4179</v>
      </c>
      <c r="AJ124" s="32">
        <v>4179</v>
      </c>
      <c r="AK124" s="32">
        <v>4178</v>
      </c>
      <c r="AL124" s="32">
        <v>4077</v>
      </c>
      <c r="AM124" s="32">
        <v>4077</v>
      </c>
      <c r="AN124" s="32">
        <v>4077</v>
      </c>
      <c r="AO124" s="32">
        <v>4087</v>
      </c>
      <c r="AP124" s="32">
        <v>4087</v>
      </c>
      <c r="AQ124" s="32">
        <v>4114</v>
      </c>
      <c r="AR124" s="32">
        <v>4114</v>
      </c>
      <c r="AS124" s="94">
        <f>AR124+13.33</f>
        <v>4127.33</v>
      </c>
      <c r="AT124" s="94">
        <f>AS124+13.33</f>
        <v>4140.66</v>
      </c>
      <c r="AU124" s="32">
        <v>4154</v>
      </c>
      <c r="AV124" s="94">
        <f>AU124+21.67</f>
        <v>4175.67</v>
      </c>
      <c r="AW124" s="94">
        <f>AV124+211.67</f>
        <v>4387.34</v>
      </c>
      <c r="AX124" s="44">
        <v>4219</v>
      </c>
      <c r="AY124" s="32">
        <v>4209</v>
      </c>
      <c r="AZ124" s="32">
        <v>4209</v>
      </c>
      <c r="BA124" s="32">
        <v>4208</v>
      </c>
      <c r="BB124" s="32">
        <v>4200</v>
      </c>
      <c r="BC124" s="71">
        <v>3890</v>
      </c>
      <c r="BD124" s="35">
        <v>3851</v>
      </c>
    </row>
    <row r="125" spans="1:56" ht="13.5" customHeight="1">
      <c r="A125" s="26" t="s">
        <v>312</v>
      </c>
      <c r="B125" s="36" t="s">
        <v>375</v>
      </c>
      <c r="C125" s="26" t="s">
        <v>167</v>
      </c>
      <c r="D125" s="26" t="s">
        <v>7</v>
      </c>
      <c r="E125" s="26" t="s">
        <v>8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>
        <v>0</v>
      </c>
      <c r="AQ125" s="25">
        <v>0</v>
      </c>
      <c r="AR125" s="25">
        <v>0</v>
      </c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>
        <v>0</v>
      </c>
      <c r="BD125" s="25">
        <v>0</v>
      </c>
    </row>
    <row r="126" spans="1:56" ht="13.5" customHeight="1">
      <c r="A126" s="25" t="s">
        <v>313</v>
      </c>
      <c r="B126" s="27" t="s">
        <v>375</v>
      </c>
      <c r="C126" s="26" t="s">
        <v>172</v>
      </c>
      <c r="D126" s="26" t="s">
        <v>7</v>
      </c>
      <c r="E126" s="26" t="s">
        <v>8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>
        <v>0</v>
      </c>
      <c r="AQ126" s="25">
        <v>0</v>
      </c>
      <c r="AR126" s="25">
        <v>0</v>
      </c>
      <c r="AS126" s="25">
        <v>0</v>
      </c>
      <c r="AT126" s="25">
        <v>0</v>
      </c>
      <c r="AU126" s="25">
        <v>0</v>
      </c>
      <c r="AV126" s="25">
        <v>0</v>
      </c>
      <c r="AW126" s="25">
        <v>0</v>
      </c>
      <c r="AX126" s="25">
        <v>0</v>
      </c>
      <c r="AY126" s="25">
        <v>0</v>
      </c>
      <c r="AZ126" s="25">
        <v>0</v>
      </c>
      <c r="BA126" s="25">
        <v>0</v>
      </c>
      <c r="BB126" s="25">
        <v>0</v>
      </c>
      <c r="BC126" s="25">
        <v>0</v>
      </c>
      <c r="BD126" s="25">
        <v>0</v>
      </c>
    </row>
    <row r="127" spans="1:56" ht="13.5" customHeight="1">
      <c r="A127" s="25" t="s">
        <v>314</v>
      </c>
      <c r="B127" s="27">
        <v>1435</v>
      </c>
      <c r="C127" s="26" t="s">
        <v>169</v>
      </c>
      <c r="D127" s="26" t="s">
        <v>7</v>
      </c>
      <c r="E127" s="26" t="s">
        <v>8</v>
      </c>
      <c r="F127" s="103">
        <f>485/95*70</f>
        <v>357.36842105263162</v>
      </c>
      <c r="G127" s="103">
        <f>485/95+F127</f>
        <v>362.47368421052636</v>
      </c>
      <c r="H127" s="103">
        <f t="shared" ref="H127:AD127" si="103">485/95+G127</f>
        <v>367.5789473684211</v>
      </c>
      <c r="I127" s="103">
        <f t="shared" si="103"/>
        <v>372.68421052631584</v>
      </c>
      <c r="J127" s="103">
        <f t="shared" si="103"/>
        <v>377.78947368421058</v>
      </c>
      <c r="K127" s="103">
        <f t="shared" si="103"/>
        <v>382.89473684210532</v>
      </c>
      <c r="L127" s="103">
        <f t="shared" si="103"/>
        <v>388.00000000000006</v>
      </c>
      <c r="M127" s="103">
        <f t="shared" si="103"/>
        <v>393.1052631578948</v>
      </c>
      <c r="N127" s="103">
        <f t="shared" si="103"/>
        <v>398.21052631578954</v>
      </c>
      <c r="O127" s="103">
        <f t="shared" si="103"/>
        <v>403.31578947368428</v>
      </c>
      <c r="P127" s="103">
        <f t="shared" si="103"/>
        <v>408.42105263157902</v>
      </c>
      <c r="Q127" s="103">
        <f t="shared" si="103"/>
        <v>413.52631578947376</v>
      </c>
      <c r="R127" s="103">
        <f t="shared" si="103"/>
        <v>418.6315789473685</v>
      </c>
      <c r="S127" s="103">
        <f t="shared" si="103"/>
        <v>423.73684210526324</v>
      </c>
      <c r="T127" s="103">
        <f t="shared" si="103"/>
        <v>428.84210526315798</v>
      </c>
      <c r="U127" s="103">
        <f t="shared" si="103"/>
        <v>433.94736842105272</v>
      </c>
      <c r="V127" s="103">
        <f t="shared" si="103"/>
        <v>439.05263157894746</v>
      </c>
      <c r="W127" s="103">
        <f t="shared" si="103"/>
        <v>444.1578947368422</v>
      </c>
      <c r="X127" s="103">
        <f t="shared" si="103"/>
        <v>449.26315789473693</v>
      </c>
      <c r="Y127" s="103">
        <f t="shared" si="103"/>
        <v>454.36842105263167</v>
      </c>
      <c r="Z127" s="103">
        <f t="shared" si="103"/>
        <v>459.47368421052641</v>
      </c>
      <c r="AA127" s="103">
        <f t="shared" si="103"/>
        <v>464.57894736842115</v>
      </c>
      <c r="AB127" s="103">
        <f t="shared" si="103"/>
        <v>469.68421052631589</v>
      </c>
      <c r="AC127" s="103">
        <f t="shared" si="103"/>
        <v>474.78947368421063</v>
      </c>
      <c r="AD127" s="103">
        <f t="shared" si="103"/>
        <v>479.89473684210537</v>
      </c>
      <c r="AE127" s="32">
        <v>485</v>
      </c>
      <c r="AF127" s="32">
        <v>485</v>
      </c>
      <c r="AG127" s="32">
        <v>485</v>
      </c>
      <c r="AH127" s="32">
        <v>485</v>
      </c>
      <c r="AI127" s="32">
        <v>485</v>
      </c>
      <c r="AJ127" s="32">
        <v>485</v>
      </c>
      <c r="AK127" s="49">
        <v>485</v>
      </c>
      <c r="AL127" s="49">
        <v>485</v>
      </c>
      <c r="AM127" s="49">
        <v>485</v>
      </c>
      <c r="AN127" s="49">
        <v>485</v>
      </c>
      <c r="AO127" s="49">
        <v>485</v>
      </c>
      <c r="AP127" s="49">
        <v>485</v>
      </c>
      <c r="AQ127" s="49">
        <v>485</v>
      </c>
      <c r="AR127" s="49">
        <v>485</v>
      </c>
      <c r="AS127" s="49">
        <v>485</v>
      </c>
      <c r="AT127" s="49">
        <v>485</v>
      </c>
      <c r="AU127" s="49">
        <v>485</v>
      </c>
      <c r="AV127" s="49">
        <v>485</v>
      </c>
      <c r="AW127" s="49">
        <v>485</v>
      </c>
      <c r="AX127" s="49">
        <v>485</v>
      </c>
      <c r="AY127" s="49">
        <v>485</v>
      </c>
      <c r="AZ127" s="49">
        <v>485</v>
      </c>
      <c r="BA127" s="49">
        <v>485</v>
      </c>
      <c r="BB127" s="49">
        <v>485</v>
      </c>
      <c r="BC127" s="49">
        <v>485</v>
      </c>
      <c r="BD127" s="26">
        <v>355</v>
      </c>
    </row>
    <row r="128" spans="1:56" ht="13.5" customHeight="1">
      <c r="A128" s="25" t="s">
        <v>315</v>
      </c>
      <c r="B128" s="27" t="s">
        <v>375</v>
      </c>
      <c r="C128" s="26" t="s">
        <v>173</v>
      </c>
      <c r="D128" s="26" t="s">
        <v>7</v>
      </c>
      <c r="E128" s="26" t="s">
        <v>8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5">
        <v>0</v>
      </c>
      <c r="AO128" s="25">
        <v>0</v>
      </c>
      <c r="AP128" s="25">
        <v>0</v>
      </c>
      <c r="AQ128" s="25">
        <v>0</v>
      </c>
      <c r="AR128" s="25">
        <v>0</v>
      </c>
      <c r="AS128" s="25">
        <v>0</v>
      </c>
      <c r="AT128" s="25">
        <v>0</v>
      </c>
      <c r="AU128" s="25">
        <v>0</v>
      </c>
      <c r="AV128" s="25">
        <v>0</v>
      </c>
      <c r="AW128" s="25">
        <v>0</v>
      </c>
      <c r="AX128" s="25">
        <v>0</v>
      </c>
      <c r="AY128" s="25">
        <v>0</v>
      </c>
      <c r="AZ128" s="25">
        <v>0</v>
      </c>
      <c r="BA128" s="25">
        <v>0</v>
      </c>
      <c r="BB128" s="25">
        <v>0</v>
      </c>
      <c r="BC128" s="25">
        <v>0</v>
      </c>
      <c r="BD128" s="25">
        <v>0</v>
      </c>
    </row>
    <row r="129" spans="1:56" ht="13.5" customHeight="1">
      <c r="A129" s="25" t="s">
        <v>316</v>
      </c>
      <c r="B129" s="36">
        <v>1435</v>
      </c>
      <c r="C129" s="26" t="s">
        <v>177</v>
      </c>
      <c r="D129" s="26" t="s">
        <v>7</v>
      </c>
      <c r="E129" s="26" t="s">
        <v>8</v>
      </c>
      <c r="F129" s="104">
        <f>441/100*70</f>
        <v>308.7</v>
      </c>
      <c r="G129" s="104">
        <f>441/100+F129</f>
        <v>313.11</v>
      </c>
      <c r="H129" s="104">
        <f t="shared" ref="H129:AI129" si="104">441/100+G129</f>
        <v>317.52000000000004</v>
      </c>
      <c r="I129" s="104">
        <f t="shared" si="104"/>
        <v>321.93000000000006</v>
      </c>
      <c r="J129" s="104">
        <f t="shared" si="104"/>
        <v>326.34000000000009</v>
      </c>
      <c r="K129" s="104">
        <f t="shared" si="104"/>
        <v>330.75000000000011</v>
      </c>
      <c r="L129" s="104">
        <f t="shared" si="104"/>
        <v>335.16000000000014</v>
      </c>
      <c r="M129" s="104">
        <f t="shared" si="104"/>
        <v>339.57000000000016</v>
      </c>
      <c r="N129" s="104">
        <f t="shared" si="104"/>
        <v>343.98000000000019</v>
      </c>
      <c r="O129" s="104">
        <f t="shared" si="104"/>
        <v>348.39000000000021</v>
      </c>
      <c r="P129" s="104">
        <f t="shared" si="104"/>
        <v>352.80000000000024</v>
      </c>
      <c r="Q129" s="104">
        <f t="shared" si="104"/>
        <v>357.21000000000026</v>
      </c>
      <c r="R129" s="104">
        <f t="shared" si="104"/>
        <v>361.62000000000029</v>
      </c>
      <c r="S129" s="104">
        <f t="shared" si="104"/>
        <v>366.03000000000031</v>
      </c>
      <c r="T129" s="104">
        <f t="shared" si="104"/>
        <v>370.44000000000034</v>
      </c>
      <c r="U129" s="104">
        <f t="shared" si="104"/>
        <v>374.85000000000036</v>
      </c>
      <c r="V129" s="104">
        <f t="shared" si="104"/>
        <v>379.26000000000039</v>
      </c>
      <c r="W129" s="104">
        <f t="shared" si="104"/>
        <v>383.67000000000041</v>
      </c>
      <c r="X129" s="104">
        <f t="shared" si="104"/>
        <v>388.08000000000044</v>
      </c>
      <c r="Y129" s="104">
        <f t="shared" si="104"/>
        <v>392.49000000000046</v>
      </c>
      <c r="Z129" s="104">
        <f t="shared" si="104"/>
        <v>396.90000000000049</v>
      </c>
      <c r="AA129" s="104">
        <f t="shared" si="104"/>
        <v>401.31000000000051</v>
      </c>
      <c r="AB129" s="104">
        <f t="shared" si="104"/>
        <v>405.72000000000054</v>
      </c>
      <c r="AC129" s="104">
        <f t="shared" si="104"/>
        <v>410.13000000000056</v>
      </c>
      <c r="AD129" s="104">
        <f t="shared" si="104"/>
        <v>414.54000000000059</v>
      </c>
      <c r="AE129" s="104">
        <f t="shared" si="104"/>
        <v>418.95000000000061</v>
      </c>
      <c r="AF129" s="104">
        <f t="shared" si="104"/>
        <v>423.36000000000064</v>
      </c>
      <c r="AG129" s="104">
        <f t="shared" si="104"/>
        <v>427.77000000000066</v>
      </c>
      <c r="AH129" s="104">
        <f t="shared" si="104"/>
        <v>432.18000000000069</v>
      </c>
      <c r="AI129" s="104">
        <f t="shared" si="104"/>
        <v>436.59000000000071</v>
      </c>
      <c r="AJ129" s="87">
        <v>441</v>
      </c>
      <c r="AK129" s="49">
        <v>441</v>
      </c>
      <c r="AL129" s="49">
        <v>441</v>
      </c>
      <c r="AM129" s="49">
        <v>441</v>
      </c>
      <c r="AN129" s="49">
        <v>441</v>
      </c>
      <c r="AO129" s="49">
        <v>441</v>
      </c>
      <c r="AP129" s="49">
        <v>441</v>
      </c>
      <c r="AQ129" s="49">
        <v>441</v>
      </c>
      <c r="AR129" s="49">
        <v>441</v>
      </c>
      <c r="AS129" s="49">
        <v>441</v>
      </c>
      <c r="AT129" s="49">
        <v>441</v>
      </c>
      <c r="AU129" s="49">
        <v>441</v>
      </c>
      <c r="AV129" s="49">
        <v>441</v>
      </c>
      <c r="AW129" s="49">
        <v>441</v>
      </c>
      <c r="AX129" s="49">
        <v>441</v>
      </c>
      <c r="AY129" s="49">
        <v>441</v>
      </c>
      <c r="AZ129" s="49">
        <v>441</v>
      </c>
      <c r="BA129" s="49">
        <v>441</v>
      </c>
      <c r="BB129" s="49">
        <v>441</v>
      </c>
      <c r="BC129" s="49">
        <v>441</v>
      </c>
      <c r="BD129" s="25">
        <v>441</v>
      </c>
    </row>
    <row r="130" spans="1:56" ht="13.5" customHeight="1">
      <c r="A130" s="25" t="s">
        <v>238</v>
      </c>
      <c r="B130" s="27">
        <v>1435</v>
      </c>
      <c r="C130" s="26" t="s">
        <v>170</v>
      </c>
      <c r="D130" s="26" t="s">
        <v>7</v>
      </c>
      <c r="E130" s="26" t="s">
        <v>8</v>
      </c>
      <c r="F130" s="104">
        <f>Q130/81*70</f>
        <v>1631.6049382716051</v>
      </c>
      <c r="G130" s="103">
        <f>F130+($Q$130/81)</f>
        <v>1654.9135802469136</v>
      </c>
      <c r="H130" s="103">
        <f t="shared" ref="H130:P130" si="105">G130+($Q$130/81)</f>
        <v>1678.2222222222222</v>
      </c>
      <c r="I130" s="103">
        <f t="shared" si="105"/>
        <v>1701.5308641975307</v>
      </c>
      <c r="J130" s="103">
        <f t="shared" si="105"/>
        <v>1724.8395061728393</v>
      </c>
      <c r="K130" s="103">
        <f t="shared" si="105"/>
        <v>1748.1481481481478</v>
      </c>
      <c r="L130" s="103">
        <f t="shared" si="105"/>
        <v>1771.4567901234564</v>
      </c>
      <c r="M130" s="103">
        <f t="shared" si="105"/>
        <v>1794.7654320987649</v>
      </c>
      <c r="N130" s="103">
        <f t="shared" si="105"/>
        <v>1818.0740740740735</v>
      </c>
      <c r="O130" s="103">
        <f t="shared" si="105"/>
        <v>1841.382716049382</v>
      </c>
      <c r="P130" s="103">
        <f t="shared" si="105"/>
        <v>1864.6913580246905</v>
      </c>
      <c r="Q130" s="29">
        <v>1888</v>
      </c>
      <c r="R130" s="29">
        <v>1888</v>
      </c>
      <c r="S130" s="29">
        <v>1888</v>
      </c>
      <c r="T130" s="29">
        <v>1888</v>
      </c>
      <c r="U130" s="29">
        <v>1720</v>
      </c>
      <c r="V130" s="29">
        <v>1672.5</v>
      </c>
      <c r="W130" s="29">
        <v>1672.5</v>
      </c>
      <c r="X130" s="29">
        <v>1672.5</v>
      </c>
      <c r="Y130" s="29">
        <v>1672.5</v>
      </c>
      <c r="Z130" s="29">
        <v>1611.1</v>
      </c>
      <c r="AA130" s="29">
        <v>1611.1</v>
      </c>
      <c r="AB130" s="29">
        <v>1611.1</v>
      </c>
      <c r="AC130" s="93">
        <f>AB130-0.6</f>
        <v>1610.5</v>
      </c>
      <c r="AD130" s="29">
        <v>1609.9</v>
      </c>
      <c r="AE130" s="43">
        <v>1615</v>
      </c>
      <c r="AF130" s="43">
        <v>1613</v>
      </c>
      <c r="AG130" s="43">
        <v>1691</v>
      </c>
      <c r="AH130" s="94">
        <f t="shared" ref="AH130:AN130" si="106">AG130+60.75</f>
        <v>1751.75</v>
      </c>
      <c r="AI130" s="94">
        <f t="shared" si="106"/>
        <v>1812.5</v>
      </c>
      <c r="AJ130" s="94">
        <f t="shared" si="106"/>
        <v>1873.25</v>
      </c>
      <c r="AK130" s="94">
        <f t="shared" si="106"/>
        <v>1934</v>
      </c>
      <c r="AL130" s="94">
        <f t="shared" si="106"/>
        <v>1994.75</v>
      </c>
      <c r="AM130" s="94">
        <f t="shared" si="106"/>
        <v>2055.5</v>
      </c>
      <c r="AN130" s="94">
        <f t="shared" si="106"/>
        <v>2116.25</v>
      </c>
      <c r="AO130" s="29">
        <v>2177</v>
      </c>
      <c r="AP130" s="29">
        <v>2177</v>
      </c>
      <c r="AQ130" s="93">
        <f>AP130-78.5</f>
        <v>2098.5</v>
      </c>
      <c r="AR130" s="29">
        <v>2020</v>
      </c>
      <c r="AS130" s="94">
        <v>2020</v>
      </c>
      <c r="AT130" s="94">
        <v>2020</v>
      </c>
      <c r="AU130" s="94">
        <v>2020</v>
      </c>
      <c r="AV130" s="94">
        <v>2020</v>
      </c>
      <c r="AW130" s="94">
        <v>2020</v>
      </c>
      <c r="AX130" s="44">
        <v>2020</v>
      </c>
      <c r="AY130" s="54">
        <v>2020</v>
      </c>
      <c r="AZ130" s="54">
        <v>2020</v>
      </c>
      <c r="BA130" s="54">
        <v>2020</v>
      </c>
      <c r="BB130" s="54">
        <v>2020</v>
      </c>
      <c r="BC130" s="54">
        <v>2020</v>
      </c>
      <c r="BD130" s="25">
        <v>2300</v>
      </c>
    </row>
    <row r="131" spans="1:56" ht="13.5" customHeight="1">
      <c r="A131" s="25" t="s">
        <v>317</v>
      </c>
      <c r="B131" s="27">
        <v>1000</v>
      </c>
      <c r="C131" s="26" t="s">
        <v>171</v>
      </c>
      <c r="D131" s="26" t="s">
        <v>7</v>
      </c>
      <c r="E131" s="26" t="s">
        <v>8</v>
      </c>
      <c r="F131" s="87">
        <v>1052</v>
      </c>
      <c r="G131" s="94">
        <f>F131+1.6</f>
        <v>1053.5999999999999</v>
      </c>
      <c r="H131" s="94">
        <f>G131+1.6</f>
        <v>1055.1999999999998</v>
      </c>
      <c r="I131" s="94">
        <f>H131+1.6</f>
        <v>1056.7999999999997</v>
      </c>
      <c r="J131" s="94">
        <f>I131+1.6</f>
        <v>1058.3999999999996</v>
      </c>
      <c r="K131" s="87">
        <v>1060</v>
      </c>
      <c r="L131" s="94">
        <f>K131-0.2</f>
        <v>1059.8</v>
      </c>
      <c r="M131" s="94">
        <f>L131-0.2</f>
        <v>1059.5999999999999</v>
      </c>
      <c r="N131" s="94">
        <f>M131-0.2</f>
        <v>1059.3999999999999</v>
      </c>
      <c r="O131" s="94">
        <f>N131-0.2</f>
        <v>1059.1999999999998</v>
      </c>
      <c r="P131" s="87">
        <v>1059</v>
      </c>
      <c r="Q131" s="94">
        <f>P131-32.4</f>
        <v>1026.5999999999999</v>
      </c>
      <c r="R131" s="94">
        <f>Q131-32.4</f>
        <v>994.19999999999993</v>
      </c>
      <c r="S131" s="94">
        <f>R131-32.4</f>
        <v>961.8</v>
      </c>
      <c r="T131" s="94">
        <f>S131-32.4</f>
        <v>929.4</v>
      </c>
      <c r="U131" s="87">
        <v>897</v>
      </c>
      <c r="V131" s="94">
        <f>U131-83.6</f>
        <v>813.4</v>
      </c>
      <c r="W131" s="94">
        <f>V131-83.6</f>
        <v>729.8</v>
      </c>
      <c r="X131" s="94">
        <f>W131-83.6</f>
        <v>646.19999999999993</v>
      </c>
      <c r="Y131" s="94">
        <f>X131-83.6</f>
        <v>562.59999999999991</v>
      </c>
      <c r="Z131" s="29">
        <v>479</v>
      </c>
      <c r="AA131" s="29">
        <v>479</v>
      </c>
      <c r="AB131" s="29">
        <v>479</v>
      </c>
      <c r="AC131" s="29">
        <v>479</v>
      </c>
      <c r="AD131" s="29">
        <v>479</v>
      </c>
      <c r="AE131" s="43">
        <v>456</v>
      </c>
      <c r="AF131" s="43">
        <v>456</v>
      </c>
      <c r="AG131" s="43">
        <v>468</v>
      </c>
      <c r="AH131" s="43">
        <v>491</v>
      </c>
      <c r="AI131" s="43">
        <v>491</v>
      </c>
      <c r="AJ131" s="29">
        <v>491</v>
      </c>
      <c r="AK131" s="29">
        <v>491</v>
      </c>
      <c r="AL131" s="29">
        <v>491</v>
      </c>
      <c r="AM131" s="29">
        <v>491</v>
      </c>
      <c r="AN131" s="29">
        <v>491</v>
      </c>
      <c r="AO131" s="94">
        <f>AN131-3</f>
        <v>488</v>
      </c>
      <c r="AP131" s="94">
        <f>AO131-3</f>
        <v>485</v>
      </c>
      <c r="AQ131" s="94">
        <f>AP131-3</f>
        <v>482</v>
      </c>
      <c r="AR131" s="32">
        <v>479</v>
      </c>
      <c r="AS131" s="94">
        <f t="shared" ref="AS131:AX131" si="107">AR131+4.28</f>
        <v>483.28</v>
      </c>
      <c r="AT131" s="94">
        <f t="shared" si="107"/>
        <v>487.55999999999995</v>
      </c>
      <c r="AU131" s="94">
        <f t="shared" si="107"/>
        <v>491.83999999999992</v>
      </c>
      <c r="AV131" s="94">
        <f t="shared" si="107"/>
        <v>496.11999999999989</v>
      </c>
      <c r="AW131" s="94">
        <f t="shared" si="107"/>
        <v>500.39999999999986</v>
      </c>
      <c r="AX131" s="98">
        <f t="shared" si="107"/>
        <v>504.67999999999984</v>
      </c>
      <c r="AY131" s="32">
        <v>509</v>
      </c>
      <c r="AZ131" s="32">
        <v>509</v>
      </c>
      <c r="BA131" s="25">
        <f>AZ131+6</f>
        <v>515</v>
      </c>
      <c r="BB131" s="25">
        <f>BA131+6</f>
        <v>521</v>
      </c>
      <c r="BC131" s="25">
        <f>BB131+6</f>
        <v>527</v>
      </c>
      <c r="BD131" s="25">
        <v>533.15</v>
      </c>
    </row>
    <row r="132" spans="1:56" ht="13.5" customHeight="1">
      <c r="A132" s="26" t="s">
        <v>318</v>
      </c>
      <c r="B132" s="27">
        <v>1435</v>
      </c>
      <c r="C132" s="26" t="s">
        <v>174</v>
      </c>
      <c r="D132" s="26" t="s">
        <v>7</v>
      </c>
      <c r="E132" s="26" t="s">
        <v>8</v>
      </c>
      <c r="F132" s="104">
        <f t="shared" ref="F132" si="108">P132/80*70</f>
        <v>23786.875</v>
      </c>
      <c r="G132" s="103">
        <f>F132+($P$132/80)</f>
        <v>24126.6875</v>
      </c>
      <c r="H132" s="103">
        <f t="shared" ref="H132:O132" si="109">G132+($P$132/80)</f>
        <v>24466.5</v>
      </c>
      <c r="I132" s="103">
        <f t="shared" si="109"/>
        <v>24806.3125</v>
      </c>
      <c r="J132" s="103">
        <f t="shared" si="109"/>
        <v>25146.125</v>
      </c>
      <c r="K132" s="103">
        <f t="shared" si="109"/>
        <v>25485.9375</v>
      </c>
      <c r="L132" s="103">
        <f t="shared" si="109"/>
        <v>25825.75</v>
      </c>
      <c r="M132" s="103">
        <f t="shared" si="109"/>
        <v>26165.5625</v>
      </c>
      <c r="N132" s="103">
        <f t="shared" si="109"/>
        <v>26505.375</v>
      </c>
      <c r="O132" s="103">
        <f t="shared" si="109"/>
        <v>26845.1875</v>
      </c>
      <c r="P132" s="29">
        <v>27185</v>
      </c>
      <c r="Q132" s="29">
        <v>27172</v>
      </c>
      <c r="R132" s="29">
        <v>27158</v>
      </c>
      <c r="S132" s="29">
        <v>27176</v>
      </c>
      <c r="T132" s="29">
        <v>27070</v>
      </c>
      <c r="U132" s="29">
        <v>27092</v>
      </c>
      <c r="V132" s="29">
        <v>27064</v>
      </c>
      <c r="W132" s="29">
        <v>26637</v>
      </c>
      <c r="X132" s="29">
        <v>26545</v>
      </c>
      <c r="Y132" s="29">
        <v>26644</v>
      </c>
      <c r="Z132" s="29">
        <v>26228</v>
      </c>
      <c r="AA132" s="29">
        <v>25848</v>
      </c>
      <c r="AB132" s="29">
        <v>23399</v>
      </c>
      <c r="AC132" s="29">
        <v>24926</v>
      </c>
      <c r="AD132" s="29">
        <v>24313</v>
      </c>
      <c r="AE132" s="32">
        <v>23986</v>
      </c>
      <c r="AF132" s="32">
        <v>23420</v>
      </c>
      <c r="AG132" s="32">
        <v>23328</v>
      </c>
      <c r="AH132" s="32">
        <v>23210</v>
      </c>
      <c r="AI132" s="32">
        <v>22891</v>
      </c>
      <c r="AJ132" s="32">
        <v>22560</v>
      </c>
      <c r="AK132" s="32">
        <v>20134</v>
      </c>
      <c r="AL132" s="32">
        <v>20223</v>
      </c>
      <c r="AM132" s="32">
        <v>19900</v>
      </c>
      <c r="AN132" s="32">
        <v>19617</v>
      </c>
      <c r="AO132" s="32">
        <v>19599</v>
      </c>
      <c r="AP132" s="32">
        <v>19429</v>
      </c>
      <c r="AQ132" s="32">
        <v>19419</v>
      </c>
      <c r="AR132" s="32">
        <v>19627</v>
      </c>
      <c r="AS132" s="32">
        <v>19764</v>
      </c>
      <c r="AT132" s="32">
        <v>19702</v>
      </c>
      <c r="AU132" s="32">
        <v>19725</v>
      </c>
      <c r="AV132" s="32">
        <v>19617</v>
      </c>
      <c r="AW132" s="32">
        <v>18959</v>
      </c>
      <c r="AX132" s="44">
        <v>18942</v>
      </c>
      <c r="AY132" s="32">
        <v>18510</v>
      </c>
      <c r="AZ132" s="32">
        <v>18429</v>
      </c>
      <c r="BA132" s="32">
        <v>18513</v>
      </c>
      <c r="BB132" s="32">
        <v>18536</v>
      </c>
      <c r="BC132" s="32">
        <v>18538</v>
      </c>
      <c r="BD132" s="35">
        <v>19383</v>
      </c>
    </row>
    <row r="133" spans="1:56" ht="13.5" customHeight="1">
      <c r="A133" s="26" t="s">
        <v>319</v>
      </c>
      <c r="B133" s="27">
        <v>1668</v>
      </c>
      <c r="C133" s="26" t="s">
        <v>176</v>
      </c>
      <c r="D133" s="26" t="s">
        <v>7</v>
      </c>
      <c r="E133" s="26" t="s">
        <v>8</v>
      </c>
      <c r="F133" s="104">
        <f t="shared" ref="F133" si="110">P133/80*70</f>
        <v>3157.875</v>
      </c>
      <c r="G133" s="103">
        <f>F133+($P$132/80)</f>
        <v>3497.6875</v>
      </c>
      <c r="H133" s="103">
        <f t="shared" ref="H133:O133" si="111">G133+($P$132/80)</f>
        <v>3837.5</v>
      </c>
      <c r="I133" s="103">
        <f t="shared" si="111"/>
        <v>4177.3125</v>
      </c>
      <c r="J133" s="103">
        <f t="shared" si="111"/>
        <v>4517.125</v>
      </c>
      <c r="K133" s="103">
        <f t="shared" si="111"/>
        <v>4856.9375</v>
      </c>
      <c r="L133" s="103">
        <f t="shared" si="111"/>
        <v>5196.75</v>
      </c>
      <c r="M133" s="103">
        <f t="shared" si="111"/>
        <v>5536.5625</v>
      </c>
      <c r="N133" s="103">
        <f t="shared" si="111"/>
        <v>5876.375</v>
      </c>
      <c r="O133" s="103">
        <f t="shared" si="111"/>
        <v>6216.1875</v>
      </c>
      <c r="P133" s="29">
        <v>3609</v>
      </c>
      <c r="Q133" s="29">
        <v>3616</v>
      </c>
      <c r="R133" s="29">
        <v>3613</v>
      </c>
      <c r="S133" s="29">
        <v>3613</v>
      </c>
      <c r="T133" s="29">
        <v>3613</v>
      </c>
      <c r="U133" s="29">
        <v>3603</v>
      </c>
      <c r="V133" s="29">
        <v>3603</v>
      </c>
      <c r="W133" s="29">
        <v>3608</v>
      </c>
      <c r="X133" s="29">
        <v>3608</v>
      </c>
      <c r="Y133" s="29">
        <v>3064</v>
      </c>
      <c r="Z133" s="29">
        <v>3064</v>
      </c>
      <c r="AA133" s="29">
        <v>3116</v>
      </c>
      <c r="AB133" s="29">
        <v>3062</v>
      </c>
      <c r="AC133" s="29">
        <v>3062</v>
      </c>
      <c r="AD133" s="29">
        <v>2699</v>
      </c>
      <c r="AE133" s="32">
        <v>2850</v>
      </c>
      <c r="AF133" s="32">
        <v>2850</v>
      </c>
      <c r="AG133" s="32">
        <v>2856</v>
      </c>
      <c r="AH133" s="32">
        <v>2794</v>
      </c>
      <c r="AI133" s="32">
        <v>2813</v>
      </c>
      <c r="AJ133" s="32">
        <v>2814</v>
      </c>
      <c r="AK133" s="32">
        <v>2814</v>
      </c>
      <c r="AL133" s="32">
        <v>2881</v>
      </c>
      <c r="AM133" s="32">
        <v>2818</v>
      </c>
      <c r="AN133" s="32">
        <v>2849</v>
      </c>
      <c r="AO133" s="32">
        <v>2839</v>
      </c>
      <c r="AP133" s="32">
        <v>2839</v>
      </c>
      <c r="AQ133" s="32">
        <v>2838</v>
      </c>
      <c r="AR133" s="32">
        <v>2842</v>
      </c>
      <c r="AS133" s="32">
        <v>2842</v>
      </c>
      <c r="AT133" s="32">
        <v>2842</v>
      </c>
      <c r="AU133" s="32">
        <v>2794</v>
      </c>
      <c r="AV133" s="32">
        <v>2541.2539999999999</v>
      </c>
      <c r="AW133" s="32">
        <v>2544.3490000000002</v>
      </c>
      <c r="AX133" s="44">
        <v>2545.96</v>
      </c>
      <c r="AY133" s="32">
        <v>2545.96</v>
      </c>
      <c r="AZ133" s="32">
        <v>2545.96</v>
      </c>
      <c r="BA133" s="32">
        <v>2545.96</v>
      </c>
      <c r="BB133" s="32">
        <v>2545.96</v>
      </c>
      <c r="BC133" s="32">
        <v>2526.1489999999999</v>
      </c>
      <c r="BD133" s="25">
        <v>2526.1489999999999</v>
      </c>
    </row>
    <row r="134" spans="1:56" ht="13.5" customHeight="1">
      <c r="A134" s="25" t="s">
        <v>320</v>
      </c>
      <c r="B134" s="27" t="s">
        <v>375</v>
      </c>
      <c r="C134" s="26" t="s">
        <v>180</v>
      </c>
      <c r="D134" s="26" t="s">
        <v>7</v>
      </c>
      <c r="E134" s="26" t="s">
        <v>8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  <c r="AJ134" s="25">
        <v>0</v>
      </c>
      <c r="AK134" s="25">
        <v>0</v>
      </c>
      <c r="AL134" s="25">
        <v>0</v>
      </c>
      <c r="AM134" s="25">
        <v>0</v>
      </c>
      <c r="AN134" s="25">
        <v>0</v>
      </c>
      <c r="AO134" s="25">
        <v>0</v>
      </c>
      <c r="AP134" s="25">
        <v>0</v>
      </c>
      <c r="AQ134" s="25">
        <v>0</v>
      </c>
      <c r="AR134" s="25">
        <v>0</v>
      </c>
      <c r="AS134" s="25">
        <v>0</v>
      </c>
      <c r="AT134" s="25">
        <v>0</v>
      </c>
      <c r="AU134" s="25">
        <v>0</v>
      </c>
      <c r="AV134" s="25">
        <v>0</v>
      </c>
      <c r="AW134" s="25">
        <v>0</v>
      </c>
      <c r="AX134" s="25">
        <v>0</v>
      </c>
      <c r="AY134" s="25">
        <v>0</v>
      </c>
      <c r="AZ134" s="25">
        <v>0</v>
      </c>
      <c r="BA134" s="25">
        <v>0</v>
      </c>
      <c r="BB134" s="25">
        <v>0</v>
      </c>
      <c r="BC134" s="25">
        <v>0</v>
      </c>
      <c r="BD134" s="25">
        <v>0</v>
      </c>
    </row>
    <row r="135" spans="1:56" ht="13.5" customHeight="1">
      <c r="A135" s="27" t="s">
        <v>606</v>
      </c>
      <c r="B135" s="27"/>
      <c r="C135" s="25"/>
      <c r="D135" s="25"/>
      <c r="E135" s="25"/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>
        <v>0</v>
      </c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>
        <v>0</v>
      </c>
      <c r="BD135" s="25">
        <v>138</v>
      </c>
    </row>
    <row r="136" spans="1:56" ht="13.5" customHeight="1">
      <c r="A136" s="25" t="s">
        <v>321</v>
      </c>
      <c r="B136" s="27">
        <v>1435</v>
      </c>
      <c r="C136" s="26" t="s">
        <v>181</v>
      </c>
      <c r="D136" s="26" t="s">
        <v>7</v>
      </c>
      <c r="E136" s="26" t="s">
        <v>8</v>
      </c>
      <c r="F136" s="104">
        <f t="shared" ref="F136" si="112">P136/80*70</f>
        <v>9721.25</v>
      </c>
      <c r="G136" s="103">
        <f>F136+($P$136/80)</f>
        <v>9860.125</v>
      </c>
      <c r="H136" s="103">
        <f t="shared" ref="H136:O136" si="113">G136+($P$136/80)</f>
        <v>9999</v>
      </c>
      <c r="I136" s="103">
        <f t="shared" si="113"/>
        <v>10137.875</v>
      </c>
      <c r="J136" s="103">
        <f t="shared" si="113"/>
        <v>10276.75</v>
      </c>
      <c r="K136" s="103">
        <f t="shared" si="113"/>
        <v>10415.625</v>
      </c>
      <c r="L136" s="103">
        <f t="shared" si="113"/>
        <v>10554.5</v>
      </c>
      <c r="M136" s="103">
        <f t="shared" si="113"/>
        <v>10693.375</v>
      </c>
      <c r="N136" s="103">
        <f t="shared" si="113"/>
        <v>10832.25</v>
      </c>
      <c r="O136" s="103">
        <f t="shared" si="113"/>
        <v>10971.125</v>
      </c>
      <c r="P136" s="29">
        <v>11110</v>
      </c>
      <c r="Q136" s="29">
        <v>11093</v>
      </c>
      <c r="R136" s="29">
        <v>11125</v>
      </c>
      <c r="S136" s="29">
        <v>11108</v>
      </c>
      <c r="T136" s="29">
        <v>11169</v>
      </c>
      <c r="U136" s="29">
        <v>11192</v>
      </c>
      <c r="V136" s="29">
        <v>11221</v>
      </c>
      <c r="W136" s="29">
        <v>11275</v>
      </c>
      <c r="X136" s="29">
        <v>11298</v>
      </c>
      <c r="Y136" s="29">
        <v>11343</v>
      </c>
      <c r="Z136" s="29">
        <v>11348</v>
      </c>
      <c r="AA136" s="29">
        <v>11365</v>
      </c>
      <c r="AB136" s="29">
        <v>11430</v>
      </c>
      <c r="AC136" s="29">
        <v>11380</v>
      </c>
      <c r="AD136" s="29">
        <v>11374</v>
      </c>
      <c r="AE136" s="32">
        <v>11376</v>
      </c>
      <c r="AF136" s="32">
        <v>11385</v>
      </c>
      <c r="AG136" s="32">
        <v>11380</v>
      </c>
      <c r="AH136" s="32">
        <v>11364</v>
      </c>
      <c r="AI136" s="32">
        <v>11364</v>
      </c>
      <c r="AJ136" s="32">
        <v>11364</v>
      </c>
      <c r="AK136" s="32">
        <v>11364</v>
      </c>
      <c r="AL136" s="32">
        <v>11364</v>
      </c>
      <c r="AM136" s="32">
        <v>10882</v>
      </c>
      <c r="AN136" s="32">
        <v>10844</v>
      </c>
      <c r="AO136" s="32">
        <v>10781</v>
      </c>
      <c r="AP136" s="32">
        <v>10781</v>
      </c>
      <c r="AQ136" s="32">
        <v>10777</v>
      </c>
      <c r="AR136" s="32">
        <v>10777</v>
      </c>
      <c r="AS136" s="32">
        <v>10776</v>
      </c>
      <c r="AT136" s="32">
        <v>10777</v>
      </c>
      <c r="AU136" s="32">
        <v>10777</v>
      </c>
      <c r="AV136" s="32">
        <v>10777</v>
      </c>
      <c r="AW136" s="32">
        <v>10768</v>
      </c>
      <c r="AX136" s="44">
        <v>10770</v>
      </c>
      <c r="AY136" s="32">
        <v>10770</v>
      </c>
      <c r="AZ136" s="32">
        <v>10766</v>
      </c>
      <c r="BA136" s="32">
        <v>10766</v>
      </c>
      <c r="BB136" s="32">
        <v>10765</v>
      </c>
      <c r="BC136" s="32">
        <v>10759</v>
      </c>
      <c r="BD136" s="25">
        <v>10769</v>
      </c>
    </row>
    <row r="137" spans="1:56" ht="13.5" customHeight="1">
      <c r="A137" s="25" t="s">
        <v>322</v>
      </c>
      <c r="B137" s="36" t="s">
        <v>375</v>
      </c>
      <c r="C137" s="26" t="s">
        <v>183</v>
      </c>
      <c r="D137" s="26" t="s">
        <v>7</v>
      </c>
      <c r="E137" s="26" t="s">
        <v>8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  <c r="BA137" s="25">
        <v>0</v>
      </c>
      <c r="BB137" s="25">
        <v>0</v>
      </c>
      <c r="BC137" s="25">
        <v>0</v>
      </c>
      <c r="BD137" s="25">
        <v>0</v>
      </c>
    </row>
    <row r="138" spans="1:56" ht="13.5" customHeight="1">
      <c r="A138" s="25" t="s">
        <v>356</v>
      </c>
      <c r="B138" s="36" t="s">
        <v>375</v>
      </c>
      <c r="C138" s="26" t="s">
        <v>130</v>
      </c>
      <c r="D138" s="79"/>
      <c r="E138" s="79"/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>
        <v>0</v>
      </c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5">
        <v>0</v>
      </c>
      <c r="AJ138" s="25">
        <v>0</v>
      </c>
      <c r="AK138" s="25">
        <v>0</v>
      </c>
      <c r="AL138" s="25">
        <v>0</v>
      </c>
      <c r="AM138" s="25">
        <v>0</v>
      </c>
      <c r="AN138" s="25">
        <v>0</v>
      </c>
      <c r="AO138" s="25">
        <v>0</v>
      </c>
      <c r="AP138" s="25">
        <v>0</v>
      </c>
      <c r="AQ138" s="25">
        <v>0</v>
      </c>
      <c r="AR138" s="25">
        <v>0</v>
      </c>
      <c r="AS138" s="25">
        <v>0</v>
      </c>
      <c r="AT138" s="25">
        <v>0</v>
      </c>
      <c r="AU138" s="25">
        <v>0</v>
      </c>
      <c r="AV138" s="25">
        <v>0</v>
      </c>
      <c r="AW138" s="25">
        <v>0</v>
      </c>
      <c r="AX138" s="60">
        <v>50</v>
      </c>
      <c r="AY138" s="25">
        <v>0</v>
      </c>
      <c r="AZ138" s="25">
        <v>0</v>
      </c>
      <c r="BA138" s="25">
        <v>0</v>
      </c>
      <c r="BB138" s="25">
        <v>0</v>
      </c>
      <c r="BC138" s="25">
        <v>0</v>
      </c>
      <c r="BD138" s="25">
        <v>0</v>
      </c>
    </row>
    <row r="139" spans="1:56" ht="13.5" customHeight="1">
      <c r="A139" s="27" t="s">
        <v>251</v>
      </c>
      <c r="B139" s="36" t="s">
        <v>375</v>
      </c>
      <c r="C139" s="26" t="s">
        <v>137</v>
      </c>
      <c r="D139" s="26" t="s">
        <v>7</v>
      </c>
      <c r="E139" s="26" t="s">
        <v>8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>
        <v>0</v>
      </c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  <c r="BA139" s="25">
        <v>0</v>
      </c>
      <c r="BB139" s="25">
        <v>0</v>
      </c>
      <c r="BC139" s="25">
        <v>0</v>
      </c>
      <c r="BD139" s="25">
        <v>0</v>
      </c>
    </row>
    <row r="140" spans="1:56" ht="13.5" customHeight="1">
      <c r="A140" s="41" t="s">
        <v>252</v>
      </c>
      <c r="B140" s="36" t="s">
        <v>375</v>
      </c>
      <c r="C140" s="25"/>
      <c r="D140" s="25"/>
      <c r="E140" s="25"/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>
        <v>0</v>
      </c>
      <c r="AQ140" s="25">
        <v>0</v>
      </c>
      <c r="AR140" s="25">
        <v>0</v>
      </c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  <c r="BC140" s="25">
        <v>0</v>
      </c>
      <c r="BD140" s="25">
        <v>0</v>
      </c>
    </row>
    <row r="141" spans="1:56" ht="13.5" customHeight="1">
      <c r="A141" s="27" t="s">
        <v>253</v>
      </c>
      <c r="B141" s="36" t="s">
        <v>375</v>
      </c>
      <c r="C141" s="26" t="s">
        <v>220</v>
      </c>
      <c r="D141" s="26" t="s">
        <v>7</v>
      </c>
      <c r="E141" s="26" t="s">
        <v>8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0</v>
      </c>
      <c r="AP141" s="25">
        <v>0</v>
      </c>
      <c r="AQ141" s="25">
        <v>0</v>
      </c>
      <c r="AR141" s="25">
        <v>0</v>
      </c>
      <c r="AS141" s="25">
        <v>0</v>
      </c>
      <c r="AT141" s="25">
        <v>0</v>
      </c>
      <c r="AU141" s="25">
        <v>0</v>
      </c>
      <c r="AV141" s="25">
        <v>0</v>
      </c>
      <c r="AW141" s="25">
        <v>0</v>
      </c>
      <c r="AX141" s="25">
        <v>0</v>
      </c>
      <c r="AY141" s="25">
        <v>0</v>
      </c>
      <c r="AZ141" s="25">
        <v>0</v>
      </c>
      <c r="BA141" s="25">
        <v>0</v>
      </c>
      <c r="BB141" s="25">
        <v>0</v>
      </c>
      <c r="BC141" s="25">
        <v>0</v>
      </c>
      <c r="BD141" s="25">
        <v>0</v>
      </c>
    </row>
    <row r="142" spans="1:56" ht="13.5" customHeight="1">
      <c r="A142" s="25" t="s">
        <v>323</v>
      </c>
      <c r="B142" s="36" t="s">
        <v>375</v>
      </c>
      <c r="C142" s="26" t="s">
        <v>226</v>
      </c>
      <c r="D142" s="26" t="s">
        <v>7</v>
      </c>
      <c r="E142" s="26" t="s">
        <v>8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0</v>
      </c>
      <c r="AK142" s="25">
        <v>0</v>
      </c>
      <c r="AL142" s="25">
        <v>0</v>
      </c>
      <c r="AM142" s="25">
        <v>0</v>
      </c>
      <c r="AN142" s="25">
        <v>0</v>
      </c>
      <c r="AO142" s="25">
        <v>0</v>
      </c>
      <c r="AP142" s="25">
        <v>0</v>
      </c>
      <c r="AQ142" s="25">
        <v>0</v>
      </c>
      <c r="AR142" s="25">
        <v>0</v>
      </c>
      <c r="AS142" s="25">
        <v>0</v>
      </c>
      <c r="AT142" s="25">
        <v>0</v>
      </c>
      <c r="AU142" s="25">
        <v>0</v>
      </c>
      <c r="AV142" s="25">
        <v>0</v>
      </c>
      <c r="AW142" s="25">
        <v>0</v>
      </c>
      <c r="AX142" s="25">
        <v>0</v>
      </c>
      <c r="AY142" s="25">
        <v>0</v>
      </c>
      <c r="AZ142" s="25">
        <v>0</v>
      </c>
      <c r="BA142" s="25">
        <v>0</v>
      </c>
      <c r="BB142" s="25">
        <v>0</v>
      </c>
      <c r="BC142" s="25">
        <v>0</v>
      </c>
      <c r="BD142" s="25">
        <v>0</v>
      </c>
    </row>
    <row r="143" spans="1:56" ht="13.5" customHeight="1">
      <c r="A143" s="25" t="s">
        <v>324</v>
      </c>
      <c r="B143" s="36" t="s">
        <v>375</v>
      </c>
      <c r="C143" s="26" t="s">
        <v>194</v>
      </c>
      <c r="D143" s="26" t="s">
        <v>7</v>
      </c>
      <c r="E143" s="26" t="s">
        <v>8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>
        <v>0</v>
      </c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>
        <v>0</v>
      </c>
      <c r="BD143" s="25">
        <v>0</v>
      </c>
    </row>
    <row r="144" spans="1:56" ht="13.5" customHeight="1">
      <c r="A144" s="25" t="s">
        <v>325</v>
      </c>
      <c r="B144" s="27">
        <v>1435</v>
      </c>
      <c r="C144" s="26" t="s">
        <v>184</v>
      </c>
      <c r="D144" s="26" t="s">
        <v>7</v>
      </c>
      <c r="E144" s="26" t="s">
        <v>8</v>
      </c>
      <c r="F144" s="104">
        <f t="shared" ref="F144" si="114">P144/80*70</f>
        <v>492.625</v>
      </c>
      <c r="G144" s="103">
        <f>F144+($P$144/80)</f>
        <v>499.66250000000002</v>
      </c>
      <c r="H144" s="103">
        <f t="shared" ref="H144:O144" si="115">G144+($P$144/80)</f>
        <v>506.70000000000005</v>
      </c>
      <c r="I144" s="103">
        <f t="shared" si="115"/>
        <v>513.73750000000007</v>
      </c>
      <c r="J144" s="103">
        <f t="shared" si="115"/>
        <v>520.77500000000009</v>
      </c>
      <c r="K144" s="103">
        <f t="shared" si="115"/>
        <v>527.81250000000011</v>
      </c>
      <c r="L144" s="103">
        <f t="shared" si="115"/>
        <v>534.85000000000014</v>
      </c>
      <c r="M144" s="103">
        <f t="shared" si="115"/>
        <v>541.88750000000016</v>
      </c>
      <c r="N144" s="103">
        <f t="shared" si="115"/>
        <v>548.92500000000018</v>
      </c>
      <c r="O144" s="103">
        <f t="shared" si="115"/>
        <v>555.9625000000002</v>
      </c>
      <c r="P144" s="29">
        <v>563</v>
      </c>
      <c r="Q144" s="29">
        <v>561</v>
      </c>
      <c r="R144" s="29">
        <v>561</v>
      </c>
      <c r="S144" s="29">
        <v>842</v>
      </c>
      <c r="T144" s="29">
        <v>1028</v>
      </c>
      <c r="U144" s="29">
        <v>1028</v>
      </c>
      <c r="V144" s="29">
        <v>1028</v>
      </c>
      <c r="W144" s="29">
        <v>1016</v>
      </c>
      <c r="X144" s="29">
        <v>1017</v>
      </c>
      <c r="Y144" s="29">
        <v>1017</v>
      </c>
      <c r="Z144" s="29">
        <v>1005</v>
      </c>
      <c r="AA144" s="29">
        <v>1005</v>
      </c>
      <c r="AB144" s="29">
        <v>1018</v>
      </c>
      <c r="AC144" s="29">
        <v>1018</v>
      </c>
      <c r="AD144" s="29">
        <v>1018</v>
      </c>
      <c r="AE144" s="32">
        <v>1018</v>
      </c>
      <c r="AF144" s="32">
        <v>1018</v>
      </c>
      <c r="AG144" s="32">
        <v>1018</v>
      </c>
      <c r="AH144" s="32">
        <v>1018</v>
      </c>
      <c r="AI144" s="32">
        <v>1018</v>
      </c>
      <c r="AJ144" s="32">
        <v>958</v>
      </c>
      <c r="AK144" s="32">
        <v>1078</v>
      </c>
      <c r="AL144" s="32">
        <v>1020</v>
      </c>
      <c r="AM144" s="32">
        <v>1020</v>
      </c>
      <c r="AN144" s="32">
        <v>1020</v>
      </c>
      <c r="AO144" s="32">
        <v>1020</v>
      </c>
      <c r="AP144" s="32">
        <v>1020</v>
      </c>
      <c r="AQ144" s="32">
        <v>1020</v>
      </c>
      <c r="AR144" s="32">
        <v>1020</v>
      </c>
      <c r="AS144" s="94">
        <f>AR144+196</f>
        <v>1216</v>
      </c>
      <c r="AT144" s="32">
        <v>1412</v>
      </c>
      <c r="AU144" s="94">
        <f t="shared" ref="AU144:AZ144" si="116">AT144+172.57</f>
        <v>1584.57</v>
      </c>
      <c r="AV144" s="94">
        <f t="shared" si="116"/>
        <v>1757.1399999999999</v>
      </c>
      <c r="AW144" s="94">
        <f t="shared" si="116"/>
        <v>1929.7099999999998</v>
      </c>
      <c r="AX144" s="98">
        <f t="shared" si="116"/>
        <v>2102.2799999999997</v>
      </c>
      <c r="AY144" s="94">
        <f t="shared" si="116"/>
        <v>2274.85</v>
      </c>
      <c r="AZ144" s="94">
        <f t="shared" si="116"/>
        <v>2447.42</v>
      </c>
      <c r="BA144" s="32">
        <v>2620</v>
      </c>
      <c r="BB144" s="32">
        <v>2939</v>
      </c>
      <c r="BC144" s="70">
        <v>2939</v>
      </c>
      <c r="BD144" s="25"/>
    </row>
    <row r="145" spans="1:56" ht="13.5" customHeight="1">
      <c r="A145" s="25" t="s">
        <v>326</v>
      </c>
      <c r="B145" s="27">
        <v>1000</v>
      </c>
      <c r="C145" s="26" t="s">
        <v>186</v>
      </c>
      <c r="D145" s="26" t="s">
        <v>7</v>
      </c>
      <c r="E145" s="26" t="s">
        <v>8</v>
      </c>
      <c r="F145" s="104">
        <f t="shared" ref="F145" si="117">P145/80*70</f>
        <v>904.75</v>
      </c>
      <c r="G145" s="103">
        <f>F145+($P$145/80)</f>
        <v>917.67499999999995</v>
      </c>
      <c r="H145" s="103">
        <f t="shared" ref="H145:O145" si="118">G145+($P$145/80)</f>
        <v>930.59999999999991</v>
      </c>
      <c r="I145" s="103">
        <f t="shared" si="118"/>
        <v>943.52499999999986</v>
      </c>
      <c r="J145" s="103">
        <f t="shared" si="118"/>
        <v>956.44999999999982</v>
      </c>
      <c r="K145" s="103">
        <f t="shared" si="118"/>
        <v>969.37499999999977</v>
      </c>
      <c r="L145" s="103">
        <f t="shared" si="118"/>
        <v>982.29999999999973</v>
      </c>
      <c r="M145" s="103">
        <f t="shared" si="118"/>
        <v>995.22499999999968</v>
      </c>
      <c r="N145" s="103">
        <f t="shared" si="118"/>
        <v>1008.1499999999996</v>
      </c>
      <c r="O145" s="103">
        <f t="shared" si="118"/>
        <v>1021.0749999999996</v>
      </c>
      <c r="P145" s="29">
        <v>1034</v>
      </c>
      <c r="Q145" s="29">
        <v>1034</v>
      </c>
      <c r="R145" s="29">
        <v>1034</v>
      </c>
      <c r="S145" s="29">
        <v>1034</v>
      </c>
      <c r="T145" s="29">
        <v>1034</v>
      </c>
      <c r="U145" s="29">
        <v>1034</v>
      </c>
      <c r="V145" s="29">
        <v>1034</v>
      </c>
      <c r="W145" s="29">
        <v>904</v>
      </c>
      <c r="X145" s="29">
        <v>906</v>
      </c>
      <c r="Y145" s="29">
        <v>906</v>
      </c>
      <c r="Z145" s="29">
        <v>906</v>
      </c>
      <c r="AA145" s="29">
        <v>906</v>
      </c>
      <c r="AB145" s="29">
        <v>906</v>
      </c>
      <c r="AC145" s="29">
        <v>904</v>
      </c>
      <c r="AD145" s="29">
        <v>906</v>
      </c>
      <c r="AE145" s="32">
        <v>906</v>
      </c>
      <c r="AF145" s="32">
        <v>906</v>
      </c>
      <c r="AG145" s="32">
        <v>906</v>
      </c>
      <c r="AH145" s="32">
        <v>906</v>
      </c>
      <c r="AI145" s="32">
        <v>906</v>
      </c>
      <c r="AJ145" s="32">
        <v>906</v>
      </c>
      <c r="AK145" s="32">
        <v>906</v>
      </c>
      <c r="AL145" s="32">
        <v>906</v>
      </c>
      <c r="AM145" s="32">
        <v>906</v>
      </c>
      <c r="AN145" s="32">
        <v>906</v>
      </c>
      <c r="AO145" s="94">
        <v>906</v>
      </c>
      <c r="AP145" s="94">
        <v>906</v>
      </c>
      <c r="AQ145" s="94">
        <v>906</v>
      </c>
      <c r="AR145" s="94">
        <v>906</v>
      </c>
      <c r="AS145" s="94">
        <v>906</v>
      </c>
      <c r="AT145" s="94">
        <v>906</v>
      </c>
      <c r="AU145" s="94">
        <v>906</v>
      </c>
      <c r="AV145" s="94">
        <v>906</v>
      </c>
      <c r="AW145" s="94">
        <v>906</v>
      </c>
      <c r="AX145" s="40">
        <v>906</v>
      </c>
      <c r="AY145" s="26">
        <v>906</v>
      </c>
      <c r="AZ145" s="26">
        <v>906</v>
      </c>
      <c r="BA145" s="26">
        <v>906</v>
      </c>
      <c r="BB145" s="26">
        <v>906</v>
      </c>
      <c r="BC145" s="26">
        <v>906</v>
      </c>
      <c r="BD145" s="26">
        <v>906</v>
      </c>
    </row>
    <row r="146" spans="1:56" ht="15" customHeight="1">
      <c r="A146" s="25" t="s">
        <v>327</v>
      </c>
      <c r="B146" s="36" t="s">
        <v>375</v>
      </c>
      <c r="C146" s="26" t="s">
        <v>200</v>
      </c>
      <c r="D146" s="26" t="s">
        <v>7</v>
      </c>
      <c r="E146" s="26" t="s">
        <v>8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0</v>
      </c>
      <c r="AH146" s="25">
        <v>0</v>
      </c>
      <c r="AI146" s="25">
        <v>0</v>
      </c>
      <c r="AJ146" s="25">
        <v>0</v>
      </c>
      <c r="AK146" s="25">
        <v>0</v>
      </c>
      <c r="AL146" s="25">
        <v>0</v>
      </c>
      <c r="AM146" s="25">
        <v>0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0</v>
      </c>
      <c r="BA146" s="25">
        <v>0</v>
      </c>
      <c r="BB146" s="25">
        <v>0</v>
      </c>
      <c r="BC146" s="25">
        <v>0</v>
      </c>
      <c r="BD146" s="25">
        <v>0</v>
      </c>
    </row>
    <row r="147" spans="1:56" ht="15" customHeight="1">
      <c r="A147" s="26" t="s">
        <v>328</v>
      </c>
      <c r="B147" s="27">
        <v>1067</v>
      </c>
      <c r="C147" s="26" t="s">
        <v>189</v>
      </c>
      <c r="D147" s="26" t="s">
        <v>7</v>
      </c>
      <c r="E147" s="26" t="s">
        <v>8</v>
      </c>
      <c r="F147" s="25">
        <v>0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0</v>
      </c>
      <c r="AK147" s="25">
        <v>0</v>
      </c>
      <c r="AL147" s="25">
        <v>0</v>
      </c>
      <c r="AM147" s="25">
        <v>0</v>
      </c>
      <c r="AN147" s="25">
        <v>0</v>
      </c>
      <c r="AO147" s="25">
        <v>0</v>
      </c>
      <c r="AP147" s="25">
        <v>0</v>
      </c>
      <c r="AQ147" s="25">
        <v>0</v>
      </c>
      <c r="AR147" s="25">
        <v>0</v>
      </c>
      <c r="AS147" s="25">
        <v>0</v>
      </c>
      <c r="AT147" s="25">
        <v>0</v>
      </c>
      <c r="AU147" s="25">
        <v>0</v>
      </c>
      <c r="AV147" s="25">
        <v>0</v>
      </c>
      <c r="AW147" s="25">
        <v>0</v>
      </c>
      <c r="AX147" s="25">
        <v>0</v>
      </c>
      <c r="AY147" s="25">
        <v>0</v>
      </c>
      <c r="AZ147" s="25">
        <v>0</v>
      </c>
      <c r="BA147" s="25">
        <v>0</v>
      </c>
      <c r="BB147" s="26">
        <v>84</v>
      </c>
      <c r="BC147" s="26">
        <v>84</v>
      </c>
      <c r="BD147" s="26">
        <v>84</v>
      </c>
    </row>
    <row r="148" spans="1:56" ht="15" customHeight="1">
      <c r="A148" s="26" t="s">
        <v>329</v>
      </c>
      <c r="B148" s="27">
        <v>1000</v>
      </c>
      <c r="C148" s="26" t="s">
        <v>187</v>
      </c>
      <c r="D148" s="26" t="s">
        <v>7</v>
      </c>
      <c r="E148" s="26" t="s">
        <v>8</v>
      </c>
      <c r="F148" s="87">
        <v>0</v>
      </c>
      <c r="G148" s="94">
        <v>0</v>
      </c>
      <c r="H148" s="94">
        <v>0</v>
      </c>
      <c r="I148" s="94">
        <v>0</v>
      </c>
      <c r="J148" s="94">
        <v>0</v>
      </c>
      <c r="K148" s="87">
        <v>0</v>
      </c>
      <c r="L148" s="94">
        <v>0</v>
      </c>
      <c r="M148" s="94">
        <v>0</v>
      </c>
      <c r="N148" s="94">
        <v>0</v>
      </c>
      <c r="O148" s="94">
        <v>0</v>
      </c>
      <c r="P148" s="87">
        <v>0</v>
      </c>
      <c r="Q148" s="94">
        <v>0</v>
      </c>
      <c r="R148" s="94">
        <v>0</v>
      </c>
      <c r="S148" s="94">
        <v>0</v>
      </c>
      <c r="T148" s="94">
        <v>0</v>
      </c>
      <c r="U148" s="87">
        <v>0</v>
      </c>
      <c r="V148" s="94">
        <v>0</v>
      </c>
      <c r="W148" s="94">
        <v>0</v>
      </c>
      <c r="X148" s="94">
        <v>0</v>
      </c>
      <c r="Y148" s="94">
        <v>0</v>
      </c>
      <c r="Z148" s="87">
        <v>0</v>
      </c>
      <c r="AA148" s="94">
        <v>0</v>
      </c>
      <c r="AB148" s="94">
        <v>0</v>
      </c>
      <c r="AC148" s="94">
        <v>0</v>
      </c>
      <c r="AD148" s="94">
        <v>0</v>
      </c>
      <c r="AE148" s="87">
        <v>0</v>
      </c>
      <c r="AF148" s="94">
        <v>0</v>
      </c>
      <c r="AG148" s="94">
        <v>0</v>
      </c>
      <c r="AH148" s="94">
        <v>0</v>
      </c>
      <c r="AI148" s="94">
        <v>0</v>
      </c>
      <c r="AJ148" s="87">
        <v>0</v>
      </c>
      <c r="AK148" s="94">
        <f t="shared" ref="AK148:AU148" si="119">AJ148+14.8</f>
        <v>14.8</v>
      </c>
      <c r="AL148" s="94">
        <f t="shared" si="119"/>
        <v>29.6</v>
      </c>
      <c r="AM148" s="94">
        <f t="shared" si="119"/>
        <v>44.400000000000006</v>
      </c>
      <c r="AN148" s="94">
        <f t="shared" si="119"/>
        <v>59.2</v>
      </c>
      <c r="AO148" s="94">
        <f t="shared" si="119"/>
        <v>74</v>
      </c>
      <c r="AP148" s="94">
        <f t="shared" si="119"/>
        <v>88.8</v>
      </c>
      <c r="AQ148" s="94">
        <f t="shared" si="119"/>
        <v>103.6</v>
      </c>
      <c r="AR148" s="94">
        <f t="shared" si="119"/>
        <v>118.39999999999999</v>
      </c>
      <c r="AS148" s="94">
        <f t="shared" si="119"/>
        <v>133.19999999999999</v>
      </c>
      <c r="AT148" s="94">
        <f t="shared" si="119"/>
        <v>148</v>
      </c>
      <c r="AU148" s="94">
        <f t="shared" si="119"/>
        <v>162.80000000000001</v>
      </c>
      <c r="AV148" s="80">
        <v>177.7</v>
      </c>
      <c r="AW148" s="80">
        <v>182</v>
      </c>
      <c r="AX148" s="81">
        <v>183</v>
      </c>
      <c r="AY148" s="80">
        <v>199.6</v>
      </c>
      <c r="AZ148" s="80">
        <v>199.6</v>
      </c>
      <c r="BA148" s="80">
        <v>228.1</v>
      </c>
      <c r="BB148" s="80">
        <v>228.1</v>
      </c>
      <c r="BC148" s="80">
        <v>228.1</v>
      </c>
      <c r="BD148" s="25">
        <v>232.3</v>
      </c>
    </row>
    <row r="149" spans="1:56" ht="15" customHeight="1">
      <c r="A149" s="25" t="s">
        <v>357</v>
      </c>
      <c r="B149" s="36" t="s">
        <v>375</v>
      </c>
      <c r="C149" s="26" t="s">
        <v>188</v>
      </c>
      <c r="D149" s="26" t="s">
        <v>7</v>
      </c>
      <c r="E149" s="26" t="s">
        <v>8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0</v>
      </c>
      <c r="AQ149" s="25">
        <v>0</v>
      </c>
      <c r="AR149" s="25">
        <v>0</v>
      </c>
      <c r="AS149" s="25">
        <v>0</v>
      </c>
      <c r="AT149" s="25">
        <v>0</v>
      </c>
      <c r="AU149" s="25">
        <v>0</v>
      </c>
      <c r="AV149" s="25">
        <v>0</v>
      </c>
      <c r="AW149" s="25">
        <v>0</v>
      </c>
      <c r="AX149" s="25">
        <v>0</v>
      </c>
      <c r="AY149" s="25">
        <v>0</v>
      </c>
      <c r="AZ149" s="25">
        <v>0</v>
      </c>
      <c r="BA149" s="25">
        <v>0</v>
      </c>
      <c r="BB149" s="25">
        <v>0</v>
      </c>
      <c r="BC149" s="25">
        <v>0</v>
      </c>
      <c r="BD149" s="25">
        <v>0</v>
      </c>
    </row>
    <row r="150" spans="1:56" ht="15" customHeight="1">
      <c r="A150" s="26" t="s">
        <v>358</v>
      </c>
      <c r="B150" s="36" t="s">
        <v>375</v>
      </c>
      <c r="C150" s="26" t="s">
        <v>192</v>
      </c>
      <c r="D150" s="26" t="s">
        <v>7</v>
      </c>
      <c r="E150" s="26" t="s">
        <v>8</v>
      </c>
      <c r="F150" s="25">
        <v>0</v>
      </c>
      <c r="G150" s="25">
        <v>0</v>
      </c>
      <c r="H150" s="25">
        <v>0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5">
        <v>0</v>
      </c>
      <c r="AO150" s="25">
        <v>0</v>
      </c>
      <c r="AP150" s="25">
        <v>0</v>
      </c>
      <c r="AQ150" s="25">
        <v>0</v>
      </c>
      <c r="AR150" s="25">
        <v>0</v>
      </c>
      <c r="AS150" s="25">
        <v>0</v>
      </c>
      <c r="AT150" s="25">
        <v>0</v>
      </c>
      <c r="AU150" s="25">
        <v>0</v>
      </c>
      <c r="AV150" s="25">
        <v>0</v>
      </c>
      <c r="AW150" s="25">
        <v>0</v>
      </c>
      <c r="AX150" s="25">
        <v>0</v>
      </c>
      <c r="AY150" s="25">
        <v>0</v>
      </c>
      <c r="AZ150" s="25">
        <v>0</v>
      </c>
      <c r="BA150" s="25">
        <v>0</v>
      </c>
      <c r="BB150" s="25">
        <v>0</v>
      </c>
      <c r="BC150" s="25">
        <v>0</v>
      </c>
      <c r="BD150" s="25">
        <v>0</v>
      </c>
    </row>
    <row r="151" spans="1:56" ht="15" customHeight="1">
      <c r="A151" s="26" t="s">
        <v>400</v>
      </c>
      <c r="B151" s="27">
        <v>1067</v>
      </c>
      <c r="C151" s="26" t="s">
        <v>228</v>
      </c>
      <c r="D151" s="26" t="s">
        <v>7</v>
      </c>
      <c r="E151" s="26" t="s">
        <v>8</v>
      </c>
      <c r="F151" s="104">
        <f t="shared" ref="F151" si="120">P151/80*70</f>
        <v>20646.5</v>
      </c>
      <c r="G151" s="103">
        <f>F151+($P$151/80)</f>
        <v>20941.45</v>
      </c>
      <c r="H151" s="103">
        <f t="shared" ref="H151:O151" si="121">G151+($P$151/80)</f>
        <v>21236.400000000001</v>
      </c>
      <c r="I151" s="103">
        <f t="shared" si="121"/>
        <v>21531.350000000002</v>
      </c>
      <c r="J151" s="103">
        <f t="shared" si="121"/>
        <v>21826.300000000003</v>
      </c>
      <c r="K151" s="103">
        <f t="shared" si="121"/>
        <v>22121.250000000004</v>
      </c>
      <c r="L151" s="103">
        <f t="shared" si="121"/>
        <v>22416.200000000004</v>
      </c>
      <c r="M151" s="103">
        <f t="shared" si="121"/>
        <v>22711.150000000005</v>
      </c>
      <c r="N151" s="103">
        <f t="shared" si="121"/>
        <v>23006.100000000006</v>
      </c>
      <c r="O151" s="103">
        <f t="shared" si="121"/>
        <v>23301.050000000007</v>
      </c>
      <c r="P151" s="29">
        <v>23596</v>
      </c>
      <c r="Q151" s="29">
        <v>23596</v>
      </c>
      <c r="R151" s="29">
        <v>23581</v>
      </c>
      <c r="S151" s="29">
        <v>23664</v>
      </c>
      <c r="T151" s="29">
        <v>23720</v>
      </c>
      <c r="U151" s="29">
        <v>23821</v>
      </c>
      <c r="V151" s="29">
        <v>23790</v>
      </c>
      <c r="W151" s="29">
        <v>23607</v>
      </c>
      <c r="X151" s="29">
        <v>23507</v>
      </c>
      <c r="Y151" s="29">
        <v>21244</v>
      </c>
      <c r="Z151" s="29">
        <v>21617</v>
      </c>
      <c r="AA151" s="29">
        <v>21635</v>
      </c>
      <c r="AB151" s="29">
        <v>21635</v>
      </c>
      <c r="AC151" s="29">
        <v>22233</v>
      </c>
      <c r="AD151" s="29">
        <v>22621</v>
      </c>
      <c r="AE151" s="32">
        <v>21531</v>
      </c>
      <c r="AF151" s="32">
        <v>22916</v>
      </c>
      <c r="AG151" s="32">
        <v>22805</v>
      </c>
      <c r="AH151" s="32">
        <v>22686</v>
      </c>
      <c r="AI151" s="32">
        <v>20070</v>
      </c>
      <c r="AJ151" s="32">
        <v>22657</v>
      </c>
      <c r="AK151" s="32">
        <v>20041</v>
      </c>
      <c r="AL151" s="32">
        <v>20041</v>
      </c>
      <c r="AM151" s="32">
        <v>20041</v>
      </c>
      <c r="AN151" s="32">
        <v>20047</v>
      </c>
      <c r="AO151" s="32">
        <v>20047</v>
      </c>
      <c r="AP151" s="94">
        <f>(AQ151-AO151)/2+AO151</f>
        <v>21167</v>
      </c>
      <c r="AQ151" s="32">
        <v>22287</v>
      </c>
      <c r="AR151" s="32">
        <v>19811</v>
      </c>
      <c r="AS151" s="94">
        <f t="shared" ref="AS151:AX151" si="122">AR151+163.142</f>
        <v>19974.142</v>
      </c>
      <c r="AT151" s="94">
        <f t="shared" si="122"/>
        <v>20137.284</v>
      </c>
      <c r="AU151" s="94">
        <f t="shared" si="122"/>
        <v>20300.425999999999</v>
      </c>
      <c r="AV151" s="94">
        <f t="shared" si="122"/>
        <v>20463.567999999999</v>
      </c>
      <c r="AW151" s="94">
        <f t="shared" si="122"/>
        <v>20626.71</v>
      </c>
      <c r="AX151" s="94">
        <f t="shared" si="122"/>
        <v>20789.851999999999</v>
      </c>
      <c r="AY151" s="32">
        <v>20953</v>
      </c>
      <c r="AZ151" s="32">
        <v>20953</v>
      </c>
      <c r="BA151" s="32">
        <v>20953</v>
      </c>
      <c r="BB151" s="70">
        <v>20953</v>
      </c>
      <c r="BC151" s="70">
        <v>20953</v>
      </c>
      <c r="BD151" s="25"/>
    </row>
    <row r="152" spans="1:56" ht="15" customHeight="1">
      <c r="A152" s="25" t="s">
        <v>401</v>
      </c>
      <c r="B152" s="27">
        <v>1668</v>
      </c>
      <c r="C152" s="26" t="s">
        <v>86</v>
      </c>
      <c r="D152" s="26" t="s">
        <v>7</v>
      </c>
      <c r="E152" s="26" t="s">
        <v>8</v>
      </c>
      <c r="F152" s="104">
        <f t="shared" ref="F152:F153" si="123">P152/80*70</f>
        <v>11768.75</v>
      </c>
      <c r="G152" s="103">
        <f>F152+($P$152/80)</f>
        <v>11936.875</v>
      </c>
      <c r="H152" s="103">
        <f t="shared" ref="H152:O152" si="124">G152+($P$152/80)</f>
        <v>12105</v>
      </c>
      <c r="I152" s="103">
        <f t="shared" si="124"/>
        <v>12273.125</v>
      </c>
      <c r="J152" s="103">
        <f t="shared" si="124"/>
        <v>12441.25</v>
      </c>
      <c r="K152" s="103">
        <f t="shared" si="124"/>
        <v>12609.375</v>
      </c>
      <c r="L152" s="103">
        <f t="shared" si="124"/>
        <v>12777.5</v>
      </c>
      <c r="M152" s="103">
        <f t="shared" si="124"/>
        <v>12945.625</v>
      </c>
      <c r="N152" s="103">
        <f t="shared" si="124"/>
        <v>13113.75</v>
      </c>
      <c r="O152" s="103">
        <f t="shared" si="124"/>
        <v>13281.875</v>
      </c>
      <c r="P152" s="29">
        <v>13450</v>
      </c>
      <c r="Q152" s="29">
        <v>13543</v>
      </c>
      <c r="R152" s="29">
        <v>13572</v>
      </c>
      <c r="S152" s="29">
        <v>13572</v>
      </c>
      <c r="T152" s="29">
        <v>13575</v>
      </c>
      <c r="U152" s="29">
        <v>12710</v>
      </c>
      <c r="V152" s="29">
        <v>12721</v>
      </c>
      <c r="W152" s="29">
        <v>12686</v>
      </c>
      <c r="X152" s="29">
        <v>12550</v>
      </c>
      <c r="Y152" s="29">
        <v>12565</v>
      </c>
      <c r="Z152" s="29">
        <v>12560</v>
      </c>
      <c r="AA152" s="29">
        <v>12570</v>
      </c>
      <c r="AB152" s="29">
        <v>13041</v>
      </c>
      <c r="AC152" s="29">
        <v>12601</v>
      </c>
      <c r="AD152" s="29">
        <v>12646</v>
      </c>
      <c r="AE152" s="32">
        <v>13856</v>
      </c>
      <c r="AF152" s="32">
        <v>13837</v>
      </c>
      <c r="AG152" s="32">
        <v>13853</v>
      </c>
      <c r="AH152" s="32">
        <v>13862</v>
      </c>
      <c r="AI152" s="32">
        <v>13875</v>
      </c>
      <c r="AJ152" s="32">
        <v>13868</v>
      </c>
      <c r="AK152" s="32">
        <v>13868</v>
      </c>
      <c r="AL152" s="32">
        <v>13856</v>
      </c>
      <c r="AM152" s="32">
        <v>14387</v>
      </c>
      <c r="AN152" s="32">
        <v>14395</v>
      </c>
      <c r="AO152" s="32">
        <v>14272</v>
      </c>
      <c r="AP152" s="32">
        <v>14472</v>
      </c>
      <c r="AQ152" s="32">
        <v>15011.52</v>
      </c>
      <c r="AR152" s="32">
        <v>15041</v>
      </c>
      <c r="AS152" s="32">
        <v>15044</v>
      </c>
      <c r="AT152" s="32">
        <v>15590.12</v>
      </c>
      <c r="AU152" s="32">
        <v>15680.563</v>
      </c>
      <c r="AV152" s="32">
        <v>15438</v>
      </c>
      <c r="AW152" s="83">
        <v>15312</v>
      </c>
      <c r="AX152" s="44">
        <v>15506</v>
      </c>
      <c r="AY152" s="32">
        <v>15711</v>
      </c>
      <c r="AZ152" s="32">
        <v>15650</v>
      </c>
      <c r="BA152" s="32">
        <v>15559</v>
      </c>
      <c r="BB152" s="32">
        <v>15618</v>
      </c>
      <c r="BC152" s="32">
        <v>15718</v>
      </c>
      <c r="BD152" s="35">
        <v>16135.4</v>
      </c>
    </row>
    <row r="153" spans="1:56" ht="15" customHeight="1">
      <c r="A153" s="25" t="s">
        <v>330</v>
      </c>
      <c r="B153" s="27">
        <v>1676</v>
      </c>
      <c r="C153" s="26" t="s">
        <v>138</v>
      </c>
      <c r="D153" s="26" t="s">
        <v>7</v>
      </c>
      <c r="E153" s="26" t="s">
        <v>8</v>
      </c>
      <c r="F153" s="104">
        <f t="shared" si="123"/>
        <v>1271.375</v>
      </c>
      <c r="G153" s="103">
        <f>F153+($P$153/80)</f>
        <v>1289.5374999999999</v>
      </c>
      <c r="H153" s="103">
        <f t="shared" ref="H153:O153" si="125">G153+($P$153/80)</f>
        <v>1307.6999999999998</v>
      </c>
      <c r="I153" s="103">
        <f t="shared" si="125"/>
        <v>1325.8624999999997</v>
      </c>
      <c r="J153" s="103">
        <f t="shared" si="125"/>
        <v>1344.0249999999996</v>
      </c>
      <c r="K153" s="103">
        <f t="shared" si="125"/>
        <v>1362.1874999999995</v>
      </c>
      <c r="L153" s="103">
        <f t="shared" si="125"/>
        <v>1380.3499999999995</v>
      </c>
      <c r="M153" s="103">
        <f t="shared" si="125"/>
        <v>1398.5124999999994</v>
      </c>
      <c r="N153" s="103">
        <f t="shared" si="125"/>
        <v>1416.6749999999993</v>
      </c>
      <c r="O153" s="103">
        <f t="shared" si="125"/>
        <v>1434.8374999999992</v>
      </c>
      <c r="P153" s="29">
        <v>1453</v>
      </c>
      <c r="Q153" s="29">
        <v>1453</v>
      </c>
      <c r="R153" s="29">
        <v>1453</v>
      </c>
      <c r="S153" s="29">
        <v>1453</v>
      </c>
      <c r="T153" s="29">
        <v>1453</v>
      </c>
      <c r="U153" s="29">
        <v>1453</v>
      </c>
      <c r="V153" s="29">
        <v>1453</v>
      </c>
      <c r="W153" s="29">
        <v>1453</v>
      </c>
      <c r="X153" s="29">
        <v>1453</v>
      </c>
      <c r="Y153" s="29">
        <v>1453</v>
      </c>
      <c r="Z153" s="29">
        <v>1453</v>
      </c>
      <c r="AA153" s="29">
        <v>1462</v>
      </c>
      <c r="AB153" s="29">
        <v>1491</v>
      </c>
      <c r="AC153" s="29">
        <v>1491</v>
      </c>
      <c r="AD153" s="29">
        <v>1491</v>
      </c>
      <c r="AE153" s="32">
        <v>1491</v>
      </c>
      <c r="AF153" s="32">
        <v>1491</v>
      </c>
      <c r="AG153" s="32">
        <v>1491</v>
      </c>
      <c r="AH153" s="32">
        <v>1491</v>
      </c>
      <c r="AI153" s="32">
        <v>1463</v>
      </c>
      <c r="AJ153" s="94">
        <v>1463</v>
      </c>
      <c r="AK153" s="94">
        <v>1463</v>
      </c>
      <c r="AL153" s="94">
        <v>1463</v>
      </c>
      <c r="AM153" s="94">
        <v>1463</v>
      </c>
      <c r="AN153" s="94">
        <v>1463</v>
      </c>
      <c r="AO153" s="94">
        <v>1463</v>
      </c>
      <c r="AP153" s="94">
        <v>1463</v>
      </c>
      <c r="AQ153" s="32">
        <v>1463</v>
      </c>
      <c r="AR153" s="94">
        <f>AQ153-78.675</f>
        <v>1384.325</v>
      </c>
      <c r="AS153" s="94">
        <f>AR153-78.675</f>
        <v>1305.6500000000001</v>
      </c>
      <c r="AT153" s="94">
        <f>AS153-78.675</f>
        <v>1226.9750000000001</v>
      </c>
      <c r="AU153" s="32">
        <v>1148.3</v>
      </c>
      <c r="AV153" s="32">
        <v>1148.1099999999999</v>
      </c>
      <c r="AW153" s="32">
        <v>1254.23</v>
      </c>
      <c r="AX153" s="55">
        <v>1562</v>
      </c>
      <c r="AY153" s="32">
        <v>1567</v>
      </c>
      <c r="AZ153" s="32">
        <v>1561.7059999999999</v>
      </c>
      <c r="BA153" s="49">
        <v>1561.7059999999999</v>
      </c>
      <c r="BB153" s="49">
        <v>1561.7059999999999</v>
      </c>
      <c r="BC153" s="49">
        <v>1561.7059999999999</v>
      </c>
      <c r="BD153" s="25">
        <v>1561.7059999999999</v>
      </c>
    </row>
    <row r="154" spans="1:56" ht="15" customHeight="1">
      <c r="A154" s="25" t="s">
        <v>254</v>
      </c>
      <c r="B154" s="25"/>
      <c r="C154" s="25"/>
      <c r="D154" s="25"/>
      <c r="E154" s="25"/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5">
        <v>0</v>
      </c>
      <c r="AO154" s="25">
        <v>0</v>
      </c>
      <c r="AP154" s="25">
        <v>0</v>
      </c>
      <c r="AQ154" s="25">
        <v>0</v>
      </c>
      <c r="AR154" s="25">
        <v>0</v>
      </c>
      <c r="AS154" s="25">
        <v>0</v>
      </c>
      <c r="AT154" s="25">
        <v>0</v>
      </c>
      <c r="AU154" s="25">
        <v>0</v>
      </c>
      <c r="AV154" s="25">
        <v>0</v>
      </c>
      <c r="AW154" s="25">
        <v>0</v>
      </c>
      <c r="AX154" s="25">
        <v>0</v>
      </c>
      <c r="AY154" s="25">
        <v>0</v>
      </c>
      <c r="AZ154" s="25">
        <v>0</v>
      </c>
      <c r="BA154" s="25">
        <v>0</v>
      </c>
      <c r="BB154" s="25">
        <v>0</v>
      </c>
      <c r="BC154" s="25">
        <v>0</v>
      </c>
      <c r="BD154" s="25">
        <v>0</v>
      </c>
    </row>
    <row r="155" spans="1:56" ht="15" customHeight="1">
      <c r="A155" s="26" t="s">
        <v>331</v>
      </c>
      <c r="B155" s="36">
        <v>1067</v>
      </c>
      <c r="C155" s="26" t="s">
        <v>185</v>
      </c>
      <c r="D155" s="26" t="s">
        <v>7</v>
      </c>
      <c r="E155" s="26" t="s">
        <v>8</v>
      </c>
      <c r="F155" s="104">
        <f t="shared" ref="F155" si="126">P155/80*70</f>
        <v>4187.75</v>
      </c>
      <c r="G155" s="103">
        <f>F155+($P$155/80)</f>
        <v>4247.5749999999998</v>
      </c>
      <c r="H155" s="103">
        <f t="shared" ref="H155:O155" si="127">G155+($P$155/80)</f>
        <v>4307.3999999999996</v>
      </c>
      <c r="I155" s="103">
        <f t="shared" si="127"/>
        <v>4367.2249999999995</v>
      </c>
      <c r="J155" s="103">
        <f t="shared" si="127"/>
        <v>4427.0499999999993</v>
      </c>
      <c r="K155" s="103">
        <f t="shared" si="127"/>
        <v>4486.8749999999991</v>
      </c>
      <c r="L155" s="103">
        <f t="shared" si="127"/>
        <v>4546.6999999999989</v>
      </c>
      <c r="M155" s="103">
        <f t="shared" si="127"/>
        <v>4606.5249999999987</v>
      </c>
      <c r="N155" s="103">
        <f t="shared" si="127"/>
        <v>4666.3499999999985</v>
      </c>
      <c r="O155" s="103">
        <f t="shared" si="127"/>
        <v>4726.1749999999984</v>
      </c>
      <c r="P155" s="29">
        <v>4786</v>
      </c>
      <c r="Q155" s="29">
        <v>4786</v>
      </c>
      <c r="R155" s="29">
        <v>4786</v>
      </c>
      <c r="S155" s="29">
        <v>4786</v>
      </c>
      <c r="T155" s="29">
        <v>4786</v>
      </c>
      <c r="U155" s="29">
        <v>4786</v>
      </c>
      <c r="V155" s="29">
        <v>4764</v>
      </c>
      <c r="W155" s="94">
        <f>V155+5</f>
        <v>4769</v>
      </c>
      <c r="X155" s="94">
        <f>W155+5</f>
        <v>4774</v>
      </c>
      <c r="Y155" s="94">
        <f>X155+5</f>
        <v>4779</v>
      </c>
      <c r="Z155" s="29">
        <v>4784</v>
      </c>
      <c r="AA155" s="29">
        <v>4784</v>
      </c>
      <c r="AB155" s="94">
        <f>AA155-47.25</f>
        <v>4736.75</v>
      </c>
      <c r="AC155" s="94">
        <f>AB155-47.25</f>
        <v>4689.5</v>
      </c>
      <c r="AD155" s="94">
        <f>AC155-47.25</f>
        <v>4642.25</v>
      </c>
      <c r="AE155" s="32">
        <v>4595</v>
      </c>
      <c r="AF155" s="32">
        <v>4595</v>
      </c>
      <c r="AG155" s="32">
        <v>4595</v>
      </c>
      <c r="AH155" s="32">
        <v>4595</v>
      </c>
      <c r="AI155" s="32">
        <v>4595</v>
      </c>
      <c r="AJ155" s="32">
        <v>4599</v>
      </c>
      <c r="AK155" s="32">
        <v>4578</v>
      </c>
      <c r="AL155" s="32">
        <v>4578</v>
      </c>
      <c r="AM155" s="32">
        <v>4578</v>
      </c>
      <c r="AN155" s="32">
        <v>4578</v>
      </c>
      <c r="AO155" s="32">
        <v>4578</v>
      </c>
      <c r="AP155" s="32">
        <v>4578</v>
      </c>
      <c r="AQ155" s="94">
        <f>AP155-35</f>
        <v>4543</v>
      </c>
      <c r="AR155" s="32">
        <v>4508</v>
      </c>
      <c r="AS155" s="94">
        <f>AT155-100</f>
        <v>4608</v>
      </c>
      <c r="AT155" s="32">
        <v>4708</v>
      </c>
      <c r="AU155" s="32">
        <v>4313</v>
      </c>
      <c r="AV155" s="32">
        <v>4313</v>
      </c>
      <c r="AW155" s="32">
        <v>4313</v>
      </c>
      <c r="AX155" s="44">
        <v>5478</v>
      </c>
      <c r="AY155" s="44">
        <v>5478</v>
      </c>
      <c r="AZ155" s="44">
        <v>5478</v>
      </c>
      <c r="BA155" s="44">
        <v>5478</v>
      </c>
      <c r="BB155" s="44">
        <v>5478</v>
      </c>
      <c r="BC155" s="44">
        <v>5478</v>
      </c>
      <c r="BD155" s="26">
        <v>5478</v>
      </c>
    </row>
    <row r="156" spans="1:56" ht="15" customHeight="1">
      <c r="A156" s="26" t="s">
        <v>332</v>
      </c>
      <c r="B156" s="36">
        <v>1000</v>
      </c>
      <c r="C156" s="26" t="s">
        <v>195</v>
      </c>
      <c r="D156" s="26" t="s">
        <v>7</v>
      </c>
      <c r="E156" s="26" t="s">
        <v>8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>
        <v>0</v>
      </c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  <c r="BC156" s="25">
        <v>0</v>
      </c>
      <c r="BD156" s="25">
        <v>0</v>
      </c>
    </row>
    <row r="157" spans="1:56" ht="13.5" customHeight="1">
      <c r="A157" s="26" t="s">
        <v>402</v>
      </c>
      <c r="B157" s="36">
        <v>1067</v>
      </c>
      <c r="C157" s="79"/>
      <c r="D157" s="79"/>
      <c r="E157" s="79"/>
      <c r="F157" s="103">
        <f>301/109*70</f>
        <v>193.30275229357798</v>
      </c>
      <c r="G157" s="103">
        <f>301/109+F157</f>
        <v>196.06422018348624</v>
      </c>
      <c r="H157" s="103">
        <f t="shared" ref="H157:AR157" si="128">301/109+G157</f>
        <v>198.8256880733945</v>
      </c>
      <c r="I157" s="103">
        <f t="shared" si="128"/>
        <v>201.58715596330276</v>
      </c>
      <c r="J157" s="103">
        <f t="shared" si="128"/>
        <v>204.34862385321102</v>
      </c>
      <c r="K157" s="103">
        <f t="shared" si="128"/>
        <v>207.11009174311928</v>
      </c>
      <c r="L157" s="103">
        <f t="shared" si="128"/>
        <v>209.87155963302754</v>
      </c>
      <c r="M157" s="103">
        <f t="shared" si="128"/>
        <v>212.63302752293581</v>
      </c>
      <c r="N157" s="103">
        <f t="shared" si="128"/>
        <v>215.39449541284407</v>
      </c>
      <c r="O157" s="103">
        <f t="shared" si="128"/>
        <v>218.15596330275233</v>
      </c>
      <c r="P157" s="103">
        <f t="shared" si="128"/>
        <v>220.91743119266059</v>
      </c>
      <c r="Q157" s="103">
        <f t="shared" si="128"/>
        <v>223.67889908256885</v>
      </c>
      <c r="R157" s="103">
        <f t="shared" si="128"/>
        <v>226.44036697247711</v>
      </c>
      <c r="S157" s="103">
        <f t="shared" si="128"/>
        <v>229.20183486238537</v>
      </c>
      <c r="T157" s="103">
        <f t="shared" si="128"/>
        <v>231.96330275229363</v>
      </c>
      <c r="U157" s="103">
        <f t="shared" si="128"/>
        <v>234.72477064220189</v>
      </c>
      <c r="V157" s="103">
        <f t="shared" si="128"/>
        <v>237.48623853211015</v>
      </c>
      <c r="W157" s="103">
        <f t="shared" si="128"/>
        <v>240.24770642201841</v>
      </c>
      <c r="X157" s="103">
        <f t="shared" si="128"/>
        <v>243.00917431192667</v>
      </c>
      <c r="Y157" s="103">
        <f t="shared" si="128"/>
        <v>245.77064220183493</v>
      </c>
      <c r="Z157" s="103">
        <f t="shared" si="128"/>
        <v>248.53211009174319</v>
      </c>
      <c r="AA157" s="103">
        <f t="shared" si="128"/>
        <v>251.29357798165145</v>
      </c>
      <c r="AB157" s="103">
        <f t="shared" si="128"/>
        <v>254.05504587155971</v>
      </c>
      <c r="AC157" s="103">
        <f t="shared" si="128"/>
        <v>256.81651376146795</v>
      </c>
      <c r="AD157" s="103">
        <f t="shared" si="128"/>
        <v>259.57798165137621</v>
      </c>
      <c r="AE157" s="103">
        <f t="shared" si="128"/>
        <v>262.33944954128447</v>
      </c>
      <c r="AF157" s="103">
        <f t="shared" si="128"/>
        <v>265.10091743119273</v>
      </c>
      <c r="AG157" s="103">
        <f t="shared" si="128"/>
        <v>267.86238532110099</v>
      </c>
      <c r="AH157" s="103">
        <f t="shared" si="128"/>
        <v>270.62385321100925</v>
      </c>
      <c r="AI157" s="103">
        <f t="shared" si="128"/>
        <v>273.38532110091751</v>
      </c>
      <c r="AJ157" s="103">
        <f t="shared" si="128"/>
        <v>276.14678899082577</v>
      </c>
      <c r="AK157" s="103">
        <f t="shared" si="128"/>
        <v>278.90825688073403</v>
      </c>
      <c r="AL157" s="103">
        <f t="shared" si="128"/>
        <v>281.66972477064229</v>
      </c>
      <c r="AM157" s="103">
        <f t="shared" si="128"/>
        <v>284.43119266055055</v>
      </c>
      <c r="AN157" s="103">
        <f t="shared" si="128"/>
        <v>287.19266055045881</v>
      </c>
      <c r="AO157" s="103">
        <f t="shared" si="128"/>
        <v>289.95412844036707</v>
      </c>
      <c r="AP157" s="103">
        <f t="shared" si="128"/>
        <v>292.71559633027533</v>
      </c>
      <c r="AQ157" s="103">
        <f t="shared" si="128"/>
        <v>295.47706422018359</v>
      </c>
      <c r="AR157" s="103">
        <f t="shared" si="128"/>
        <v>298.23853211009185</v>
      </c>
      <c r="AS157" s="72">
        <v>301</v>
      </c>
      <c r="AT157" s="93">
        <v>301</v>
      </c>
      <c r="AU157" s="93">
        <v>301</v>
      </c>
      <c r="AV157" s="93">
        <v>301</v>
      </c>
      <c r="AW157" s="93">
        <v>301</v>
      </c>
      <c r="AX157" s="84">
        <v>301</v>
      </c>
      <c r="AY157" s="113">
        <v>301</v>
      </c>
      <c r="AZ157" s="113">
        <v>301</v>
      </c>
      <c r="BA157" s="113">
        <v>301</v>
      </c>
      <c r="BB157" s="113">
        <v>301</v>
      </c>
      <c r="BC157" s="113">
        <v>301</v>
      </c>
      <c r="BD157" s="67">
        <v>301</v>
      </c>
    </row>
    <row r="158" spans="1:56" ht="15" customHeight="1">
      <c r="A158" s="26" t="s">
        <v>334</v>
      </c>
      <c r="B158" s="27">
        <v>1435</v>
      </c>
      <c r="C158" s="26" t="s">
        <v>199</v>
      </c>
      <c r="D158" s="26" t="s">
        <v>7</v>
      </c>
      <c r="E158" s="26" t="s">
        <v>8</v>
      </c>
      <c r="F158" s="104">
        <f t="shared" ref="F158" si="129">P158/80*70</f>
        <v>9954.875</v>
      </c>
      <c r="G158" s="103">
        <f>F158+($P$158/80)</f>
        <v>10097.0875</v>
      </c>
      <c r="H158" s="103">
        <f t="shared" ref="H158:O158" si="130">G158+($P$158/80)</f>
        <v>10239.299999999999</v>
      </c>
      <c r="I158" s="103">
        <f t="shared" si="130"/>
        <v>10381.512499999999</v>
      </c>
      <c r="J158" s="103">
        <f t="shared" si="130"/>
        <v>10523.724999999999</v>
      </c>
      <c r="K158" s="103">
        <f t="shared" si="130"/>
        <v>10665.937499999998</v>
      </c>
      <c r="L158" s="103">
        <f t="shared" si="130"/>
        <v>10808.149999999998</v>
      </c>
      <c r="M158" s="103">
        <f t="shared" si="130"/>
        <v>10950.362499999997</v>
      </c>
      <c r="N158" s="103">
        <f t="shared" si="130"/>
        <v>11092.574999999997</v>
      </c>
      <c r="O158" s="103">
        <f t="shared" si="130"/>
        <v>11234.787499999997</v>
      </c>
      <c r="P158" s="29">
        <v>11377</v>
      </c>
      <c r="Q158" s="29">
        <v>11340</v>
      </c>
      <c r="R158" s="29">
        <v>11760</v>
      </c>
      <c r="S158" s="29">
        <v>11760</v>
      </c>
      <c r="T158" s="29">
        <v>11637</v>
      </c>
      <c r="U158" s="29">
        <v>11266</v>
      </c>
      <c r="V158" s="29">
        <v>11236</v>
      </c>
      <c r="W158" s="29">
        <v>11194</v>
      </c>
      <c r="X158" s="29">
        <v>11076</v>
      </c>
      <c r="Y158" s="29">
        <v>11022</v>
      </c>
      <c r="Z158" s="29">
        <v>10081</v>
      </c>
      <c r="AA158" s="29">
        <v>10970</v>
      </c>
      <c r="AB158" s="29">
        <v>9846</v>
      </c>
      <c r="AC158" s="29">
        <v>10361</v>
      </c>
      <c r="AD158" s="29">
        <v>9661</v>
      </c>
      <c r="AE158" s="32">
        <v>10884</v>
      </c>
      <c r="AF158" s="32">
        <v>10923</v>
      </c>
      <c r="AG158" s="32">
        <v>10738</v>
      </c>
      <c r="AH158" s="32">
        <v>10929</v>
      </c>
      <c r="AI158" s="32">
        <v>10705</v>
      </c>
      <c r="AJ158" s="32">
        <v>10698</v>
      </c>
      <c r="AK158" s="32">
        <v>9865</v>
      </c>
      <c r="AL158" s="32">
        <v>9940</v>
      </c>
      <c r="AM158" s="32">
        <v>9882</v>
      </c>
      <c r="AN158" s="32">
        <v>9895</v>
      </c>
      <c r="AO158" s="32">
        <v>9867</v>
      </c>
      <c r="AP158" s="32">
        <v>9869</v>
      </c>
      <c r="AQ158" s="32">
        <v>9821</v>
      </c>
      <c r="AR158" s="32">
        <v>9840</v>
      </c>
      <c r="AS158" s="32">
        <v>9946</v>
      </c>
      <c r="AT158" s="32">
        <v>9968</v>
      </c>
      <c r="AU158" s="32">
        <v>10014</v>
      </c>
      <c r="AV158" s="32">
        <v>9944</v>
      </c>
      <c r="AW158" s="32">
        <v>9765</v>
      </c>
      <c r="AX158" s="44">
        <v>9689</v>
      </c>
      <c r="AY158" s="32">
        <v>9716</v>
      </c>
      <c r="AZ158" s="32">
        <v>9684</v>
      </c>
      <c r="BA158" s="32">
        <v>9684</v>
      </c>
      <c r="BB158" s="32">
        <v>9708</v>
      </c>
      <c r="BC158" s="32">
        <v>9701</v>
      </c>
      <c r="BD158" s="46">
        <v>10909</v>
      </c>
    </row>
    <row r="159" spans="1:56" ht="15" customHeight="1">
      <c r="A159" s="26" t="s">
        <v>335</v>
      </c>
      <c r="B159" s="36">
        <v>1435</v>
      </c>
      <c r="C159" s="26" t="s">
        <v>54</v>
      </c>
      <c r="D159" s="26" t="s">
        <v>7</v>
      </c>
      <c r="E159" s="26" t="s">
        <v>8</v>
      </c>
      <c r="F159" s="104">
        <f t="shared" ref="F159:F160" si="131">P159/80*70</f>
        <v>2575.125</v>
      </c>
      <c r="G159" s="103">
        <f>F159+($P$159/80)</f>
        <v>2611.9124999999999</v>
      </c>
      <c r="H159" s="103">
        <f t="shared" ref="H159:O159" si="132">G159+($P$159/80)</f>
        <v>2648.7</v>
      </c>
      <c r="I159" s="103">
        <f t="shared" si="132"/>
        <v>2685.4874999999997</v>
      </c>
      <c r="J159" s="103">
        <f t="shared" si="132"/>
        <v>2722.2749999999996</v>
      </c>
      <c r="K159" s="103">
        <f t="shared" si="132"/>
        <v>2759.0624999999995</v>
      </c>
      <c r="L159" s="103">
        <f t="shared" si="132"/>
        <v>2795.8499999999995</v>
      </c>
      <c r="M159" s="103">
        <f t="shared" si="132"/>
        <v>2832.6374999999994</v>
      </c>
      <c r="N159" s="103">
        <f t="shared" si="132"/>
        <v>2869.4249999999993</v>
      </c>
      <c r="O159" s="103">
        <f t="shared" si="132"/>
        <v>2906.2124999999992</v>
      </c>
      <c r="P159" s="29">
        <v>2943</v>
      </c>
      <c r="Q159" s="29">
        <v>2952</v>
      </c>
      <c r="R159" s="29">
        <v>2956</v>
      </c>
      <c r="S159" s="29">
        <v>2961</v>
      </c>
      <c r="T159" s="29">
        <v>2984</v>
      </c>
      <c r="U159" s="29">
        <v>2986</v>
      </c>
      <c r="V159" s="29">
        <v>2986</v>
      </c>
      <c r="W159" s="29">
        <v>2990</v>
      </c>
      <c r="X159" s="29">
        <v>2990</v>
      </c>
      <c r="Y159" s="29">
        <v>2994</v>
      </c>
      <c r="Z159" s="29">
        <v>2978</v>
      </c>
      <c r="AA159" s="29">
        <v>2982</v>
      </c>
      <c r="AB159" s="29">
        <v>2985</v>
      </c>
      <c r="AC159" s="29">
        <v>2983</v>
      </c>
      <c r="AD159" s="29">
        <v>2983</v>
      </c>
      <c r="AE159" s="32">
        <v>3232</v>
      </c>
      <c r="AF159" s="32">
        <v>3234</v>
      </c>
      <c r="AG159" s="32">
        <v>3184</v>
      </c>
      <c r="AH159" s="32">
        <v>3151</v>
      </c>
      <c r="AI159" s="32">
        <v>3143</v>
      </c>
      <c r="AJ159" s="32">
        <v>3216</v>
      </c>
      <c r="AK159" s="32">
        <v>3225</v>
      </c>
      <c r="AL159" s="32">
        <v>3222</v>
      </c>
      <c r="AM159" s="32">
        <v>3231</v>
      </c>
      <c r="AN159" s="32">
        <v>3381</v>
      </c>
      <c r="AO159" s="32">
        <v>3399</v>
      </c>
      <c r="AP159" s="32">
        <v>3563</v>
      </c>
      <c r="AQ159" s="32">
        <v>3349</v>
      </c>
      <c r="AR159" s="32">
        <v>3557</v>
      </c>
      <c r="AS159" s="32">
        <v>3599</v>
      </c>
      <c r="AT159" s="32">
        <v>3573.6210000000001</v>
      </c>
      <c r="AU159" s="32">
        <v>3551.1849999999999</v>
      </c>
      <c r="AV159" s="32">
        <v>3557.7869999999998</v>
      </c>
      <c r="AW159" s="32">
        <v>3611.0160000000001</v>
      </c>
      <c r="AX159" s="44">
        <v>4018.7190000000001</v>
      </c>
      <c r="AY159" s="32">
        <v>3976.3150000000001</v>
      </c>
      <c r="AZ159" s="32">
        <v>4034.4850000000001</v>
      </c>
      <c r="BA159" s="32">
        <v>4050.5230000000001</v>
      </c>
      <c r="BB159" s="32">
        <v>4046.846</v>
      </c>
      <c r="BC159" s="32">
        <v>3236.2452899999998</v>
      </c>
      <c r="BD159" s="32">
        <v>5317</v>
      </c>
    </row>
    <row r="160" spans="1:56" ht="15" customHeight="1">
      <c r="A160" s="26" t="s">
        <v>359</v>
      </c>
      <c r="B160" s="36">
        <v>1435</v>
      </c>
      <c r="C160" s="26" t="s">
        <v>201</v>
      </c>
      <c r="D160" s="26" t="s">
        <v>7</v>
      </c>
      <c r="E160" s="26" t="s">
        <v>8</v>
      </c>
      <c r="F160" s="104">
        <f t="shared" si="131"/>
        <v>1351.875</v>
      </c>
      <c r="G160" s="103">
        <f>F160+($P$160/80)</f>
        <v>1371.1875</v>
      </c>
      <c r="H160" s="103">
        <f t="shared" ref="H160:O160" si="133">G160+($P$160/80)</f>
        <v>1390.5</v>
      </c>
      <c r="I160" s="103">
        <f t="shared" si="133"/>
        <v>1409.8125</v>
      </c>
      <c r="J160" s="103">
        <f t="shared" si="133"/>
        <v>1429.125</v>
      </c>
      <c r="K160" s="103">
        <f t="shared" si="133"/>
        <v>1448.4375</v>
      </c>
      <c r="L160" s="103">
        <f t="shared" si="133"/>
        <v>1467.75</v>
      </c>
      <c r="M160" s="103">
        <f t="shared" si="133"/>
        <v>1487.0625</v>
      </c>
      <c r="N160" s="103">
        <f t="shared" si="133"/>
        <v>1506.375</v>
      </c>
      <c r="O160" s="103">
        <f t="shared" si="133"/>
        <v>1525.6875</v>
      </c>
      <c r="P160" s="29">
        <v>1545</v>
      </c>
      <c r="Q160" s="29">
        <v>1555</v>
      </c>
      <c r="R160" s="29">
        <v>1617</v>
      </c>
      <c r="S160" s="29">
        <v>1677</v>
      </c>
      <c r="T160" s="29">
        <v>1684</v>
      </c>
      <c r="U160" s="29">
        <v>2142</v>
      </c>
      <c r="V160" s="29">
        <v>2247</v>
      </c>
      <c r="W160" s="29">
        <v>2277</v>
      </c>
      <c r="X160" s="29">
        <v>2333</v>
      </c>
      <c r="Y160" s="29">
        <v>2387</v>
      </c>
      <c r="Z160" s="29">
        <v>2387</v>
      </c>
      <c r="AA160" s="29">
        <v>2398</v>
      </c>
      <c r="AB160" s="29">
        <v>2408</v>
      </c>
      <c r="AC160" s="29">
        <v>1525</v>
      </c>
      <c r="AD160" s="29">
        <v>1525</v>
      </c>
      <c r="AE160" s="32">
        <v>1525</v>
      </c>
      <c r="AF160" s="32">
        <v>1525</v>
      </c>
      <c r="AG160" s="32">
        <v>1525</v>
      </c>
      <c r="AH160" s="32">
        <v>1525</v>
      </c>
      <c r="AI160" s="32">
        <v>1771</v>
      </c>
      <c r="AJ160" s="32">
        <v>1771</v>
      </c>
      <c r="AK160" s="32">
        <v>1771</v>
      </c>
      <c r="AL160" s="32">
        <v>1888</v>
      </c>
      <c r="AM160" s="32">
        <v>1888</v>
      </c>
      <c r="AN160" s="32">
        <v>2023</v>
      </c>
      <c r="AO160" s="32">
        <v>2043</v>
      </c>
      <c r="AP160" s="32">
        <v>1801</v>
      </c>
      <c r="AQ160" s="32">
        <v>2139</v>
      </c>
      <c r="AR160" s="32">
        <v>2139</v>
      </c>
      <c r="AS160" s="32">
        <v>2139</v>
      </c>
      <c r="AT160" s="32">
        <v>2139</v>
      </c>
      <c r="AU160" s="94">
        <v>2139</v>
      </c>
      <c r="AV160" s="94">
        <v>2139</v>
      </c>
      <c r="AW160" s="94">
        <v>2139</v>
      </c>
      <c r="AX160" s="44">
        <v>2193</v>
      </c>
      <c r="AY160" s="44">
        <v>2193</v>
      </c>
      <c r="AZ160" s="44">
        <v>2193</v>
      </c>
      <c r="BA160" s="44">
        <v>2193</v>
      </c>
      <c r="BB160" s="44">
        <v>2193</v>
      </c>
      <c r="BC160" s="44">
        <v>2193</v>
      </c>
      <c r="BD160" s="26">
        <v>2193</v>
      </c>
    </row>
    <row r="161" spans="1:56" ht="15" customHeight="1">
      <c r="A161" s="26" t="s">
        <v>235</v>
      </c>
      <c r="B161" s="36">
        <v>1435</v>
      </c>
      <c r="C161" s="26"/>
      <c r="D161" s="26"/>
      <c r="E161" s="26"/>
      <c r="F161" s="104">
        <f>1724/108*70</f>
        <v>1117.4074074074074</v>
      </c>
      <c r="G161" s="104">
        <f>1724/108+F161</f>
        <v>1133.3703703703704</v>
      </c>
      <c r="H161" s="104">
        <f t="shared" ref="H161:AQ161" si="134">1724/108+G161</f>
        <v>1149.3333333333335</v>
      </c>
      <c r="I161" s="104">
        <f t="shared" si="134"/>
        <v>1165.2962962962965</v>
      </c>
      <c r="J161" s="104">
        <f t="shared" si="134"/>
        <v>1181.2592592592596</v>
      </c>
      <c r="K161" s="104">
        <f t="shared" si="134"/>
        <v>1197.2222222222226</v>
      </c>
      <c r="L161" s="104">
        <f t="shared" si="134"/>
        <v>1213.1851851851857</v>
      </c>
      <c r="M161" s="104">
        <f t="shared" si="134"/>
        <v>1229.1481481481487</v>
      </c>
      <c r="N161" s="104">
        <f t="shared" si="134"/>
        <v>1245.1111111111118</v>
      </c>
      <c r="O161" s="104">
        <f t="shared" si="134"/>
        <v>1261.0740740740748</v>
      </c>
      <c r="P161" s="104">
        <f t="shared" si="134"/>
        <v>1277.0370370370379</v>
      </c>
      <c r="Q161" s="104">
        <f t="shared" si="134"/>
        <v>1293.0000000000009</v>
      </c>
      <c r="R161" s="104">
        <f t="shared" si="134"/>
        <v>1308.962962962964</v>
      </c>
      <c r="S161" s="104">
        <f t="shared" si="134"/>
        <v>1324.925925925927</v>
      </c>
      <c r="T161" s="104">
        <f t="shared" si="134"/>
        <v>1340.8888888888901</v>
      </c>
      <c r="U161" s="104">
        <f t="shared" si="134"/>
        <v>1356.8518518518531</v>
      </c>
      <c r="V161" s="104">
        <f t="shared" si="134"/>
        <v>1372.8148148148161</v>
      </c>
      <c r="W161" s="104">
        <f t="shared" si="134"/>
        <v>1388.7777777777792</v>
      </c>
      <c r="X161" s="104">
        <f t="shared" si="134"/>
        <v>1404.7407407407422</v>
      </c>
      <c r="Y161" s="104">
        <f t="shared" si="134"/>
        <v>1420.7037037037053</v>
      </c>
      <c r="Z161" s="104">
        <f t="shared" si="134"/>
        <v>1436.6666666666683</v>
      </c>
      <c r="AA161" s="104">
        <f t="shared" si="134"/>
        <v>1452.6296296296314</v>
      </c>
      <c r="AB161" s="104">
        <f t="shared" si="134"/>
        <v>1468.5925925925944</v>
      </c>
      <c r="AC161" s="104">
        <f t="shared" si="134"/>
        <v>1484.5555555555575</v>
      </c>
      <c r="AD161" s="104">
        <f t="shared" si="134"/>
        <v>1500.5185185185205</v>
      </c>
      <c r="AE161" s="104">
        <f t="shared" si="134"/>
        <v>1516.4814814814836</v>
      </c>
      <c r="AF161" s="104">
        <f t="shared" si="134"/>
        <v>1532.4444444444466</v>
      </c>
      <c r="AG161" s="104">
        <f t="shared" si="134"/>
        <v>1548.4074074074097</v>
      </c>
      <c r="AH161" s="104">
        <f t="shared" si="134"/>
        <v>1564.3703703703727</v>
      </c>
      <c r="AI161" s="104">
        <f t="shared" si="134"/>
        <v>1580.3333333333358</v>
      </c>
      <c r="AJ161" s="104">
        <f t="shared" si="134"/>
        <v>1596.2962962962988</v>
      </c>
      <c r="AK161" s="104">
        <f t="shared" si="134"/>
        <v>1612.2592592592619</v>
      </c>
      <c r="AL161" s="104">
        <f t="shared" si="134"/>
        <v>1628.2222222222249</v>
      </c>
      <c r="AM161" s="104">
        <f t="shared" si="134"/>
        <v>1644.1851851851879</v>
      </c>
      <c r="AN161" s="104">
        <f t="shared" si="134"/>
        <v>1660.148148148151</v>
      </c>
      <c r="AO161" s="104">
        <f t="shared" si="134"/>
        <v>1676.111111111114</v>
      </c>
      <c r="AP161" s="104">
        <f t="shared" si="134"/>
        <v>1692.0740740740771</v>
      </c>
      <c r="AQ161" s="104">
        <f t="shared" si="134"/>
        <v>1708.0370370370401</v>
      </c>
      <c r="AR161" s="80">
        <v>1724</v>
      </c>
      <c r="AS161" s="80">
        <v>1652</v>
      </c>
      <c r="AT161" s="80">
        <v>1743</v>
      </c>
      <c r="AU161" s="80">
        <v>1742</v>
      </c>
      <c r="AV161" s="80">
        <v>1764</v>
      </c>
      <c r="AW161" s="80">
        <v>1765</v>
      </c>
      <c r="AX161" s="81">
        <v>1766</v>
      </c>
      <c r="AY161" s="80">
        <v>1771</v>
      </c>
      <c r="AZ161" s="80">
        <v>1777</v>
      </c>
      <c r="BA161" s="80">
        <v>1835</v>
      </c>
      <c r="BB161" s="80">
        <v>1836</v>
      </c>
      <c r="BC161" s="28">
        <f>BB161-246.33</f>
        <v>1589.67</v>
      </c>
      <c r="BD161" s="28">
        <f>BC161-246.33</f>
        <v>1343.3400000000001</v>
      </c>
    </row>
    <row r="162" spans="1:56" ht="15" customHeight="1">
      <c r="A162" s="26" t="s">
        <v>336</v>
      </c>
      <c r="B162" s="36">
        <v>1000</v>
      </c>
      <c r="C162" s="26" t="s">
        <v>214</v>
      </c>
      <c r="D162" s="26" t="s">
        <v>7</v>
      </c>
      <c r="E162" s="26" t="s">
        <v>8</v>
      </c>
      <c r="F162" s="104">
        <f>P162/80*70</f>
        <v>3888.5</v>
      </c>
      <c r="G162" s="103">
        <f>F162+($P$162/80)</f>
        <v>3944.05</v>
      </c>
      <c r="H162" s="103">
        <f t="shared" ref="H162:O162" si="135">G162+($P$162/80)</f>
        <v>3999.6000000000004</v>
      </c>
      <c r="I162" s="103">
        <f t="shared" si="135"/>
        <v>4055.1500000000005</v>
      </c>
      <c r="J162" s="103">
        <f t="shared" si="135"/>
        <v>4110.7000000000007</v>
      </c>
      <c r="K162" s="103">
        <f t="shared" si="135"/>
        <v>4166.2500000000009</v>
      </c>
      <c r="L162" s="103">
        <f t="shared" si="135"/>
        <v>4221.8000000000011</v>
      </c>
      <c r="M162" s="103">
        <f t="shared" si="135"/>
        <v>4277.3500000000013</v>
      </c>
      <c r="N162" s="103">
        <f t="shared" si="135"/>
        <v>4332.9000000000015</v>
      </c>
      <c r="O162" s="103">
        <f t="shared" si="135"/>
        <v>4388.4500000000016</v>
      </c>
      <c r="P162" s="29">
        <v>4444</v>
      </c>
      <c r="Q162" s="29">
        <v>4444</v>
      </c>
      <c r="R162" s="29">
        <v>4444</v>
      </c>
      <c r="S162" s="29">
        <v>4444</v>
      </c>
      <c r="T162" s="29">
        <v>4444</v>
      </c>
      <c r="U162" s="29">
        <v>4444</v>
      </c>
      <c r="V162" s="29">
        <v>4444</v>
      </c>
      <c r="W162" s="29">
        <v>4444</v>
      </c>
      <c r="X162" s="29">
        <v>4444</v>
      </c>
      <c r="Y162" s="29">
        <v>4444</v>
      </c>
      <c r="Z162" s="29">
        <v>4444</v>
      </c>
      <c r="AA162" s="29">
        <v>4460</v>
      </c>
      <c r="AB162" s="29">
        <v>4460</v>
      </c>
      <c r="AC162" s="29">
        <v>4460</v>
      </c>
      <c r="AD162" s="29">
        <v>4460</v>
      </c>
      <c r="AE162" s="32">
        <v>4460</v>
      </c>
      <c r="AF162" s="32">
        <v>4460</v>
      </c>
      <c r="AG162" s="32">
        <v>4581</v>
      </c>
      <c r="AH162" s="32">
        <v>4581</v>
      </c>
      <c r="AI162" s="32">
        <v>4582</v>
      </c>
      <c r="AJ162" s="32">
        <v>4582</v>
      </c>
      <c r="AK162" s="32">
        <v>4582</v>
      </c>
      <c r="AL162" s="32">
        <v>4460</v>
      </c>
      <c r="AM162" s="94">
        <f>(AL162-AN162)/2+AN162</f>
        <v>3530</v>
      </c>
      <c r="AN162" s="32">
        <v>2600</v>
      </c>
      <c r="AO162" s="94">
        <f t="shared" ref="AO162:AT162" si="136">AN162+15.285</f>
        <v>2615.2849999999999</v>
      </c>
      <c r="AP162" s="94">
        <f t="shared" si="136"/>
        <v>2630.5699999999997</v>
      </c>
      <c r="AQ162" s="94">
        <f t="shared" si="136"/>
        <v>2645.8549999999996</v>
      </c>
      <c r="AR162" s="94">
        <f t="shared" si="136"/>
        <v>2661.1399999999994</v>
      </c>
      <c r="AS162" s="94">
        <f t="shared" si="136"/>
        <v>2676.4249999999993</v>
      </c>
      <c r="AT162" s="94">
        <f t="shared" si="136"/>
        <v>2691.7099999999991</v>
      </c>
      <c r="AU162" s="32">
        <v>2707</v>
      </c>
      <c r="AV162" s="94">
        <f>AU162-1</f>
        <v>2706</v>
      </c>
      <c r="AW162" s="94">
        <f>AV162-1</f>
        <v>2705</v>
      </c>
      <c r="AX162" s="94">
        <f>AW162-1</f>
        <v>2704</v>
      </c>
      <c r="AY162" s="94">
        <f>AX162-1</f>
        <v>2703</v>
      </c>
      <c r="AZ162" s="94">
        <f>AY162-1</f>
        <v>2702</v>
      </c>
      <c r="BA162" s="32">
        <v>2701</v>
      </c>
      <c r="BB162" s="32">
        <v>2701</v>
      </c>
      <c r="BC162" s="32">
        <v>2701</v>
      </c>
      <c r="BD162" s="25">
        <v>2701</v>
      </c>
    </row>
    <row r="163" spans="1:56" ht="15" customHeight="1">
      <c r="A163" s="26" t="s">
        <v>337</v>
      </c>
      <c r="B163" s="36">
        <v>1000</v>
      </c>
      <c r="C163" s="26" t="s">
        <v>206</v>
      </c>
      <c r="D163" s="26" t="s">
        <v>7</v>
      </c>
      <c r="E163" s="26" t="s">
        <v>8</v>
      </c>
      <c r="F163" s="90">
        <v>3765</v>
      </c>
      <c r="G163" s="93">
        <v>3765</v>
      </c>
      <c r="H163" s="93">
        <v>3765</v>
      </c>
      <c r="I163" s="93">
        <v>3765</v>
      </c>
      <c r="J163" s="93">
        <v>3765</v>
      </c>
      <c r="K163" s="93">
        <v>3765</v>
      </c>
      <c r="L163" s="93">
        <f>K163-6</f>
        <v>3759</v>
      </c>
      <c r="M163" s="93">
        <f>L163-6</f>
        <v>3753</v>
      </c>
      <c r="N163" s="93">
        <f>M163-6</f>
        <v>3747</v>
      </c>
      <c r="O163" s="93">
        <f>N163-6</f>
        <v>3741</v>
      </c>
      <c r="P163" s="29">
        <v>3735</v>
      </c>
      <c r="Q163" s="29">
        <v>3735</v>
      </c>
      <c r="R163" s="29">
        <v>3735</v>
      </c>
      <c r="S163" s="29">
        <v>3735</v>
      </c>
      <c r="T163" s="29">
        <v>3735</v>
      </c>
      <c r="U163" s="29">
        <v>3735</v>
      </c>
      <c r="V163" s="29">
        <v>3728</v>
      </c>
      <c r="W163" s="29">
        <v>3728</v>
      </c>
      <c r="X163" s="29">
        <v>3818</v>
      </c>
      <c r="Y163" s="29">
        <v>3728</v>
      </c>
      <c r="Z163" s="29">
        <v>3861</v>
      </c>
      <c r="AA163" s="29">
        <v>3861</v>
      </c>
      <c r="AB163" s="29">
        <v>3870</v>
      </c>
      <c r="AC163" s="29">
        <v>3870</v>
      </c>
      <c r="AD163" s="29">
        <v>3870</v>
      </c>
      <c r="AE163" s="32">
        <v>4041</v>
      </c>
      <c r="AF163" s="32">
        <v>4041</v>
      </c>
      <c r="AG163" s="32">
        <v>4041</v>
      </c>
      <c r="AH163" s="32">
        <v>4044</v>
      </c>
      <c r="AI163" s="32">
        <v>4044</v>
      </c>
      <c r="AJ163" s="32">
        <v>4044</v>
      </c>
      <c r="AK163" s="94">
        <f t="shared" ref="AK163:AP163" si="137">AJ163+55</f>
        <v>4099</v>
      </c>
      <c r="AL163" s="94">
        <f t="shared" si="137"/>
        <v>4154</v>
      </c>
      <c r="AM163" s="94">
        <f t="shared" si="137"/>
        <v>4209</v>
      </c>
      <c r="AN163" s="94">
        <f t="shared" si="137"/>
        <v>4264</v>
      </c>
      <c r="AO163" s="94">
        <f t="shared" si="137"/>
        <v>4319</v>
      </c>
      <c r="AP163" s="94">
        <f t="shared" si="137"/>
        <v>4374</v>
      </c>
      <c r="AQ163" s="32">
        <v>4429</v>
      </c>
      <c r="AR163" s="94">
        <f>AQ163+9.67</f>
        <v>4438.67</v>
      </c>
      <c r="AS163" s="94">
        <f>AR163+9.67</f>
        <v>4448.34</v>
      </c>
      <c r="AT163" s="32">
        <v>4458</v>
      </c>
      <c r="AU163" s="32">
        <v>4458</v>
      </c>
      <c r="AV163" s="94">
        <f>AU163-179</f>
        <v>4279</v>
      </c>
      <c r="AW163" s="94">
        <f>AV163-179</f>
        <v>4100</v>
      </c>
      <c r="AX163" s="55">
        <v>4127</v>
      </c>
      <c r="AY163" s="32">
        <v>3742</v>
      </c>
      <c r="AZ163" s="32">
        <v>3742</v>
      </c>
      <c r="BA163" s="32">
        <v>4092</v>
      </c>
      <c r="BB163" s="32">
        <v>4092</v>
      </c>
      <c r="BC163" s="32">
        <v>4092</v>
      </c>
      <c r="BD163" s="25">
        <v>4092</v>
      </c>
    </row>
    <row r="164" spans="1:56" ht="15" customHeight="1">
      <c r="A164" s="26" t="s">
        <v>338</v>
      </c>
      <c r="B164" s="36">
        <v>1000</v>
      </c>
      <c r="C164" s="26" t="s">
        <v>205</v>
      </c>
      <c r="D164" s="26" t="s">
        <v>7</v>
      </c>
      <c r="E164" s="26" t="s">
        <v>8</v>
      </c>
      <c r="F164" s="112">
        <f>568/114*70</f>
        <v>348.77192982456143</v>
      </c>
      <c r="G164" s="112">
        <f>568/114+F164</f>
        <v>353.75438596491233</v>
      </c>
      <c r="H164" s="112">
        <f t="shared" ref="H164:AW164" si="138">568/114+G164</f>
        <v>358.73684210526324</v>
      </c>
      <c r="I164" s="112">
        <f t="shared" si="138"/>
        <v>363.71929824561414</v>
      </c>
      <c r="J164" s="112">
        <f t="shared" si="138"/>
        <v>368.70175438596505</v>
      </c>
      <c r="K164" s="112">
        <f t="shared" si="138"/>
        <v>373.68421052631595</v>
      </c>
      <c r="L164" s="112">
        <f t="shared" si="138"/>
        <v>378.66666666666686</v>
      </c>
      <c r="M164" s="112">
        <f t="shared" si="138"/>
        <v>383.64912280701776</v>
      </c>
      <c r="N164" s="112">
        <f t="shared" si="138"/>
        <v>388.63157894736867</v>
      </c>
      <c r="O164" s="112">
        <f t="shared" si="138"/>
        <v>393.61403508771957</v>
      </c>
      <c r="P164" s="112">
        <f t="shared" si="138"/>
        <v>398.59649122807048</v>
      </c>
      <c r="Q164" s="112">
        <f t="shared" si="138"/>
        <v>403.57894736842138</v>
      </c>
      <c r="R164" s="112">
        <f t="shared" si="138"/>
        <v>408.56140350877229</v>
      </c>
      <c r="S164" s="112">
        <f t="shared" si="138"/>
        <v>413.54385964912319</v>
      </c>
      <c r="T164" s="112">
        <f t="shared" si="138"/>
        <v>418.5263157894741</v>
      </c>
      <c r="U164" s="112">
        <f t="shared" si="138"/>
        <v>423.508771929825</v>
      </c>
      <c r="V164" s="112">
        <f t="shared" si="138"/>
        <v>428.49122807017591</v>
      </c>
      <c r="W164" s="112">
        <f t="shared" si="138"/>
        <v>433.47368421052681</v>
      </c>
      <c r="X164" s="112">
        <f t="shared" si="138"/>
        <v>438.45614035087772</v>
      </c>
      <c r="Y164" s="112">
        <f t="shared" si="138"/>
        <v>443.43859649122862</v>
      </c>
      <c r="Z164" s="112">
        <f t="shared" si="138"/>
        <v>448.42105263157953</v>
      </c>
      <c r="AA164" s="112">
        <f t="shared" si="138"/>
        <v>453.40350877193043</v>
      </c>
      <c r="AB164" s="112">
        <f t="shared" si="138"/>
        <v>458.38596491228134</v>
      </c>
      <c r="AC164" s="112">
        <f t="shared" si="138"/>
        <v>463.36842105263224</v>
      </c>
      <c r="AD164" s="112">
        <f t="shared" si="138"/>
        <v>468.35087719298315</v>
      </c>
      <c r="AE164" s="112">
        <f t="shared" si="138"/>
        <v>473.33333333333405</v>
      </c>
      <c r="AF164" s="112">
        <f t="shared" si="138"/>
        <v>478.31578947368496</v>
      </c>
      <c r="AG164" s="112">
        <f t="shared" si="138"/>
        <v>483.29824561403586</v>
      </c>
      <c r="AH164" s="112">
        <f t="shared" si="138"/>
        <v>488.28070175438677</v>
      </c>
      <c r="AI164" s="112">
        <f t="shared" si="138"/>
        <v>493.26315789473767</v>
      </c>
      <c r="AJ164" s="112">
        <f t="shared" si="138"/>
        <v>498.24561403508858</v>
      </c>
      <c r="AK164" s="112">
        <f t="shared" si="138"/>
        <v>503.22807017543948</v>
      </c>
      <c r="AL164" s="112">
        <f t="shared" si="138"/>
        <v>508.21052631579039</v>
      </c>
      <c r="AM164" s="112">
        <f t="shared" si="138"/>
        <v>513.19298245614129</v>
      </c>
      <c r="AN164" s="112">
        <f t="shared" si="138"/>
        <v>518.1754385964922</v>
      </c>
      <c r="AO164" s="112">
        <f t="shared" si="138"/>
        <v>523.1578947368431</v>
      </c>
      <c r="AP164" s="112">
        <f t="shared" si="138"/>
        <v>528.14035087719401</v>
      </c>
      <c r="AQ164" s="112">
        <f t="shared" si="138"/>
        <v>533.12280701754491</v>
      </c>
      <c r="AR164" s="112">
        <f t="shared" si="138"/>
        <v>538.10526315789582</v>
      </c>
      <c r="AS164" s="112">
        <f t="shared" si="138"/>
        <v>543.08771929824672</v>
      </c>
      <c r="AT164" s="112">
        <f t="shared" si="138"/>
        <v>548.07017543859763</v>
      </c>
      <c r="AU164" s="112">
        <f t="shared" si="138"/>
        <v>553.05263157894854</v>
      </c>
      <c r="AV164" s="112">
        <f t="shared" si="138"/>
        <v>558.03508771929944</v>
      </c>
      <c r="AW164" s="112">
        <f t="shared" si="138"/>
        <v>563.01754385965035</v>
      </c>
      <c r="AX164" s="40">
        <v>568</v>
      </c>
      <c r="AY164" s="54">
        <v>568</v>
      </c>
      <c r="AZ164" s="54">
        <v>568</v>
      </c>
      <c r="BA164" s="54">
        <v>568</v>
      </c>
      <c r="BB164" s="54">
        <v>568</v>
      </c>
      <c r="BC164" s="54">
        <v>568</v>
      </c>
      <c r="BD164" s="26">
        <v>568</v>
      </c>
    </row>
    <row r="165" spans="1:56" ht="15" customHeight="1">
      <c r="A165" s="26" t="s">
        <v>339</v>
      </c>
      <c r="B165" s="36" t="s">
        <v>375</v>
      </c>
      <c r="C165" s="26" t="s">
        <v>209</v>
      </c>
      <c r="D165" s="26" t="s">
        <v>7</v>
      </c>
      <c r="E165" s="26" t="s">
        <v>8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5">
        <v>0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25">
        <v>0</v>
      </c>
      <c r="AG165" s="25">
        <v>0</v>
      </c>
      <c r="AH165" s="25">
        <v>0</v>
      </c>
      <c r="AI165" s="25">
        <v>0</v>
      </c>
      <c r="AJ165" s="25">
        <v>0</v>
      </c>
      <c r="AK165" s="25">
        <v>0</v>
      </c>
      <c r="AL165" s="25">
        <v>0</v>
      </c>
      <c r="AM165" s="25">
        <v>0</v>
      </c>
      <c r="AN165" s="25">
        <v>0</v>
      </c>
      <c r="AO165" s="25">
        <v>0</v>
      </c>
      <c r="AP165" s="25">
        <v>0</v>
      </c>
      <c r="AQ165" s="25">
        <v>0</v>
      </c>
      <c r="AR165" s="25">
        <v>0</v>
      </c>
      <c r="AS165" s="25">
        <v>0</v>
      </c>
      <c r="AT165" s="25">
        <v>0</v>
      </c>
      <c r="AU165" s="25">
        <v>0</v>
      </c>
      <c r="AV165" s="25">
        <v>0</v>
      </c>
      <c r="AW165" s="25">
        <v>0</v>
      </c>
      <c r="AX165" s="25">
        <v>0</v>
      </c>
      <c r="AY165" s="25">
        <v>0</v>
      </c>
      <c r="AZ165" s="25">
        <v>0</v>
      </c>
      <c r="BA165" s="25">
        <v>0</v>
      </c>
      <c r="BB165" s="25">
        <v>0</v>
      </c>
      <c r="BC165" s="25">
        <v>0</v>
      </c>
      <c r="BD165" s="25">
        <v>0</v>
      </c>
    </row>
    <row r="166" spans="1:56" ht="15" customHeight="1">
      <c r="A166" s="26" t="s">
        <v>340</v>
      </c>
      <c r="B166" s="36" t="s">
        <v>375</v>
      </c>
      <c r="C166" s="26" t="s">
        <v>210</v>
      </c>
      <c r="D166" s="26" t="s">
        <v>7</v>
      </c>
      <c r="E166" s="26" t="s">
        <v>8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0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0</v>
      </c>
      <c r="AY166" s="25">
        <v>0</v>
      </c>
      <c r="AZ166" s="25">
        <v>0</v>
      </c>
      <c r="BA166" s="25">
        <v>0</v>
      </c>
      <c r="BB166" s="25">
        <v>0</v>
      </c>
      <c r="BC166" s="25">
        <v>0</v>
      </c>
      <c r="BD166" s="25">
        <v>0</v>
      </c>
    </row>
    <row r="167" spans="1:56" ht="15" customHeight="1">
      <c r="A167" s="26" t="s">
        <v>341</v>
      </c>
      <c r="B167" s="25">
        <v>1435</v>
      </c>
      <c r="C167" s="26" t="s">
        <v>211</v>
      </c>
      <c r="D167" s="26" t="s">
        <v>7</v>
      </c>
      <c r="E167" s="26" t="s">
        <v>8</v>
      </c>
      <c r="F167" s="49">
        <v>1863</v>
      </c>
      <c r="G167" s="86">
        <v>1863</v>
      </c>
      <c r="H167" s="94">
        <f t="shared" ref="H167:O167" si="139">G167+36.8</f>
        <v>1899.8</v>
      </c>
      <c r="I167" s="94">
        <f t="shared" si="139"/>
        <v>1936.6</v>
      </c>
      <c r="J167" s="94">
        <f t="shared" si="139"/>
        <v>1973.3999999999999</v>
      </c>
      <c r="K167" s="94">
        <f t="shared" si="139"/>
        <v>2010.1999999999998</v>
      </c>
      <c r="L167" s="94">
        <f t="shared" si="139"/>
        <v>2046.9999999999998</v>
      </c>
      <c r="M167" s="94">
        <f t="shared" si="139"/>
        <v>2083.7999999999997</v>
      </c>
      <c r="N167" s="94">
        <f t="shared" si="139"/>
        <v>2120.6</v>
      </c>
      <c r="O167" s="94">
        <f t="shared" si="139"/>
        <v>2157.4</v>
      </c>
      <c r="P167" s="29">
        <v>2047</v>
      </c>
      <c r="Q167" s="29">
        <v>2051</v>
      </c>
      <c r="R167" s="29">
        <v>2180</v>
      </c>
      <c r="S167" s="29">
        <v>2186</v>
      </c>
      <c r="T167" s="29">
        <v>2211</v>
      </c>
      <c r="U167" s="29">
        <v>2211</v>
      </c>
      <c r="V167" s="29">
        <v>2227</v>
      </c>
      <c r="W167" s="29">
        <v>2253</v>
      </c>
      <c r="X167" s="29">
        <v>2253</v>
      </c>
      <c r="Y167" s="29">
        <v>2270</v>
      </c>
      <c r="Z167" s="29">
        <v>2270</v>
      </c>
      <c r="AA167" s="29">
        <v>2270</v>
      </c>
      <c r="AB167" s="29">
        <v>2278</v>
      </c>
      <c r="AC167" s="29">
        <v>1941</v>
      </c>
      <c r="AD167" s="29">
        <v>1941</v>
      </c>
      <c r="AE167" s="87">
        <v>1860</v>
      </c>
      <c r="AF167" s="94">
        <f>AE167+4.9</f>
        <v>1864.9</v>
      </c>
      <c r="AG167" s="94">
        <f t="shared" ref="AG167:AN167" si="140">AF167+4.9</f>
        <v>1869.8000000000002</v>
      </c>
      <c r="AH167" s="94">
        <f t="shared" si="140"/>
        <v>1874.7000000000003</v>
      </c>
      <c r="AI167" s="94">
        <f t="shared" si="140"/>
        <v>1879.6000000000004</v>
      </c>
      <c r="AJ167" s="94">
        <f t="shared" si="140"/>
        <v>1884.5000000000005</v>
      </c>
      <c r="AK167" s="94">
        <f t="shared" si="140"/>
        <v>1889.4000000000005</v>
      </c>
      <c r="AL167" s="94">
        <f t="shared" si="140"/>
        <v>1894.3000000000006</v>
      </c>
      <c r="AM167" s="94">
        <f t="shared" si="140"/>
        <v>1899.2000000000007</v>
      </c>
      <c r="AN167" s="94">
        <f t="shared" si="140"/>
        <v>1904.1000000000008</v>
      </c>
      <c r="AO167" s="87">
        <v>1909</v>
      </c>
      <c r="AP167" s="94">
        <f>AO167-158</f>
        <v>1751</v>
      </c>
      <c r="AQ167" s="94">
        <f t="shared" ref="AQ167:AS167" si="141">AP167-158</f>
        <v>1593</v>
      </c>
      <c r="AR167" s="94">
        <f t="shared" si="141"/>
        <v>1435</v>
      </c>
      <c r="AS167" s="94">
        <f t="shared" si="141"/>
        <v>1277</v>
      </c>
      <c r="AT167" s="87">
        <v>1119</v>
      </c>
      <c r="AU167" s="94">
        <f>AT167+263.5</f>
        <v>1382.5</v>
      </c>
      <c r="AV167" s="94">
        <f t="shared" ref="AV167:AW167" si="142">AU167+263.5</f>
        <v>1646</v>
      </c>
      <c r="AW167" s="94">
        <f t="shared" si="142"/>
        <v>1909.5</v>
      </c>
      <c r="AX167" s="55">
        <v>2173</v>
      </c>
      <c r="AY167" s="97">
        <v>2173</v>
      </c>
      <c r="AZ167" s="97">
        <v>2173</v>
      </c>
      <c r="BA167" s="97">
        <v>2173</v>
      </c>
      <c r="BB167" s="97">
        <v>2173</v>
      </c>
      <c r="BC167" s="97">
        <v>2173</v>
      </c>
      <c r="BD167" s="25"/>
    </row>
    <row r="168" spans="1:56" ht="15" customHeight="1">
      <c r="A168" s="26" t="s">
        <v>233</v>
      </c>
      <c r="B168" s="25">
        <v>1435</v>
      </c>
      <c r="C168" s="26" t="s">
        <v>212</v>
      </c>
      <c r="D168" s="26" t="s">
        <v>7</v>
      </c>
      <c r="E168" s="26" t="s">
        <v>8</v>
      </c>
      <c r="F168" s="87">
        <v>7849.02</v>
      </c>
      <c r="G168" s="94">
        <f>F168+13</f>
        <v>7862.02</v>
      </c>
      <c r="H168" s="94">
        <f>G168+13</f>
        <v>7875.02</v>
      </c>
      <c r="I168" s="94">
        <f>H168+13</f>
        <v>7888.02</v>
      </c>
      <c r="J168" s="94">
        <f>I168+13</f>
        <v>7901.02</v>
      </c>
      <c r="K168" s="87">
        <v>7914.16</v>
      </c>
      <c r="L168" s="94">
        <f>K168+55.768</f>
        <v>7969.9279999999999</v>
      </c>
      <c r="M168" s="94">
        <f>L168+55.768</f>
        <v>8025.6959999999999</v>
      </c>
      <c r="N168" s="94">
        <f>M168+55.768</f>
        <v>8081.4639999999999</v>
      </c>
      <c r="O168" s="94">
        <f>N168+55.768</f>
        <v>8137.232</v>
      </c>
      <c r="P168" s="29">
        <v>8193</v>
      </c>
      <c r="Q168" s="29">
        <v>8193</v>
      </c>
      <c r="R168" s="29">
        <v>8156</v>
      </c>
      <c r="S168" s="29">
        <v>8169</v>
      </c>
      <c r="T168" s="29">
        <v>8169</v>
      </c>
      <c r="U168" s="29">
        <v>8169</v>
      </c>
      <c r="V168" s="29">
        <v>8170</v>
      </c>
      <c r="W168" s="29">
        <v>8169</v>
      </c>
      <c r="X168" s="29">
        <v>8164</v>
      </c>
      <c r="Y168" s="29">
        <v>8430</v>
      </c>
      <c r="Z168" s="29">
        <v>8429</v>
      </c>
      <c r="AA168" s="29">
        <v>8429</v>
      </c>
      <c r="AB168" s="29">
        <v>8430</v>
      </c>
      <c r="AC168" s="29">
        <v>8430</v>
      </c>
      <c r="AD168" s="29">
        <v>8452</v>
      </c>
      <c r="AE168" s="32">
        <v>8549</v>
      </c>
      <c r="AF168" s="32">
        <v>8607</v>
      </c>
      <c r="AG168" s="32">
        <v>8607</v>
      </c>
      <c r="AH168" s="32">
        <v>8607</v>
      </c>
      <c r="AI168" s="32">
        <v>8682</v>
      </c>
      <c r="AJ168" s="32">
        <v>8671</v>
      </c>
      <c r="AK168" s="32">
        <v>8671</v>
      </c>
      <c r="AL168" s="32">
        <v>8671</v>
      </c>
      <c r="AM168" s="32">
        <v>8697</v>
      </c>
      <c r="AN168" s="32">
        <v>8697</v>
      </c>
      <c r="AO168" s="32">
        <v>8697</v>
      </c>
      <c r="AP168" s="32">
        <v>8697</v>
      </c>
      <c r="AQ168" s="32">
        <v>8697</v>
      </c>
      <c r="AR168" s="32">
        <v>8699</v>
      </c>
      <c r="AS168" s="32">
        <v>9080</v>
      </c>
      <c r="AT168" s="32">
        <v>9594</v>
      </c>
      <c r="AU168" s="32">
        <v>9642</v>
      </c>
      <c r="AV168" s="32">
        <v>9642</v>
      </c>
      <c r="AW168" s="32">
        <v>9718</v>
      </c>
      <c r="AX168" s="44">
        <v>10087</v>
      </c>
      <c r="AY168" s="32">
        <v>10131</v>
      </c>
      <c r="AZ168" s="32">
        <v>10131</v>
      </c>
      <c r="BA168" s="32">
        <v>10207</v>
      </c>
      <c r="BB168" s="32">
        <v>10315</v>
      </c>
      <c r="BC168" s="32">
        <v>10378</v>
      </c>
      <c r="BD168" s="25">
        <v>10378</v>
      </c>
    </row>
    <row r="169" spans="1:56" ht="15" customHeight="1">
      <c r="A169" s="26" t="s">
        <v>351</v>
      </c>
      <c r="B169" s="36" t="s">
        <v>375</v>
      </c>
      <c r="C169" s="26" t="s">
        <v>202</v>
      </c>
      <c r="D169" s="26" t="s">
        <v>7</v>
      </c>
      <c r="E169" s="26" t="s">
        <v>8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>
        <v>0</v>
      </c>
      <c r="BD169" s="25">
        <v>0</v>
      </c>
    </row>
    <row r="170" spans="1:56" ht="15" customHeight="1">
      <c r="A170" s="26" t="s">
        <v>342</v>
      </c>
      <c r="B170" s="36" t="s">
        <v>375</v>
      </c>
      <c r="C170" s="26" t="s">
        <v>213</v>
      </c>
      <c r="D170" s="26" t="s">
        <v>7</v>
      </c>
      <c r="E170" s="26" t="s">
        <v>8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>
        <v>0</v>
      </c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>
        <v>0</v>
      </c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  <c r="BA170" s="25">
        <v>0</v>
      </c>
      <c r="BB170" s="25">
        <v>0</v>
      </c>
      <c r="BC170" s="25">
        <v>0</v>
      </c>
      <c r="BD170" s="25">
        <v>0</v>
      </c>
    </row>
    <row r="171" spans="1:56" ht="15" customHeight="1">
      <c r="A171" s="26" t="s">
        <v>343</v>
      </c>
      <c r="B171" s="36">
        <v>1000</v>
      </c>
      <c r="C171" s="26" t="s">
        <v>215</v>
      </c>
      <c r="D171" s="26" t="s">
        <v>7</v>
      </c>
      <c r="E171" s="26" t="s">
        <v>8</v>
      </c>
      <c r="F171" s="104">
        <f t="shared" ref="F171" si="143">P171/80*70</f>
        <v>1078</v>
      </c>
      <c r="G171" s="103">
        <f>F171+($P$171/80)</f>
        <v>1093.4000000000001</v>
      </c>
      <c r="H171" s="103">
        <f t="shared" ref="H171:O171" si="144">G171+($P$171/80)</f>
        <v>1108.8000000000002</v>
      </c>
      <c r="I171" s="103">
        <f t="shared" si="144"/>
        <v>1124.2000000000003</v>
      </c>
      <c r="J171" s="103">
        <f t="shared" si="144"/>
        <v>1139.6000000000004</v>
      </c>
      <c r="K171" s="103">
        <f t="shared" si="144"/>
        <v>1155.0000000000005</v>
      </c>
      <c r="L171" s="103">
        <f t="shared" si="144"/>
        <v>1170.4000000000005</v>
      </c>
      <c r="M171" s="103">
        <f t="shared" si="144"/>
        <v>1185.8000000000006</v>
      </c>
      <c r="N171" s="103">
        <f t="shared" si="144"/>
        <v>1201.2000000000007</v>
      </c>
      <c r="O171" s="103">
        <f t="shared" si="144"/>
        <v>1216.6000000000008</v>
      </c>
      <c r="P171" s="29">
        <v>1232</v>
      </c>
      <c r="Q171" s="29">
        <v>1232</v>
      </c>
      <c r="R171" s="29">
        <v>1232</v>
      </c>
      <c r="S171" s="29">
        <v>1232</v>
      </c>
      <c r="T171" s="29">
        <v>1232</v>
      </c>
      <c r="U171" s="29">
        <v>1232</v>
      </c>
      <c r="V171" s="29">
        <v>1232</v>
      </c>
      <c r="W171" s="29">
        <v>1232</v>
      </c>
      <c r="X171" s="29">
        <v>1232</v>
      </c>
      <c r="Y171" s="29">
        <v>1232</v>
      </c>
      <c r="Z171" s="29">
        <v>1232</v>
      </c>
      <c r="AA171" s="29">
        <v>1241</v>
      </c>
      <c r="AB171" s="29">
        <v>1241</v>
      </c>
      <c r="AC171" s="29">
        <v>1241</v>
      </c>
      <c r="AD171" s="29">
        <v>1241</v>
      </c>
      <c r="AE171" s="32">
        <v>1241</v>
      </c>
      <c r="AF171" s="32">
        <v>1250</v>
      </c>
      <c r="AG171" s="32">
        <v>1185</v>
      </c>
      <c r="AH171" s="32">
        <v>594</v>
      </c>
      <c r="AI171" s="32">
        <v>261</v>
      </c>
      <c r="AJ171" s="32">
        <v>259</v>
      </c>
      <c r="AK171" s="32">
        <v>259</v>
      </c>
      <c r="AL171" s="32">
        <v>259</v>
      </c>
      <c r="AM171" s="32">
        <v>259</v>
      </c>
      <c r="AN171" s="31">
        <v>259</v>
      </c>
      <c r="AO171" s="94">
        <v>259</v>
      </c>
      <c r="AP171" s="94">
        <v>259</v>
      </c>
      <c r="AQ171" s="94">
        <v>259</v>
      </c>
      <c r="AR171" s="94">
        <v>259</v>
      </c>
      <c r="AS171" s="94">
        <v>259</v>
      </c>
      <c r="AT171" s="94">
        <v>259</v>
      </c>
      <c r="AU171" s="94">
        <v>259</v>
      </c>
      <c r="AV171" s="94">
        <v>259</v>
      </c>
      <c r="AW171" s="94">
        <v>259</v>
      </c>
      <c r="AX171" s="44">
        <v>259</v>
      </c>
      <c r="AY171" s="44">
        <v>259</v>
      </c>
      <c r="AZ171" s="44">
        <v>259</v>
      </c>
      <c r="BA171" s="44">
        <v>259</v>
      </c>
      <c r="BB171" s="44">
        <v>259</v>
      </c>
      <c r="BC171" s="44">
        <v>259</v>
      </c>
      <c r="BD171" s="26">
        <v>259</v>
      </c>
    </row>
    <row r="172" spans="1:56" ht="15" customHeight="1">
      <c r="A172" s="26" t="s">
        <v>349</v>
      </c>
      <c r="B172" s="36" t="s">
        <v>375</v>
      </c>
      <c r="C172" s="26" t="s">
        <v>16</v>
      </c>
      <c r="D172" s="26" t="s">
        <v>7</v>
      </c>
      <c r="E172" s="26" t="s">
        <v>8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0</v>
      </c>
      <c r="AK172" s="25">
        <v>0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  <c r="BA172" s="25">
        <v>0</v>
      </c>
      <c r="BB172" s="25">
        <v>0</v>
      </c>
      <c r="BC172" s="25">
        <v>0</v>
      </c>
      <c r="BD172" s="28">
        <v>261</v>
      </c>
    </row>
    <row r="173" spans="1:56" ht="15" customHeight="1">
      <c r="A173" s="26" t="s">
        <v>344</v>
      </c>
      <c r="B173" s="36">
        <v>1435</v>
      </c>
      <c r="C173" s="26" t="s">
        <v>98</v>
      </c>
      <c r="D173" s="26" t="s">
        <v>7</v>
      </c>
      <c r="E173" s="26" t="s">
        <v>8</v>
      </c>
      <c r="F173" s="104">
        <f t="shared" ref="F173" si="145">P173/80*70</f>
        <v>15439.375</v>
      </c>
      <c r="G173" s="103">
        <f>F173+($P$173/80)</f>
        <v>15659.9375</v>
      </c>
      <c r="H173" s="103">
        <f t="shared" ref="H173:O173" si="146">G173+($P$173/80)</f>
        <v>15880.5</v>
      </c>
      <c r="I173" s="103">
        <f t="shared" si="146"/>
        <v>16101.0625</v>
      </c>
      <c r="J173" s="103">
        <f t="shared" si="146"/>
        <v>16321.625</v>
      </c>
      <c r="K173" s="103">
        <f t="shared" si="146"/>
        <v>16542.1875</v>
      </c>
      <c r="L173" s="103">
        <f t="shared" si="146"/>
        <v>16762.75</v>
      </c>
      <c r="M173" s="103">
        <f t="shared" si="146"/>
        <v>16983.3125</v>
      </c>
      <c r="N173" s="103">
        <f t="shared" si="146"/>
        <v>17203.875</v>
      </c>
      <c r="O173" s="103">
        <f t="shared" si="146"/>
        <v>17424.4375</v>
      </c>
      <c r="P173" s="29">
        <v>17645</v>
      </c>
      <c r="Q173" s="29">
        <v>17431</v>
      </c>
      <c r="R173" s="29">
        <v>17431</v>
      </c>
      <c r="S173" s="29">
        <v>17230</v>
      </c>
      <c r="T173" s="29">
        <v>16964</v>
      </c>
      <c r="U173" s="29">
        <v>16803</v>
      </c>
      <c r="V173" s="29">
        <v>16729</v>
      </c>
      <c r="W173" s="29">
        <v>16670</v>
      </c>
      <c r="X173" s="29">
        <v>16630</v>
      </c>
      <c r="Y173" s="29">
        <v>16599</v>
      </c>
      <c r="Z173" s="29">
        <v>16588</v>
      </c>
      <c r="AA173" s="29">
        <v>16584</v>
      </c>
      <c r="AB173" s="29">
        <v>16528</v>
      </c>
      <c r="AC173" s="29">
        <v>16536</v>
      </c>
      <c r="AD173" s="29">
        <v>16536</v>
      </c>
      <c r="AE173" s="32">
        <v>17001</v>
      </c>
      <c r="AF173" s="32">
        <v>17001</v>
      </c>
      <c r="AG173" s="32">
        <v>16991</v>
      </c>
      <c r="AH173" s="32">
        <v>16999</v>
      </c>
      <c r="AI173" s="32">
        <v>16989</v>
      </c>
      <c r="AJ173" s="32">
        <v>16992</v>
      </c>
      <c r="AK173" s="32">
        <v>16992</v>
      </c>
      <c r="AL173" s="32">
        <v>17010</v>
      </c>
      <c r="AM173" s="32">
        <v>16907</v>
      </c>
      <c r="AN173" s="32">
        <v>16530</v>
      </c>
      <c r="AO173" s="94">
        <f>AN173-89</f>
        <v>16441</v>
      </c>
      <c r="AP173" s="94">
        <f>AO173-89</f>
        <v>16352</v>
      </c>
      <c r="AQ173" s="32">
        <v>16263</v>
      </c>
      <c r="AR173" s="32">
        <v>16273</v>
      </c>
      <c r="AS173" s="32">
        <v>16239</v>
      </c>
      <c r="AT173" s="32">
        <v>15888</v>
      </c>
      <c r="AU173" s="32">
        <v>16209.59</v>
      </c>
      <c r="AV173" s="32">
        <v>15846.5</v>
      </c>
      <c r="AW173" s="32">
        <v>15861</v>
      </c>
      <c r="AX173" s="44">
        <v>16532.099999999999</v>
      </c>
      <c r="AY173" s="32">
        <v>16245.1</v>
      </c>
      <c r="AZ173" s="32">
        <v>16257</v>
      </c>
      <c r="BA173" s="32">
        <v>16294</v>
      </c>
      <c r="BB173" s="32">
        <v>16295</v>
      </c>
      <c r="BC173" s="71">
        <v>16346</v>
      </c>
      <c r="BD173" s="71">
        <v>16377</v>
      </c>
    </row>
    <row r="174" spans="1:56" ht="15" customHeight="1">
      <c r="A174" s="26" t="s">
        <v>541</v>
      </c>
      <c r="B174" s="36">
        <v>1435</v>
      </c>
      <c r="C174" s="26" t="s">
        <v>218</v>
      </c>
      <c r="D174" s="26" t="s">
        <v>7</v>
      </c>
      <c r="E174" s="26" t="s">
        <v>8</v>
      </c>
      <c r="F174" s="87">
        <v>320000</v>
      </c>
      <c r="G174" s="94">
        <f t="shared" ref="G174:O174" si="147">F174-5415.8</f>
        <v>314584.2</v>
      </c>
      <c r="H174" s="94">
        <f t="shared" si="147"/>
        <v>309168.40000000002</v>
      </c>
      <c r="I174" s="94">
        <f t="shared" si="147"/>
        <v>303752.60000000003</v>
      </c>
      <c r="J174" s="94">
        <f t="shared" si="147"/>
        <v>298336.80000000005</v>
      </c>
      <c r="K174" s="94">
        <f t="shared" si="147"/>
        <v>292921.00000000006</v>
      </c>
      <c r="L174" s="94">
        <f t="shared" si="147"/>
        <v>287505.20000000007</v>
      </c>
      <c r="M174" s="94">
        <f t="shared" si="147"/>
        <v>282089.40000000008</v>
      </c>
      <c r="N174" s="94">
        <f t="shared" si="147"/>
        <v>276673.60000000009</v>
      </c>
      <c r="O174" s="94">
        <f t="shared" si="147"/>
        <v>271257.8000000001</v>
      </c>
      <c r="P174" s="29">
        <v>265842</v>
      </c>
      <c r="Q174" s="29">
        <v>261548</v>
      </c>
      <c r="R174" s="29">
        <v>256650</v>
      </c>
      <c r="S174" s="29">
        <v>251418</v>
      </c>
      <c r="T174" s="29">
        <v>245158</v>
      </c>
      <c r="U174" s="29">
        <v>235103</v>
      </c>
      <c r="V174" s="29">
        <v>225905</v>
      </c>
      <c r="W174" s="29">
        <v>213258</v>
      </c>
      <c r="X174" s="29">
        <v>205734</v>
      </c>
      <c r="Y174" s="29">
        <v>200381</v>
      </c>
      <c r="Z174" s="29">
        <v>193158</v>
      </c>
      <c r="AA174" s="29">
        <v>188107</v>
      </c>
      <c r="AB174" s="29">
        <v>182348</v>
      </c>
      <c r="AC174" s="29">
        <v>178105</v>
      </c>
      <c r="AD174" s="29">
        <v>176342</v>
      </c>
      <c r="AE174" s="32">
        <v>201284</v>
      </c>
      <c r="AF174" s="32">
        <v>203875</v>
      </c>
      <c r="AG174" s="32">
        <v>195804</v>
      </c>
      <c r="AH174" s="32">
        <v>192815</v>
      </c>
      <c r="AI174" s="32">
        <v>194708</v>
      </c>
      <c r="AJ174" s="32">
        <v>194077</v>
      </c>
      <c r="AK174" s="32">
        <v>194746</v>
      </c>
      <c r="AL174" s="32">
        <v>198057</v>
      </c>
      <c r="AM174" s="32">
        <v>196806</v>
      </c>
      <c r="AN174" s="32">
        <v>195369</v>
      </c>
      <c r="AO174" s="32">
        <v>194025</v>
      </c>
      <c r="AP174" s="32">
        <v>191771</v>
      </c>
      <c r="AQ174" s="32">
        <v>193560.51</v>
      </c>
      <c r="AR174" s="32">
        <v>192123</v>
      </c>
      <c r="AS174" s="32">
        <v>191785</v>
      </c>
      <c r="AT174" s="32">
        <v>194431</v>
      </c>
      <c r="AU174" s="32">
        <v>194136</v>
      </c>
      <c r="AV174" s="32">
        <v>153516.6</v>
      </c>
      <c r="AW174" s="32">
        <v>154321.5</v>
      </c>
      <c r="AX174" s="44">
        <v>152932.6</v>
      </c>
      <c r="AY174" s="32">
        <v>151735</v>
      </c>
      <c r="AZ174" s="32">
        <v>151270</v>
      </c>
      <c r="BA174" s="32">
        <v>150966</v>
      </c>
      <c r="BB174" s="32">
        <v>150462.29759999999</v>
      </c>
      <c r="BC174" s="49">
        <v>150462.29759999999</v>
      </c>
      <c r="BD174" s="49">
        <v>150462.29759999999</v>
      </c>
    </row>
    <row r="175" spans="1:56" ht="15" customHeight="1">
      <c r="A175" s="26" t="s">
        <v>345</v>
      </c>
      <c r="B175" s="36">
        <v>1435</v>
      </c>
      <c r="C175" s="26" t="s">
        <v>217</v>
      </c>
      <c r="D175" s="26" t="s">
        <v>7</v>
      </c>
      <c r="E175" s="26" t="s">
        <v>8</v>
      </c>
      <c r="F175" s="104">
        <f t="shared" ref="F175" si="148">P175/80*70</f>
        <v>2629.375</v>
      </c>
      <c r="G175" s="103">
        <f>F175+($P$175/80)</f>
        <v>2666.9375</v>
      </c>
      <c r="H175" s="103">
        <f t="shared" ref="H175:O175" si="149">G175+($P$175/80)</f>
        <v>2704.5</v>
      </c>
      <c r="I175" s="103">
        <f t="shared" si="149"/>
        <v>2742.0625</v>
      </c>
      <c r="J175" s="103">
        <f t="shared" si="149"/>
        <v>2779.625</v>
      </c>
      <c r="K175" s="103">
        <f t="shared" si="149"/>
        <v>2817.1875</v>
      </c>
      <c r="L175" s="103">
        <f t="shared" si="149"/>
        <v>2854.75</v>
      </c>
      <c r="M175" s="103">
        <f t="shared" si="149"/>
        <v>2892.3125</v>
      </c>
      <c r="N175" s="103">
        <f t="shared" si="149"/>
        <v>2929.875</v>
      </c>
      <c r="O175" s="103">
        <f t="shared" si="149"/>
        <v>2967.4375</v>
      </c>
      <c r="P175" s="29">
        <v>3005</v>
      </c>
      <c r="Q175" s="29">
        <v>3050</v>
      </c>
      <c r="R175" s="29">
        <v>3010</v>
      </c>
      <c r="S175" s="29">
        <v>3001</v>
      </c>
      <c r="T175" s="29">
        <v>3002</v>
      </c>
      <c r="U175" s="29">
        <v>2991</v>
      </c>
      <c r="V175" s="29">
        <v>2991</v>
      </c>
      <c r="W175" s="29">
        <v>2991</v>
      </c>
      <c r="X175" s="29">
        <v>2991</v>
      </c>
      <c r="Y175" s="29">
        <v>2991</v>
      </c>
      <c r="Z175" s="29">
        <v>2991</v>
      </c>
      <c r="AA175" s="29">
        <v>2991</v>
      </c>
      <c r="AB175" s="29">
        <v>2991</v>
      </c>
      <c r="AC175" s="29">
        <v>2993.3</v>
      </c>
      <c r="AD175" s="94">
        <f>AC175+4.35</f>
        <v>2997.65</v>
      </c>
      <c r="AE175" s="32">
        <v>3002</v>
      </c>
      <c r="AF175" s="32">
        <v>2993</v>
      </c>
      <c r="AG175" s="32">
        <v>2993</v>
      </c>
      <c r="AH175" s="32">
        <v>2993</v>
      </c>
      <c r="AI175" s="32">
        <v>2993</v>
      </c>
      <c r="AJ175" s="32">
        <v>2993</v>
      </c>
      <c r="AK175" s="32">
        <v>2993</v>
      </c>
      <c r="AL175" s="32">
        <v>2993</v>
      </c>
      <c r="AM175" s="32">
        <v>2993</v>
      </c>
      <c r="AN175" s="32">
        <v>2993</v>
      </c>
      <c r="AO175" s="32">
        <v>2993</v>
      </c>
      <c r="AP175" s="32">
        <v>2993</v>
      </c>
      <c r="AQ175" s="32">
        <v>1641</v>
      </c>
      <c r="AR175" s="32">
        <v>1641</v>
      </c>
      <c r="AS175" s="94">
        <f>AR175-23.833</f>
        <v>1617.1669999999999</v>
      </c>
      <c r="AT175" s="94">
        <f>AS175-23.833</f>
        <v>1593.3339999999998</v>
      </c>
      <c r="AU175" s="94">
        <f>AT175-23.833</f>
        <v>1569.5009999999997</v>
      </c>
      <c r="AV175" s="94">
        <f>AU175-23.833</f>
        <v>1545.6679999999997</v>
      </c>
      <c r="AW175" s="94">
        <f>AV175-23.833</f>
        <v>1521.8349999999996</v>
      </c>
      <c r="AX175" s="44">
        <v>1498</v>
      </c>
      <c r="AY175" s="32">
        <v>1498</v>
      </c>
      <c r="AZ175" s="32">
        <v>1498</v>
      </c>
      <c r="BA175" s="32">
        <v>1498</v>
      </c>
      <c r="BB175" s="32">
        <v>1498</v>
      </c>
      <c r="BC175" s="32">
        <v>1498</v>
      </c>
      <c r="BD175" s="32">
        <v>1498</v>
      </c>
    </row>
    <row r="176" spans="1:56" ht="15" customHeight="1">
      <c r="A176" s="41" t="s">
        <v>372</v>
      </c>
      <c r="B176" s="36" t="s">
        <v>375</v>
      </c>
      <c r="C176" s="25" t="s">
        <v>373</v>
      </c>
      <c r="D176" s="26" t="s">
        <v>7</v>
      </c>
      <c r="E176" s="26" t="s">
        <v>8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5">
        <v>0</v>
      </c>
      <c r="AE176" s="25">
        <v>0</v>
      </c>
      <c r="AF176" s="25">
        <v>0</v>
      </c>
      <c r="AG176" s="25">
        <v>0</v>
      </c>
      <c r="AH176" s="25">
        <v>0</v>
      </c>
      <c r="AI176" s="25">
        <v>0</v>
      </c>
      <c r="AJ176" s="25">
        <v>0</v>
      </c>
      <c r="AK176" s="25">
        <v>0</v>
      </c>
      <c r="AL176" s="25">
        <v>0</v>
      </c>
      <c r="AM176" s="25">
        <v>0</v>
      </c>
      <c r="AN176" s="25">
        <v>0</v>
      </c>
      <c r="AO176" s="25">
        <v>0</v>
      </c>
      <c r="AP176" s="25">
        <v>0</v>
      </c>
      <c r="AQ176" s="25">
        <v>0</v>
      </c>
      <c r="AR176" s="25">
        <v>0</v>
      </c>
      <c r="AS176" s="25">
        <v>0</v>
      </c>
      <c r="AT176" s="25">
        <v>0</v>
      </c>
      <c r="AU176" s="25">
        <v>0</v>
      </c>
      <c r="AV176" s="25">
        <v>0</v>
      </c>
      <c r="AW176" s="25">
        <v>0</v>
      </c>
      <c r="AX176" s="25">
        <v>0</v>
      </c>
      <c r="AY176" s="25">
        <v>0</v>
      </c>
      <c r="AZ176" s="25">
        <v>0</v>
      </c>
      <c r="BA176" s="25">
        <v>0</v>
      </c>
      <c r="BB176" s="25">
        <v>0</v>
      </c>
      <c r="BC176" s="25">
        <v>0</v>
      </c>
      <c r="BD176" s="25">
        <v>0</v>
      </c>
    </row>
    <row r="177" spans="1:56" ht="15" customHeight="1">
      <c r="A177" s="41" t="s">
        <v>224</v>
      </c>
      <c r="B177" s="36" t="s">
        <v>375</v>
      </c>
      <c r="C177" s="26" t="s">
        <v>225</v>
      </c>
      <c r="D177" s="26" t="s">
        <v>7</v>
      </c>
      <c r="E177" s="26" t="s">
        <v>8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5">
        <v>0</v>
      </c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5">
        <v>0</v>
      </c>
      <c r="AJ177" s="25">
        <v>0</v>
      </c>
      <c r="AK177" s="25">
        <v>0</v>
      </c>
      <c r="AL177" s="25">
        <v>0</v>
      </c>
      <c r="AM177" s="25">
        <v>0</v>
      </c>
      <c r="AN177" s="25">
        <v>0</v>
      </c>
      <c r="AO177" s="25">
        <v>0</v>
      </c>
      <c r="AP177" s="25">
        <v>0</v>
      </c>
      <c r="AQ177" s="25">
        <v>0</v>
      </c>
      <c r="AR177" s="25">
        <v>0</v>
      </c>
      <c r="AS177" s="25">
        <v>0</v>
      </c>
      <c r="AT177" s="25">
        <v>0</v>
      </c>
      <c r="AU177" s="25">
        <v>0</v>
      </c>
      <c r="AV177" s="25">
        <v>0</v>
      </c>
      <c r="AW177" s="25">
        <v>0</v>
      </c>
      <c r="AX177" s="25">
        <v>0</v>
      </c>
      <c r="AY177" s="25">
        <v>0</v>
      </c>
      <c r="AZ177" s="25">
        <v>0</v>
      </c>
      <c r="BA177" s="25">
        <v>0</v>
      </c>
      <c r="BB177" s="25">
        <v>0</v>
      </c>
      <c r="BC177" s="25">
        <v>0</v>
      </c>
      <c r="BD177" s="25">
        <v>0</v>
      </c>
    </row>
    <row r="178" spans="1:56" ht="15" customHeight="1">
      <c r="A178" s="41" t="s">
        <v>347</v>
      </c>
      <c r="B178" s="36">
        <v>1435</v>
      </c>
      <c r="C178" s="26" t="s">
        <v>221</v>
      </c>
      <c r="D178" s="26" t="s">
        <v>7</v>
      </c>
      <c r="E178" s="26" t="s">
        <v>8</v>
      </c>
      <c r="F178" s="103">
        <f>336/95*70</f>
        <v>247.57894736842104</v>
      </c>
      <c r="G178" s="103">
        <f>336/95+F178</f>
        <v>251.1157894736842</v>
      </c>
      <c r="H178" s="103">
        <f t="shared" ref="H178:AD178" si="150">336/95+G178</f>
        <v>254.65263157894736</v>
      </c>
      <c r="I178" s="103">
        <f t="shared" si="150"/>
        <v>258.1894736842105</v>
      </c>
      <c r="J178" s="103">
        <f t="shared" si="150"/>
        <v>261.72631578947363</v>
      </c>
      <c r="K178" s="103">
        <f t="shared" si="150"/>
        <v>265.26315789473676</v>
      </c>
      <c r="L178" s="103">
        <f t="shared" si="150"/>
        <v>268.7999999999999</v>
      </c>
      <c r="M178" s="103">
        <f t="shared" si="150"/>
        <v>272.33684210526303</v>
      </c>
      <c r="N178" s="103">
        <f t="shared" si="150"/>
        <v>275.87368421052616</v>
      </c>
      <c r="O178" s="103">
        <f t="shared" si="150"/>
        <v>279.4105263157893</v>
      </c>
      <c r="P178" s="103">
        <f t="shared" si="150"/>
        <v>282.94736842105243</v>
      </c>
      <c r="Q178" s="103">
        <f t="shared" si="150"/>
        <v>286.48421052631556</v>
      </c>
      <c r="R178" s="103">
        <f t="shared" si="150"/>
        <v>290.0210526315787</v>
      </c>
      <c r="S178" s="103">
        <f t="shared" si="150"/>
        <v>293.55789473684183</v>
      </c>
      <c r="T178" s="103">
        <f t="shared" si="150"/>
        <v>297.09473684210496</v>
      </c>
      <c r="U178" s="103">
        <f t="shared" si="150"/>
        <v>300.6315789473681</v>
      </c>
      <c r="V178" s="103">
        <f t="shared" si="150"/>
        <v>304.16842105263123</v>
      </c>
      <c r="W178" s="103">
        <f t="shared" si="150"/>
        <v>307.70526315789436</v>
      </c>
      <c r="X178" s="103">
        <f t="shared" si="150"/>
        <v>311.2421052631575</v>
      </c>
      <c r="Y178" s="103">
        <f t="shared" si="150"/>
        <v>314.77894736842063</v>
      </c>
      <c r="Z178" s="103">
        <f t="shared" si="150"/>
        <v>318.31578947368376</v>
      </c>
      <c r="AA178" s="103">
        <f t="shared" si="150"/>
        <v>321.8526315789469</v>
      </c>
      <c r="AB178" s="103">
        <f t="shared" si="150"/>
        <v>325.38947368421003</v>
      </c>
      <c r="AC178" s="103">
        <f t="shared" si="150"/>
        <v>328.92631578947316</v>
      </c>
      <c r="AD178" s="103">
        <f t="shared" si="150"/>
        <v>332.4631578947363</v>
      </c>
      <c r="AE178" s="32">
        <v>336</v>
      </c>
      <c r="AF178" s="32">
        <v>336</v>
      </c>
      <c r="AG178" s="32">
        <v>336</v>
      </c>
      <c r="AH178" s="32">
        <v>336</v>
      </c>
      <c r="AI178" s="32">
        <v>336</v>
      </c>
      <c r="AJ178" s="32">
        <v>336</v>
      </c>
      <c r="AK178" s="32">
        <v>336</v>
      </c>
      <c r="AL178" s="32">
        <v>336</v>
      </c>
      <c r="AM178" s="32">
        <v>336</v>
      </c>
      <c r="AN178" s="32">
        <v>336</v>
      </c>
      <c r="AO178" s="32">
        <v>336</v>
      </c>
      <c r="AP178" s="32">
        <v>336</v>
      </c>
      <c r="AQ178" s="94">
        <v>336</v>
      </c>
      <c r="AR178" s="94">
        <v>336</v>
      </c>
      <c r="AS178" s="94">
        <v>336</v>
      </c>
      <c r="AT178" s="94">
        <v>336</v>
      </c>
      <c r="AU178" s="94">
        <v>336</v>
      </c>
      <c r="AV178" s="94">
        <v>336</v>
      </c>
      <c r="AW178" s="94">
        <v>336</v>
      </c>
      <c r="AX178" s="44">
        <v>336</v>
      </c>
      <c r="AY178" s="44">
        <v>336</v>
      </c>
      <c r="AZ178" s="44">
        <v>336</v>
      </c>
      <c r="BA178" s="44">
        <v>336</v>
      </c>
      <c r="BB178" s="44">
        <v>336</v>
      </c>
      <c r="BC178" s="44">
        <v>336</v>
      </c>
      <c r="BD178" s="26">
        <v>336</v>
      </c>
    </row>
    <row r="179" spans="1:56" ht="15" customHeight="1">
      <c r="A179" s="41" t="s">
        <v>222</v>
      </c>
      <c r="B179" s="36">
        <v>1000</v>
      </c>
      <c r="C179" s="26" t="s">
        <v>223</v>
      </c>
      <c r="D179" s="26" t="s">
        <v>7</v>
      </c>
      <c r="E179" s="26" t="s">
        <v>8</v>
      </c>
      <c r="F179" s="104">
        <f t="shared" ref="F179" si="151">P179/80*70</f>
        <v>2320.5</v>
      </c>
      <c r="G179" s="103">
        <f>F179+($P$179/80)</f>
        <v>2353.65</v>
      </c>
      <c r="H179" s="103">
        <f t="shared" ref="H179:O179" si="152">G179+($P$179/80)</f>
        <v>2386.8000000000002</v>
      </c>
      <c r="I179" s="103">
        <f t="shared" si="152"/>
        <v>2419.9500000000003</v>
      </c>
      <c r="J179" s="103">
        <f t="shared" si="152"/>
        <v>2453.1000000000004</v>
      </c>
      <c r="K179" s="103">
        <f t="shared" si="152"/>
        <v>2486.2500000000005</v>
      </c>
      <c r="L179" s="103">
        <f t="shared" si="152"/>
        <v>2519.4000000000005</v>
      </c>
      <c r="M179" s="103">
        <f t="shared" si="152"/>
        <v>2552.5500000000006</v>
      </c>
      <c r="N179" s="103">
        <f t="shared" si="152"/>
        <v>2585.7000000000007</v>
      </c>
      <c r="O179" s="103">
        <f t="shared" si="152"/>
        <v>2618.8500000000008</v>
      </c>
      <c r="P179" s="29">
        <v>2652</v>
      </c>
      <c r="Q179" s="94">
        <f>P179+17.97</f>
        <v>2669.97</v>
      </c>
      <c r="R179" s="94">
        <f>Q179+17.97</f>
        <v>2687.9399999999996</v>
      </c>
      <c r="S179" s="94">
        <f>R179+17.97</f>
        <v>2705.9099999999994</v>
      </c>
      <c r="T179" s="94">
        <f>S179+17.97</f>
        <v>2723.8799999999992</v>
      </c>
      <c r="U179" s="94">
        <f>T179+17.97</f>
        <v>2741.849999999999</v>
      </c>
      <c r="V179" s="29">
        <v>2831.7</v>
      </c>
      <c r="W179" s="29">
        <v>2831.7</v>
      </c>
      <c r="X179" s="29">
        <v>2831.7</v>
      </c>
      <c r="Y179" s="29">
        <v>2831.7</v>
      </c>
      <c r="Z179" s="29">
        <v>2831.7</v>
      </c>
      <c r="AA179" s="29">
        <v>2831.7</v>
      </c>
      <c r="AB179" s="29">
        <v>2831.7</v>
      </c>
      <c r="AC179" s="29">
        <v>2831.7</v>
      </c>
      <c r="AD179" s="29">
        <v>2831.7</v>
      </c>
      <c r="AE179" s="32">
        <v>2832</v>
      </c>
      <c r="AF179" s="32">
        <v>2646</v>
      </c>
      <c r="AG179" s="32">
        <v>2414</v>
      </c>
      <c r="AH179" s="32">
        <v>2632</v>
      </c>
      <c r="AI179" s="32">
        <v>2632</v>
      </c>
      <c r="AJ179" s="32">
        <v>3142</v>
      </c>
      <c r="AK179" s="32">
        <v>2347</v>
      </c>
      <c r="AL179" s="32">
        <v>2545</v>
      </c>
      <c r="AM179" s="32">
        <v>2600</v>
      </c>
      <c r="AN179" s="32">
        <v>2671</v>
      </c>
      <c r="AO179" s="32">
        <v>3147</v>
      </c>
      <c r="AP179" s="32">
        <v>3147</v>
      </c>
      <c r="AQ179" s="32">
        <v>3147</v>
      </c>
      <c r="AR179" s="32">
        <v>3147</v>
      </c>
      <c r="AS179" s="32">
        <v>3147</v>
      </c>
      <c r="AT179" s="32">
        <v>2576.5630000000001</v>
      </c>
      <c r="AU179" s="32">
        <v>2347</v>
      </c>
      <c r="AV179" s="32">
        <v>2347</v>
      </c>
      <c r="AW179" s="32">
        <v>2347</v>
      </c>
      <c r="AX179" s="44">
        <v>3186</v>
      </c>
      <c r="AY179" s="32">
        <v>3186</v>
      </c>
      <c r="AZ179" s="32">
        <v>2581</v>
      </c>
      <c r="BA179" s="32">
        <v>2367</v>
      </c>
      <c r="BB179" s="32">
        <v>2382</v>
      </c>
      <c r="BC179" s="32">
        <v>2481</v>
      </c>
      <c r="BD179" s="25">
        <v>2481</v>
      </c>
    </row>
    <row r="180" spans="1:56" ht="15" customHeight="1">
      <c r="A180" s="41" t="s">
        <v>255</v>
      </c>
      <c r="B180" s="36" t="s">
        <v>375</v>
      </c>
      <c r="C180" s="25"/>
      <c r="D180" s="25"/>
      <c r="E180" s="25"/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>
        <v>0</v>
      </c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>
        <v>0</v>
      </c>
      <c r="AQ180" s="25">
        <v>0</v>
      </c>
      <c r="AR180" s="25">
        <v>0</v>
      </c>
      <c r="AS180" s="25">
        <v>0</v>
      </c>
      <c r="AT180" s="25">
        <v>0</v>
      </c>
      <c r="AU180" s="25">
        <v>0</v>
      </c>
      <c r="AV180" s="25">
        <v>0</v>
      </c>
      <c r="AW180" s="25">
        <v>0</v>
      </c>
      <c r="AX180" s="25">
        <v>0</v>
      </c>
      <c r="AY180" s="25">
        <v>0</v>
      </c>
      <c r="AZ180" s="25">
        <v>0</v>
      </c>
      <c r="BA180" s="25">
        <v>0</v>
      </c>
      <c r="BB180" s="25">
        <v>0</v>
      </c>
      <c r="BC180" s="25">
        <v>0</v>
      </c>
      <c r="BD180" s="25">
        <v>0</v>
      </c>
    </row>
    <row r="181" spans="1:56" ht="15" customHeight="1">
      <c r="A181" s="41" t="s">
        <v>346</v>
      </c>
      <c r="B181" s="36" t="s">
        <v>375</v>
      </c>
      <c r="C181" s="26" t="s">
        <v>227</v>
      </c>
      <c r="D181" s="26" t="s">
        <v>7</v>
      </c>
      <c r="E181" s="26" t="s">
        <v>8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0</v>
      </c>
      <c r="AP181" s="25">
        <v>0</v>
      </c>
      <c r="AQ181" s="25">
        <v>0</v>
      </c>
      <c r="AR181" s="25">
        <v>0</v>
      </c>
      <c r="AS181" s="25">
        <v>0</v>
      </c>
      <c r="AT181" s="25">
        <v>0</v>
      </c>
      <c r="AU181" s="25">
        <v>0</v>
      </c>
      <c r="AV181" s="25">
        <v>0</v>
      </c>
      <c r="AW181" s="25">
        <v>0</v>
      </c>
      <c r="AX181" s="25">
        <v>0</v>
      </c>
      <c r="AY181" s="25">
        <v>0</v>
      </c>
      <c r="AZ181" s="25">
        <v>0</v>
      </c>
      <c r="BA181" s="25">
        <v>0</v>
      </c>
      <c r="BB181" s="25">
        <v>0</v>
      </c>
      <c r="BC181" s="25">
        <v>0</v>
      </c>
      <c r="BD181" s="25">
        <v>0</v>
      </c>
    </row>
    <row r="182" spans="1:56" ht="15" customHeight="1">
      <c r="A182" s="63" t="s">
        <v>264</v>
      </c>
      <c r="B182" s="36">
        <v>1435</v>
      </c>
      <c r="C182" s="26"/>
      <c r="D182" s="26"/>
      <c r="E182" s="26"/>
      <c r="F182" s="25">
        <f>SUM(F183:F184)</f>
        <v>12062.75</v>
      </c>
      <c r="G182" s="25">
        <f t="shared" ref="G182:BC182" si="153">SUM(G183:G184)</f>
        <v>12235.075000000001</v>
      </c>
      <c r="H182" s="25">
        <f t="shared" si="153"/>
        <v>12407.400000000001</v>
      </c>
      <c r="I182" s="25">
        <f t="shared" si="153"/>
        <v>12579.725000000002</v>
      </c>
      <c r="J182" s="25">
        <f t="shared" si="153"/>
        <v>12752.050000000003</v>
      </c>
      <c r="K182" s="25">
        <f t="shared" si="153"/>
        <v>12924.375000000004</v>
      </c>
      <c r="L182" s="25">
        <f t="shared" si="153"/>
        <v>13096.700000000004</v>
      </c>
      <c r="M182" s="25">
        <f t="shared" si="153"/>
        <v>13269.025000000005</v>
      </c>
      <c r="N182" s="25">
        <f t="shared" si="153"/>
        <v>13441.350000000006</v>
      </c>
      <c r="O182" s="25">
        <f t="shared" si="153"/>
        <v>13613.675000000007</v>
      </c>
      <c r="P182" s="25">
        <f t="shared" si="153"/>
        <v>13786</v>
      </c>
      <c r="Q182" s="25">
        <f t="shared" si="153"/>
        <v>13758.8</v>
      </c>
      <c r="R182" s="25">
        <f t="shared" si="153"/>
        <v>13731.6</v>
      </c>
      <c r="S182" s="25">
        <f t="shared" si="153"/>
        <v>13704.400000000001</v>
      </c>
      <c r="T182" s="25">
        <f t="shared" si="153"/>
        <v>13677.2</v>
      </c>
      <c r="U182" s="25">
        <f t="shared" si="153"/>
        <v>13650</v>
      </c>
      <c r="V182" s="25">
        <f t="shared" si="153"/>
        <v>13622.800000000001</v>
      </c>
      <c r="W182" s="25">
        <f t="shared" si="153"/>
        <v>13595.600000000002</v>
      </c>
      <c r="X182" s="25">
        <f t="shared" si="153"/>
        <v>13568.400000000001</v>
      </c>
      <c r="Y182" s="25">
        <f t="shared" si="153"/>
        <v>13541.2</v>
      </c>
      <c r="Z182" s="25">
        <f t="shared" si="153"/>
        <v>13514</v>
      </c>
      <c r="AA182" s="25">
        <f t="shared" si="153"/>
        <v>13353.17</v>
      </c>
      <c r="AB182" s="25">
        <f t="shared" si="153"/>
        <v>13192.34</v>
      </c>
      <c r="AC182" s="25">
        <f t="shared" si="153"/>
        <v>13102</v>
      </c>
      <c r="AD182" s="25">
        <f t="shared" si="153"/>
        <v>13078</v>
      </c>
      <c r="AE182" s="25">
        <f t="shared" si="153"/>
        <v>13098</v>
      </c>
      <c r="AF182" s="25">
        <f t="shared" si="153"/>
        <v>13108</v>
      </c>
      <c r="AG182" s="25">
        <f t="shared" si="153"/>
        <v>13095</v>
      </c>
      <c r="AH182" s="25">
        <f t="shared" si="153"/>
        <v>13097</v>
      </c>
      <c r="AI182" s="25">
        <f t="shared" si="153"/>
        <v>13027</v>
      </c>
      <c r="AJ182" s="25">
        <f t="shared" si="153"/>
        <v>13027</v>
      </c>
      <c r="AK182" s="25">
        <f t="shared" si="153"/>
        <v>13106</v>
      </c>
      <c r="AL182" s="25">
        <f t="shared" si="153"/>
        <v>13156</v>
      </c>
      <c r="AM182" s="25">
        <f t="shared" si="153"/>
        <v>13158</v>
      </c>
      <c r="AN182" s="25">
        <f t="shared" si="153"/>
        <v>13171</v>
      </c>
      <c r="AO182" s="25">
        <f t="shared" si="153"/>
        <v>13139</v>
      </c>
      <c r="AP182" s="25">
        <f t="shared" si="153"/>
        <v>13117</v>
      </c>
      <c r="AQ182" s="25">
        <f t="shared" si="153"/>
        <v>13110.15</v>
      </c>
      <c r="AR182" s="25">
        <f t="shared" si="153"/>
        <v>13108.039000000001</v>
      </c>
      <c r="AS182" s="25">
        <f t="shared" si="153"/>
        <v>13099.686</v>
      </c>
      <c r="AT182" s="25">
        <f t="shared" si="153"/>
        <v>13091.266</v>
      </c>
      <c r="AU182" s="25">
        <f t="shared" si="153"/>
        <v>13094.237000000001</v>
      </c>
      <c r="AV182" s="25">
        <f t="shared" si="153"/>
        <v>13099.651</v>
      </c>
      <c r="AW182" s="25">
        <f t="shared" si="153"/>
        <v>13090.337000000001</v>
      </c>
      <c r="AX182" s="25">
        <f t="shared" si="153"/>
        <v>13084.714</v>
      </c>
      <c r="AY182" s="25">
        <f t="shared" si="153"/>
        <v>13093.262000000001</v>
      </c>
      <c r="AZ182" s="25">
        <f t="shared" si="153"/>
        <v>13088.984</v>
      </c>
      <c r="BA182" s="25">
        <f t="shared" si="153"/>
        <v>13034.440999999999</v>
      </c>
      <c r="BB182" s="25">
        <f t="shared" si="153"/>
        <v>13032.611000000001</v>
      </c>
      <c r="BC182" s="25">
        <f t="shared" si="153"/>
        <v>13025.154</v>
      </c>
      <c r="BD182" s="25" t="e">
        <f>#REF!+#REF!</f>
        <v>#REF!</v>
      </c>
    </row>
    <row r="183" spans="1:56" ht="15" customHeight="1">
      <c r="A183" s="62" t="s">
        <v>361</v>
      </c>
      <c r="B183" s="36">
        <v>1435</v>
      </c>
      <c r="C183" s="26" t="s">
        <v>71</v>
      </c>
      <c r="D183" s="26" t="s">
        <v>7</v>
      </c>
      <c r="E183" s="26" t="s">
        <v>8</v>
      </c>
      <c r="F183" s="104">
        <f t="shared" ref="F183" si="154">P183/80*70</f>
        <v>8466.5</v>
      </c>
      <c r="G183" s="103">
        <f>F183+($P$183/80)</f>
        <v>8587.4500000000007</v>
      </c>
      <c r="H183" s="103">
        <f t="shared" ref="H183:O183" si="155">G183+($P$183/80)</f>
        <v>8708.4000000000015</v>
      </c>
      <c r="I183" s="103">
        <f t="shared" si="155"/>
        <v>8829.3500000000022</v>
      </c>
      <c r="J183" s="103">
        <f t="shared" si="155"/>
        <v>8950.3000000000029</v>
      </c>
      <c r="K183" s="103">
        <f t="shared" si="155"/>
        <v>9071.2500000000036</v>
      </c>
      <c r="L183" s="103">
        <f t="shared" si="155"/>
        <v>9192.2000000000044</v>
      </c>
      <c r="M183" s="103">
        <f t="shared" si="155"/>
        <v>9313.1500000000051</v>
      </c>
      <c r="N183" s="103">
        <f t="shared" si="155"/>
        <v>9434.1000000000058</v>
      </c>
      <c r="O183" s="103">
        <f t="shared" si="155"/>
        <v>9555.0500000000065</v>
      </c>
      <c r="P183" s="29">
        <v>9676</v>
      </c>
      <c r="Q183" s="94">
        <f t="shared" ref="Q183:AB183" si="156">P183-23.5</f>
        <v>9652.5</v>
      </c>
      <c r="R183" s="94">
        <f t="shared" si="156"/>
        <v>9629</v>
      </c>
      <c r="S183" s="94">
        <f t="shared" si="156"/>
        <v>9605.5</v>
      </c>
      <c r="T183" s="94">
        <f t="shared" si="156"/>
        <v>9582</v>
      </c>
      <c r="U183" s="94">
        <f t="shared" si="156"/>
        <v>9558.5</v>
      </c>
      <c r="V183" s="94">
        <f t="shared" si="156"/>
        <v>9535</v>
      </c>
      <c r="W183" s="94">
        <f t="shared" si="156"/>
        <v>9511.5</v>
      </c>
      <c r="X183" s="94">
        <f t="shared" si="156"/>
        <v>9488</v>
      </c>
      <c r="Y183" s="94">
        <f t="shared" si="156"/>
        <v>9464.5</v>
      </c>
      <c r="Z183" s="94">
        <f t="shared" si="156"/>
        <v>9441</v>
      </c>
      <c r="AA183" s="94">
        <f t="shared" si="156"/>
        <v>9417.5</v>
      </c>
      <c r="AB183" s="94">
        <f t="shared" si="156"/>
        <v>9394</v>
      </c>
      <c r="AC183" s="31">
        <v>9441</v>
      </c>
      <c r="AD183" s="31">
        <v>9413</v>
      </c>
      <c r="AE183" s="32">
        <v>9430</v>
      </c>
      <c r="AF183" s="32">
        <v>9435</v>
      </c>
      <c r="AG183" s="32">
        <v>9430</v>
      </c>
      <c r="AH183" s="32">
        <v>9430</v>
      </c>
      <c r="AI183" s="32">
        <v>9365</v>
      </c>
      <c r="AJ183" s="32">
        <v>9365</v>
      </c>
      <c r="AK183" s="32">
        <v>9444</v>
      </c>
      <c r="AL183" s="32">
        <v>9499</v>
      </c>
      <c r="AM183" s="32">
        <v>9501</v>
      </c>
      <c r="AN183" s="32">
        <v>9511</v>
      </c>
      <c r="AO183" s="32">
        <v>9513</v>
      </c>
      <c r="AP183" s="32">
        <v>9491</v>
      </c>
      <c r="AQ183" s="32">
        <v>9481</v>
      </c>
      <c r="AR183" s="32">
        <v>9486</v>
      </c>
      <c r="AS183" s="32">
        <v>9477</v>
      </c>
      <c r="AT183" s="32">
        <v>9468.848</v>
      </c>
      <c r="AU183" s="32">
        <v>9470.16</v>
      </c>
      <c r="AV183" s="32">
        <v>9468.2649999999994</v>
      </c>
      <c r="AW183" s="32">
        <v>9459.0310000000009</v>
      </c>
      <c r="AX183" s="32">
        <v>9457.6119999999992</v>
      </c>
      <c r="AY183" s="32">
        <v>9466.893</v>
      </c>
      <c r="AZ183" s="32">
        <v>9462.6869999999999</v>
      </c>
      <c r="BA183" s="32">
        <v>9408</v>
      </c>
      <c r="BB183" s="32">
        <v>9406</v>
      </c>
      <c r="BC183" s="32">
        <v>9396</v>
      </c>
      <c r="BD183" s="35">
        <v>9542</v>
      </c>
    </row>
    <row r="184" spans="1:56" ht="15" customHeight="1">
      <c r="A184" s="82" t="s">
        <v>196</v>
      </c>
      <c r="B184" s="36">
        <v>1435</v>
      </c>
      <c r="C184" s="26" t="s">
        <v>197</v>
      </c>
      <c r="D184" s="26" t="s">
        <v>7</v>
      </c>
      <c r="E184" s="26" t="s">
        <v>8</v>
      </c>
      <c r="F184" s="104">
        <f t="shared" ref="F184" si="157">P184/80*70</f>
        <v>3596.25</v>
      </c>
      <c r="G184" s="103">
        <f>F184+($P$184/80)</f>
        <v>3647.625</v>
      </c>
      <c r="H184" s="103">
        <f t="shared" ref="H184:O184" si="158">G184+($P$184/80)</f>
        <v>3699</v>
      </c>
      <c r="I184" s="103">
        <f t="shared" si="158"/>
        <v>3750.375</v>
      </c>
      <c r="J184" s="103">
        <f t="shared" si="158"/>
        <v>3801.75</v>
      </c>
      <c r="K184" s="103">
        <f t="shared" si="158"/>
        <v>3853.125</v>
      </c>
      <c r="L184" s="103">
        <f t="shared" si="158"/>
        <v>3904.5</v>
      </c>
      <c r="M184" s="103">
        <f t="shared" si="158"/>
        <v>3955.875</v>
      </c>
      <c r="N184" s="103">
        <f t="shared" si="158"/>
        <v>4007.25</v>
      </c>
      <c r="O184" s="103">
        <f t="shared" si="158"/>
        <v>4058.625</v>
      </c>
      <c r="P184" s="29">
        <v>4110</v>
      </c>
      <c r="Q184" s="94">
        <f t="shared" ref="Q184:Y184" si="159">P184-3.7</f>
        <v>4106.3</v>
      </c>
      <c r="R184" s="94">
        <f t="shared" si="159"/>
        <v>4102.6000000000004</v>
      </c>
      <c r="S184" s="94">
        <f t="shared" si="159"/>
        <v>4098.9000000000005</v>
      </c>
      <c r="T184" s="94">
        <f t="shared" si="159"/>
        <v>4095.2000000000007</v>
      </c>
      <c r="U184" s="94">
        <f t="shared" si="159"/>
        <v>4091.5000000000009</v>
      </c>
      <c r="V184" s="94">
        <f t="shared" si="159"/>
        <v>4087.8000000000011</v>
      </c>
      <c r="W184" s="94">
        <f t="shared" si="159"/>
        <v>4084.1000000000013</v>
      </c>
      <c r="X184" s="94">
        <f t="shared" si="159"/>
        <v>4080.4000000000015</v>
      </c>
      <c r="Y184" s="94">
        <f t="shared" si="159"/>
        <v>4076.7000000000016</v>
      </c>
      <c r="Z184" s="94">
        <v>4073</v>
      </c>
      <c r="AA184" s="94">
        <f>Z184-137.33</f>
        <v>3935.67</v>
      </c>
      <c r="AB184" s="94">
        <f>AA184-137.33</f>
        <v>3798.34</v>
      </c>
      <c r="AC184" s="29">
        <v>3661</v>
      </c>
      <c r="AD184" s="29">
        <v>3665</v>
      </c>
      <c r="AE184" s="32">
        <v>3668</v>
      </c>
      <c r="AF184" s="32">
        <v>3673</v>
      </c>
      <c r="AG184" s="32">
        <v>3665</v>
      </c>
      <c r="AH184" s="32">
        <v>3667</v>
      </c>
      <c r="AI184" s="32">
        <v>3662</v>
      </c>
      <c r="AJ184" s="32">
        <v>3662</v>
      </c>
      <c r="AK184" s="32">
        <v>3662</v>
      </c>
      <c r="AL184" s="32">
        <v>3657</v>
      </c>
      <c r="AM184" s="32">
        <v>3657</v>
      </c>
      <c r="AN184" s="32">
        <v>3660</v>
      </c>
      <c r="AO184" s="32">
        <v>3626</v>
      </c>
      <c r="AP184" s="32">
        <v>3626</v>
      </c>
      <c r="AQ184" s="32">
        <v>3629.15</v>
      </c>
      <c r="AR184" s="32">
        <v>3622.0390000000002</v>
      </c>
      <c r="AS184" s="32">
        <v>3622.6860000000001</v>
      </c>
      <c r="AT184" s="32">
        <v>3622.4180000000001</v>
      </c>
      <c r="AU184" s="32">
        <v>3624.0770000000002</v>
      </c>
      <c r="AV184" s="32">
        <v>3631.386</v>
      </c>
      <c r="AW184" s="32">
        <v>3631.306</v>
      </c>
      <c r="AX184" s="44">
        <v>3627.1019999999999</v>
      </c>
      <c r="AY184" s="44">
        <v>3626.3690000000001</v>
      </c>
      <c r="AZ184" s="44">
        <v>3626.297</v>
      </c>
      <c r="BA184" s="44">
        <v>3626.4409999999998</v>
      </c>
      <c r="BB184" s="44">
        <v>3626.6109999999999</v>
      </c>
      <c r="BC184" s="44">
        <v>3629.154</v>
      </c>
      <c r="BD184" s="47">
        <v>3627</v>
      </c>
    </row>
    <row r="185" spans="1:56" ht="15" customHeight="1">
      <c r="A185" s="85" t="s">
        <v>256</v>
      </c>
      <c r="B185" s="25">
        <v>1435</v>
      </c>
      <c r="C185" s="25"/>
      <c r="D185" s="25"/>
      <c r="E185" s="25"/>
      <c r="F185" s="25">
        <f>SUM(F186:F191)</f>
        <v>12878.644353602453</v>
      </c>
      <c r="G185" s="25">
        <f t="shared" ref="G185:AL185" si="160">SUM(G193:G193)</f>
        <v>3530.4749999999999</v>
      </c>
      <c r="H185" s="25">
        <f t="shared" si="160"/>
        <v>3580.2</v>
      </c>
      <c r="I185" s="25">
        <f t="shared" si="160"/>
        <v>3629.9249999999997</v>
      </c>
      <c r="J185" s="25">
        <f t="shared" si="160"/>
        <v>3679.6499999999996</v>
      </c>
      <c r="K185" s="25">
        <f t="shared" si="160"/>
        <v>3729.3749999999995</v>
      </c>
      <c r="L185" s="25">
        <f t="shared" si="160"/>
        <v>3779.0999999999995</v>
      </c>
      <c r="M185" s="25">
        <f t="shared" si="160"/>
        <v>3828.8249999999994</v>
      </c>
      <c r="N185" s="25">
        <f t="shared" si="160"/>
        <v>3878.5499999999993</v>
      </c>
      <c r="O185" s="25">
        <f t="shared" si="160"/>
        <v>3928.2749999999992</v>
      </c>
      <c r="P185" s="25">
        <f t="shared" si="160"/>
        <v>3978</v>
      </c>
      <c r="Q185" s="25">
        <f t="shared" si="160"/>
        <v>3954</v>
      </c>
      <c r="R185" s="25">
        <f t="shared" si="160"/>
        <v>3928</v>
      </c>
      <c r="S185" s="25">
        <f t="shared" si="160"/>
        <v>3860</v>
      </c>
      <c r="T185" s="25">
        <f t="shared" si="160"/>
        <v>3776</v>
      </c>
      <c r="U185" s="25">
        <f t="shared" si="160"/>
        <v>3667</v>
      </c>
      <c r="V185" s="25">
        <f t="shared" si="160"/>
        <v>3618</v>
      </c>
      <c r="W185" s="25">
        <f t="shared" si="160"/>
        <v>3568</v>
      </c>
      <c r="X185" s="25">
        <f t="shared" si="160"/>
        <v>3554</v>
      </c>
      <c r="Y185" s="25">
        <f t="shared" si="160"/>
        <v>3513</v>
      </c>
      <c r="Z185" s="25">
        <f t="shared" si="160"/>
        <v>3479</v>
      </c>
      <c r="AA185" s="25">
        <f t="shared" si="160"/>
        <v>3466</v>
      </c>
      <c r="AB185" s="25">
        <f t="shared" si="160"/>
        <v>3432</v>
      </c>
      <c r="AC185" s="25">
        <f t="shared" si="160"/>
        <v>3410</v>
      </c>
      <c r="AD185" s="25">
        <f t="shared" si="160"/>
        <v>3396</v>
      </c>
      <c r="AE185" s="25">
        <f t="shared" si="160"/>
        <v>3368</v>
      </c>
      <c r="AF185" s="25">
        <f t="shared" si="160"/>
        <v>3380</v>
      </c>
      <c r="AG185" s="25">
        <f t="shared" si="160"/>
        <v>3422</v>
      </c>
      <c r="AH185" s="25">
        <f t="shared" si="160"/>
        <v>3470</v>
      </c>
      <c r="AI185" s="25">
        <f t="shared" si="160"/>
        <v>3472</v>
      </c>
      <c r="AJ185" s="25">
        <f t="shared" si="160"/>
        <v>3471</v>
      </c>
      <c r="AK185" s="25">
        <f t="shared" si="160"/>
        <v>3454</v>
      </c>
      <c r="AL185" s="25">
        <f t="shared" si="160"/>
        <v>3518</v>
      </c>
      <c r="AM185" s="25">
        <f t="shared" ref="AM185:BD185" si="161">SUM(AM193:AM193)</f>
        <v>3521</v>
      </c>
      <c r="AN185" s="25">
        <f t="shared" si="161"/>
        <v>3536</v>
      </c>
      <c r="AO185" s="25">
        <f t="shared" si="161"/>
        <v>3544</v>
      </c>
      <c r="AP185" s="25">
        <f t="shared" si="161"/>
        <v>3500</v>
      </c>
      <c r="AQ185" s="25">
        <f t="shared" si="161"/>
        <v>3374</v>
      </c>
      <c r="AR185" s="25">
        <f t="shared" si="161"/>
        <v>3513</v>
      </c>
      <c r="AS185" s="25">
        <f t="shared" si="161"/>
        <v>3578</v>
      </c>
      <c r="AT185" s="25">
        <f t="shared" si="161"/>
        <v>3582</v>
      </c>
      <c r="AU185" s="25">
        <f t="shared" si="161"/>
        <v>3587</v>
      </c>
      <c r="AV185" s="25">
        <f t="shared" si="161"/>
        <v>3592</v>
      </c>
      <c r="AW185" s="25">
        <f t="shared" si="161"/>
        <v>3611.5</v>
      </c>
      <c r="AX185" s="25">
        <f t="shared" si="161"/>
        <v>3631</v>
      </c>
      <c r="AY185" s="25">
        <f t="shared" si="161"/>
        <v>3607</v>
      </c>
      <c r="AZ185" s="25">
        <f t="shared" si="161"/>
        <v>3602</v>
      </c>
      <c r="BA185" s="25">
        <f t="shared" si="161"/>
        <v>3605</v>
      </c>
      <c r="BB185" s="25">
        <f t="shared" si="161"/>
        <v>3607</v>
      </c>
      <c r="BC185" s="25">
        <f t="shared" si="161"/>
        <v>3607</v>
      </c>
      <c r="BD185" s="25">
        <f t="shared" si="161"/>
        <v>0</v>
      </c>
    </row>
    <row r="186" spans="1:56" ht="15" customHeight="1">
      <c r="A186" s="56" t="s">
        <v>556</v>
      </c>
      <c r="B186" s="25">
        <v>1435</v>
      </c>
      <c r="C186" s="25" t="s">
        <v>37</v>
      </c>
      <c r="D186" s="25" t="s">
        <v>7</v>
      </c>
      <c r="E186" s="25" t="s">
        <v>8</v>
      </c>
      <c r="F186" s="103">
        <f>1032/95*70</f>
        <v>760.42105263157896</v>
      </c>
      <c r="G186" s="103">
        <f>1032/95+F186</f>
        <v>771.28421052631575</v>
      </c>
      <c r="H186" s="103">
        <f t="shared" ref="H186:AD186" si="162">1032/95+G186</f>
        <v>782.14736842105253</v>
      </c>
      <c r="I186" s="103">
        <f t="shared" si="162"/>
        <v>793.01052631578932</v>
      </c>
      <c r="J186" s="103">
        <f t="shared" si="162"/>
        <v>803.87368421052611</v>
      </c>
      <c r="K186" s="103">
        <f t="shared" si="162"/>
        <v>814.73684210526289</v>
      </c>
      <c r="L186" s="103">
        <f t="shared" si="162"/>
        <v>825.59999999999968</v>
      </c>
      <c r="M186" s="103">
        <f t="shared" si="162"/>
        <v>836.46315789473647</v>
      </c>
      <c r="N186" s="103">
        <f t="shared" si="162"/>
        <v>847.32631578947326</v>
      </c>
      <c r="O186" s="103">
        <f t="shared" si="162"/>
        <v>858.18947368421004</v>
      </c>
      <c r="P186" s="103">
        <f t="shared" si="162"/>
        <v>869.05263157894683</v>
      </c>
      <c r="Q186" s="103">
        <f t="shared" si="162"/>
        <v>879.91578947368362</v>
      </c>
      <c r="R186" s="103">
        <f t="shared" si="162"/>
        <v>890.7789473684204</v>
      </c>
      <c r="S186" s="103">
        <f t="shared" si="162"/>
        <v>901.64210526315719</v>
      </c>
      <c r="T186" s="103">
        <f t="shared" si="162"/>
        <v>912.50526315789398</v>
      </c>
      <c r="U186" s="103">
        <f t="shared" si="162"/>
        <v>923.36842105263077</v>
      </c>
      <c r="V186" s="103">
        <f t="shared" si="162"/>
        <v>934.23157894736755</v>
      </c>
      <c r="W186" s="103">
        <f t="shared" si="162"/>
        <v>945.09473684210434</v>
      </c>
      <c r="X186" s="103">
        <f t="shared" si="162"/>
        <v>955.95789473684113</v>
      </c>
      <c r="Y186" s="103">
        <f t="shared" si="162"/>
        <v>966.82105263157791</v>
      </c>
      <c r="Z186" s="103">
        <f t="shared" si="162"/>
        <v>977.6842105263147</v>
      </c>
      <c r="AA186" s="103">
        <f t="shared" si="162"/>
        <v>988.54736842105149</v>
      </c>
      <c r="AB186" s="103">
        <f t="shared" si="162"/>
        <v>999.41052631578827</v>
      </c>
      <c r="AC186" s="103">
        <f t="shared" si="162"/>
        <v>1010.2736842105251</v>
      </c>
      <c r="AD186" s="103">
        <f t="shared" si="162"/>
        <v>1021.1368421052618</v>
      </c>
      <c r="AE186" s="32">
        <v>1032</v>
      </c>
      <c r="AF186" s="32">
        <v>963</v>
      </c>
      <c r="AG186" s="32">
        <v>963</v>
      </c>
      <c r="AH186" s="32">
        <v>1031</v>
      </c>
      <c r="AI186" s="32">
        <v>1031</v>
      </c>
      <c r="AJ186" s="32">
        <v>943</v>
      </c>
      <c r="AK186" s="32">
        <v>1032</v>
      </c>
      <c r="AL186" s="32">
        <v>1032</v>
      </c>
      <c r="AM186" s="32">
        <v>1033</v>
      </c>
      <c r="AN186" s="32">
        <v>1000</v>
      </c>
      <c r="AO186" s="32">
        <v>1000</v>
      </c>
      <c r="AP186" s="32">
        <v>1024.4949999999999</v>
      </c>
      <c r="AQ186" s="32">
        <v>1017.054</v>
      </c>
      <c r="AR186" s="32">
        <v>1017.054</v>
      </c>
      <c r="AS186" s="32">
        <v>1017.054</v>
      </c>
      <c r="AT186" s="32">
        <v>1027.0540000000001</v>
      </c>
      <c r="AU186" s="32">
        <v>1027.0540000000001</v>
      </c>
      <c r="AV186" s="32">
        <v>1027.0540000000001</v>
      </c>
      <c r="AW186" s="32">
        <v>1027.0540000000001</v>
      </c>
      <c r="AX186" s="32">
        <v>1027.0540000000001</v>
      </c>
      <c r="AY186" s="32">
        <v>1027.0540000000001</v>
      </c>
      <c r="AZ186" s="32">
        <v>1018.054</v>
      </c>
      <c r="BA186" s="32">
        <v>1018.054</v>
      </c>
      <c r="BB186" s="32">
        <v>1018.054</v>
      </c>
      <c r="BC186" s="49">
        <v>1018.054</v>
      </c>
      <c r="BD186" s="25">
        <v>1018.054</v>
      </c>
    </row>
    <row r="187" spans="1:56" ht="15" customHeight="1">
      <c r="A187" s="56" t="s">
        <v>557</v>
      </c>
      <c r="B187" s="36">
        <v>1435</v>
      </c>
      <c r="C187" s="26" t="s">
        <v>111</v>
      </c>
      <c r="D187" s="26" t="s">
        <v>7</v>
      </c>
      <c r="E187" s="26" t="s">
        <v>8</v>
      </c>
      <c r="F187" s="104">
        <f t="shared" ref="F187" si="163">P187/80*70</f>
        <v>2132.375</v>
      </c>
      <c r="G187" s="103">
        <f>F187+($P$187/80)</f>
        <v>2162.8375000000001</v>
      </c>
      <c r="H187" s="103">
        <f t="shared" ref="H187:O187" si="164">G187+($P$187/80)</f>
        <v>2193.3000000000002</v>
      </c>
      <c r="I187" s="103">
        <f t="shared" si="164"/>
        <v>2223.7625000000003</v>
      </c>
      <c r="J187" s="103">
        <f t="shared" si="164"/>
        <v>2254.2250000000004</v>
      </c>
      <c r="K187" s="103">
        <f t="shared" si="164"/>
        <v>2284.6875000000005</v>
      </c>
      <c r="L187" s="103">
        <f t="shared" si="164"/>
        <v>2315.1500000000005</v>
      </c>
      <c r="M187" s="103">
        <f t="shared" si="164"/>
        <v>2345.6125000000006</v>
      </c>
      <c r="N187" s="103">
        <f t="shared" si="164"/>
        <v>2376.0750000000007</v>
      </c>
      <c r="O187" s="103">
        <f t="shared" si="164"/>
        <v>2406.5375000000008</v>
      </c>
      <c r="P187" s="29">
        <v>2437</v>
      </c>
      <c r="Q187" s="29">
        <v>2437</v>
      </c>
      <c r="R187" s="29">
        <v>2437</v>
      </c>
      <c r="S187" s="29">
        <v>2437</v>
      </c>
      <c r="T187" s="29">
        <v>2437</v>
      </c>
      <c r="U187" s="29">
        <v>2441</v>
      </c>
      <c r="V187" s="29">
        <v>2441</v>
      </c>
      <c r="W187" s="29">
        <v>2441</v>
      </c>
      <c r="X187" s="29">
        <v>2441</v>
      </c>
      <c r="Y187" s="29">
        <v>2444</v>
      </c>
      <c r="Z187" s="29">
        <v>2429</v>
      </c>
      <c r="AA187" s="29">
        <v>2911</v>
      </c>
      <c r="AB187" s="29">
        <v>2699</v>
      </c>
      <c r="AC187" s="29">
        <v>1907</v>
      </c>
      <c r="AD187" s="29">
        <v>1907</v>
      </c>
      <c r="AE187" s="32">
        <v>2296</v>
      </c>
      <c r="AF187" s="32">
        <v>2726</v>
      </c>
      <c r="AG187" s="32">
        <v>2726</v>
      </c>
      <c r="AH187" s="32">
        <v>2726</v>
      </c>
      <c r="AI187" s="32">
        <v>2726</v>
      </c>
      <c r="AJ187" s="32">
        <v>2726</v>
      </c>
      <c r="AK187" s="32">
        <v>2726</v>
      </c>
      <c r="AL187" s="32">
        <v>2726</v>
      </c>
      <c r="AM187" s="32">
        <v>2726</v>
      </c>
      <c r="AN187" s="32">
        <v>2726</v>
      </c>
      <c r="AO187" s="32">
        <v>2726</v>
      </c>
      <c r="AP187" s="32">
        <v>2722</v>
      </c>
      <c r="AQ187" s="32">
        <v>2722</v>
      </c>
      <c r="AR187" s="32">
        <v>2723</v>
      </c>
      <c r="AS187" s="32">
        <v>2722</v>
      </c>
      <c r="AT187" s="32">
        <v>2722</v>
      </c>
      <c r="AU187" s="32">
        <v>2722</v>
      </c>
      <c r="AV187" s="32">
        <v>2723</v>
      </c>
      <c r="AW187" s="32">
        <v>2722</v>
      </c>
      <c r="AX187" s="44">
        <v>2604</v>
      </c>
      <c r="AY187" s="44">
        <v>2604</v>
      </c>
      <c r="AZ187" s="44">
        <v>2605</v>
      </c>
      <c r="BA187" s="44">
        <v>2605</v>
      </c>
      <c r="BB187" s="44">
        <v>2605</v>
      </c>
      <c r="BC187" s="44">
        <v>2617</v>
      </c>
      <c r="BD187" s="25">
        <v>2617</v>
      </c>
    </row>
    <row r="188" spans="1:56" ht="15" customHeight="1">
      <c r="A188" s="76" t="s">
        <v>564</v>
      </c>
      <c r="B188" s="36" t="s">
        <v>375</v>
      </c>
      <c r="C188" s="26" t="s">
        <v>152</v>
      </c>
      <c r="D188" s="26" t="s">
        <v>7</v>
      </c>
      <c r="E188" s="26" t="s">
        <v>8</v>
      </c>
      <c r="F188" s="103">
        <f>249/103*70</f>
        <v>169.22330097087377</v>
      </c>
      <c r="G188" s="103">
        <f>249/103+F188</f>
        <v>171.64077669902912</v>
      </c>
      <c r="H188" s="103">
        <f t="shared" ref="H188:AL188" si="165">249/103+G188</f>
        <v>174.05825242718447</v>
      </c>
      <c r="I188" s="103">
        <f t="shared" si="165"/>
        <v>176.47572815533982</v>
      </c>
      <c r="J188" s="103">
        <f t="shared" si="165"/>
        <v>178.89320388349518</v>
      </c>
      <c r="K188" s="103">
        <f t="shared" si="165"/>
        <v>181.31067961165053</v>
      </c>
      <c r="L188" s="103">
        <f t="shared" si="165"/>
        <v>183.72815533980588</v>
      </c>
      <c r="M188" s="103">
        <f t="shared" si="165"/>
        <v>186.14563106796123</v>
      </c>
      <c r="N188" s="103">
        <f t="shared" si="165"/>
        <v>188.56310679611659</v>
      </c>
      <c r="O188" s="103">
        <f t="shared" si="165"/>
        <v>190.98058252427194</v>
      </c>
      <c r="P188" s="103">
        <f t="shared" si="165"/>
        <v>193.39805825242729</v>
      </c>
      <c r="Q188" s="103">
        <f t="shared" si="165"/>
        <v>195.81553398058264</v>
      </c>
      <c r="R188" s="103">
        <f t="shared" si="165"/>
        <v>198.233009708738</v>
      </c>
      <c r="S188" s="103">
        <f t="shared" si="165"/>
        <v>200.65048543689335</v>
      </c>
      <c r="T188" s="103">
        <f t="shared" si="165"/>
        <v>203.0679611650487</v>
      </c>
      <c r="U188" s="103">
        <f t="shared" si="165"/>
        <v>205.48543689320405</v>
      </c>
      <c r="V188" s="103">
        <f t="shared" si="165"/>
        <v>207.90291262135941</v>
      </c>
      <c r="W188" s="103">
        <f t="shared" si="165"/>
        <v>210.32038834951476</v>
      </c>
      <c r="X188" s="103">
        <f t="shared" si="165"/>
        <v>212.73786407767011</v>
      </c>
      <c r="Y188" s="103">
        <f t="shared" si="165"/>
        <v>215.15533980582546</v>
      </c>
      <c r="Z188" s="103">
        <f t="shared" si="165"/>
        <v>217.57281553398082</v>
      </c>
      <c r="AA188" s="103">
        <f t="shared" si="165"/>
        <v>219.99029126213617</v>
      </c>
      <c r="AB188" s="103">
        <f t="shared" si="165"/>
        <v>222.40776699029152</v>
      </c>
      <c r="AC188" s="103">
        <f t="shared" si="165"/>
        <v>224.82524271844687</v>
      </c>
      <c r="AD188" s="103">
        <f t="shared" si="165"/>
        <v>227.24271844660223</v>
      </c>
      <c r="AE188" s="103">
        <f t="shared" si="165"/>
        <v>229.66019417475758</v>
      </c>
      <c r="AF188" s="103">
        <f t="shared" si="165"/>
        <v>232.07766990291293</v>
      </c>
      <c r="AG188" s="103">
        <f t="shared" si="165"/>
        <v>234.49514563106828</v>
      </c>
      <c r="AH188" s="103">
        <f t="shared" si="165"/>
        <v>236.91262135922364</v>
      </c>
      <c r="AI188" s="103">
        <f t="shared" si="165"/>
        <v>239.33009708737899</v>
      </c>
      <c r="AJ188" s="103">
        <f t="shared" si="165"/>
        <v>241.74757281553434</v>
      </c>
      <c r="AK188" s="103">
        <f t="shared" si="165"/>
        <v>244.16504854368969</v>
      </c>
      <c r="AL188" s="103">
        <f t="shared" si="165"/>
        <v>246.58252427184505</v>
      </c>
      <c r="AM188" s="61">
        <v>249</v>
      </c>
      <c r="AN188" s="61">
        <v>249</v>
      </c>
      <c r="AO188" s="61">
        <v>248</v>
      </c>
      <c r="AP188" s="61">
        <v>248</v>
      </c>
      <c r="AQ188" s="32">
        <v>249</v>
      </c>
      <c r="AR188" s="32">
        <v>249</v>
      </c>
      <c r="AS188" s="32">
        <v>249</v>
      </c>
      <c r="AT188" s="32">
        <v>249</v>
      </c>
      <c r="AU188" s="32">
        <v>239.2</v>
      </c>
      <c r="AV188" s="32">
        <v>239.2</v>
      </c>
      <c r="AW188" s="32">
        <v>249</v>
      </c>
      <c r="AX188" s="44">
        <v>249</v>
      </c>
      <c r="AY188" s="44">
        <v>249</v>
      </c>
      <c r="AZ188" s="44">
        <v>249</v>
      </c>
      <c r="BA188" s="44">
        <v>249</v>
      </c>
      <c r="BB188" s="44">
        <v>249</v>
      </c>
      <c r="BC188" s="65">
        <v>250</v>
      </c>
      <c r="BD188" s="25">
        <v>250.5</v>
      </c>
    </row>
    <row r="189" spans="1:56" ht="15" customHeight="1">
      <c r="A189" s="76" t="s">
        <v>566</v>
      </c>
      <c r="B189" s="36">
        <v>1435</v>
      </c>
      <c r="C189" s="25"/>
      <c r="D189" s="25"/>
      <c r="E189" s="25"/>
      <c r="F189" s="104">
        <f t="shared" ref="F189" si="166">P189/80*70</f>
        <v>609</v>
      </c>
      <c r="G189" s="103">
        <f>F189+($P$189/80)</f>
        <v>617.70000000000005</v>
      </c>
      <c r="H189" s="103">
        <f t="shared" ref="H189:O189" si="167">G189+($P$189/80)</f>
        <v>626.40000000000009</v>
      </c>
      <c r="I189" s="103">
        <f t="shared" si="167"/>
        <v>635.10000000000014</v>
      </c>
      <c r="J189" s="103">
        <f t="shared" si="167"/>
        <v>643.80000000000018</v>
      </c>
      <c r="K189" s="103">
        <f t="shared" si="167"/>
        <v>652.50000000000023</v>
      </c>
      <c r="L189" s="103">
        <f t="shared" si="167"/>
        <v>661.20000000000027</v>
      </c>
      <c r="M189" s="103">
        <f t="shared" si="167"/>
        <v>669.90000000000032</v>
      </c>
      <c r="N189" s="103">
        <f t="shared" si="167"/>
        <v>678.60000000000036</v>
      </c>
      <c r="O189" s="103">
        <f t="shared" si="167"/>
        <v>687.30000000000041</v>
      </c>
      <c r="P189" s="29">
        <v>696</v>
      </c>
      <c r="Q189" s="29">
        <v>696</v>
      </c>
      <c r="R189" s="29">
        <v>696</v>
      </c>
      <c r="S189" s="29">
        <v>696</v>
      </c>
      <c r="T189" s="29">
        <v>696</v>
      </c>
      <c r="U189" s="29">
        <v>696</v>
      </c>
      <c r="V189" s="29">
        <v>696</v>
      </c>
      <c r="W189" s="29">
        <v>696</v>
      </c>
      <c r="X189" s="29">
        <v>696</v>
      </c>
      <c r="Y189" s="29">
        <v>696</v>
      </c>
      <c r="Z189" s="29">
        <v>696</v>
      </c>
      <c r="AA189" s="29">
        <v>699</v>
      </c>
      <c r="AB189" s="29">
        <v>699</v>
      </c>
      <c r="AC189" s="29">
        <v>699</v>
      </c>
      <c r="AD189" s="29">
        <v>699</v>
      </c>
      <c r="AE189" s="31">
        <v>699</v>
      </c>
      <c r="AF189" s="31">
        <v>696.84</v>
      </c>
      <c r="AG189" s="31">
        <v>699</v>
      </c>
      <c r="AH189" s="31">
        <v>699</v>
      </c>
      <c r="AI189" s="31">
        <v>699</v>
      </c>
      <c r="AJ189" s="31">
        <v>699</v>
      </c>
      <c r="AK189" s="31">
        <v>699</v>
      </c>
      <c r="AL189" s="31">
        <v>699</v>
      </c>
      <c r="AM189" s="31">
        <v>699</v>
      </c>
      <c r="AN189" s="31">
        <v>699</v>
      </c>
      <c r="AO189" s="31">
        <v>699</v>
      </c>
      <c r="AP189" s="31">
        <v>699</v>
      </c>
      <c r="AQ189" s="31">
        <v>699</v>
      </c>
      <c r="AR189" s="31">
        <v>699</v>
      </c>
      <c r="AS189" s="77">
        <v>699</v>
      </c>
      <c r="AT189" s="77">
        <v>699</v>
      </c>
      <c r="AU189" s="77">
        <v>699</v>
      </c>
      <c r="AV189" s="77">
        <v>699</v>
      </c>
      <c r="AW189" s="77">
        <v>699</v>
      </c>
      <c r="AX189" s="32">
        <v>699</v>
      </c>
      <c r="AY189" s="32">
        <v>683</v>
      </c>
      <c r="AZ189" s="32">
        <v>683</v>
      </c>
      <c r="BA189" s="32">
        <v>683</v>
      </c>
      <c r="BB189" s="32">
        <v>683</v>
      </c>
      <c r="BC189" s="32">
        <v>683</v>
      </c>
      <c r="BD189" s="25">
        <v>683</v>
      </c>
    </row>
    <row r="190" spans="1:56" ht="15" customHeight="1">
      <c r="A190" s="76" t="s">
        <v>568</v>
      </c>
      <c r="B190" s="36">
        <v>1435</v>
      </c>
      <c r="C190" s="26" t="s">
        <v>193</v>
      </c>
      <c r="D190" s="26" t="s">
        <v>7</v>
      </c>
      <c r="E190" s="26" t="s">
        <v>8</v>
      </c>
      <c r="F190" s="104">
        <f t="shared" ref="F190:F191" si="168">P190/80*70</f>
        <v>8281.875</v>
      </c>
      <c r="G190" s="103">
        <f>F190+($P$190/80)</f>
        <v>8400.1875</v>
      </c>
      <c r="H190" s="103">
        <f t="shared" ref="H190:O190" si="169">G190+($P$190/80)</f>
        <v>8518.5</v>
      </c>
      <c r="I190" s="103">
        <f t="shared" si="169"/>
        <v>8636.8125</v>
      </c>
      <c r="J190" s="103">
        <f t="shared" si="169"/>
        <v>8755.125</v>
      </c>
      <c r="K190" s="103">
        <f t="shared" si="169"/>
        <v>8873.4375</v>
      </c>
      <c r="L190" s="103">
        <f t="shared" si="169"/>
        <v>8991.75</v>
      </c>
      <c r="M190" s="103">
        <f t="shared" si="169"/>
        <v>9110.0625</v>
      </c>
      <c r="N190" s="103">
        <f t="shared" si="169"/>
        <v>9228.375</v>
      </c>
      <c r="O190" s="103">
        <f t="shared" si="169"/>
        <v>9346.6875</v>
      </c>
      <c r="P190" s="29">
        <v>9465</v>
      </c>
      <c r="Q190" s="29">
        <v>9393</v>
      </c>
      <c r="R190" s="29">
        <v>9389</v>
      </c>
      <c r="S190" s="29">
        <v>9409</v>
      </c>
      <c r="T190" s="29">
        <v>9279</v>
      </c>
      <c r="U190" s="29">
        <v>9283</v>
      </c>
      <c r="V190" s="29">
        <v>9246</v>
      </c>
      <c r="W190" s="29">
        <v>9270</v>
      </c>
      <c r="X190" s="29">
        <v>9349</v>
      </c>
      <c r="Y190" s="29">
        <v>9567</v>
      </c>
      <c r="Z190" s="29">
        <v>9490</v>
      </c>
      <c r="AA190" s="29">
        <v>4300</v>
      </c>
      <c r="AB190" s="29">
        <v>3960</v>
      </c>
      <c r="AC190" s="29">
        <v>3987</v>
      </c>
      <c r="AD190" s="29">
        <v>4281</v>
      </c>
      <c r="AE190" s="29">
        <v>4031</v>
      </c>
      <c r="AF190" s="29">
        <v>4031</v>
      </c>
      <c r="AG190" s="29">
        <v>4031</v>
      </c>
      <c r="AH190" s="29">
        <v>4059</v>
      </c>
      <c r="AI190" s="29">
        <v>4059</v>
      </c>
      <c r="AJ190" s="32">
        <v>3809</v>
      </c>
      <c r="AK190" s="32">
        <v>3809</v>
      </c>
      <c r="AL190" s="32">
        <v>3809</v>
      </c>
      <c r="AM190" s="32">
        <v>3809</v>
      </c>
      <c r="AN190" s="32">
        <v>3809</v>
      </c>
      <c r="AO190" s="32">
        <v>3809</v>
      </c>
      <c r="AP190" s="32">
        <v>3809</v>
      </c>
      <c r="AQ190" s="32">
        <v>3809</v>
      </c>
      <c r="AR190" s="32">
        <v>3809</v>
      </c>
      <c r="AS190" s="32">
        <v>3809</v>
      </c>
      <c r="AT190" s="32">
        <v>3809</v>
      </c>
      <c r="AU190" s="32">
        <v>3809</v>
      </c>
      <c r="AV190" s="32">
        <v>3809</v>
      </c>
      <c r="AW190" s="32">
        <v>3809</v>
      </c>
      <c r="AX190" s="44">
        <v>3809</v>
      </c>
      <c r="AY190" s="32">
        <v>3809</v>
      </c>
      <c r="AZ190" s="32">
        <v>3736</v>
      </c>
      <c r="BA190" s="32">
        <v>3736</v>
      </c>
      <c r="BB190" s="32">
        <v>3724.4679999999998</v>
      </c>
      <c r="BC190" s="32">
        <v>3724.4679999999998</v>
      </c>
      <c r="BD190" s="35">
        <v>3354</v>
      </c>
    </row>
    <row r="191" spans="1:56" ht="15" customHeight="1">
      <c r="A191" s="76" t="s">
        <v>569</v>
      </c>
      <c r="B191" s="36">
        <v>1435</v>
      </c>
      <c r="C191" s="26" t="s">
        <v>198</v>
      </c>
      <c r="D191" s="26" t="s">
        <v>7</v>
      </c>
      <c r="E191" s="26" t="s">
        <v>8</v>
      </c>
      <c r="F191" s="104">
        <f t="shared" si="168"/>
        <v>925.75</v>
      </c>
      <c r="G191" s="103">
        <f>F191+($P$191/80)</f>
        <v>938.97500000000002</v>
      </c>
      <c r="H191" s="103">
        <f t="shared" ref="H191:O191" si="170">G191+($P$191/80)</f>
        <v>952.2</v>
      </c>
      <c r="I191" s="103">
        <f t="shared" si="170"/>
        <v>965.42500000000007</v>
      </c>
      <c r="J191" s="103">
        <f t="shared" si="170"/>
        <v>978.65000000000009</v>
      </c>
      <c r="K191" s="103">
        <f t="shared" si="170"/>
        <v>991.87500000000011</v>
      </c>
      <c r="L191" s="103">
        <f t="shared" si="170"/>
        <v>1005.1000000000001</v>
      </c>
      <c r="M191" s="103">
        <f t="shared" si="170"/>
        <v>1018.3250000000002</v>
      </c>
      <c r="N191" s="103">
        <f t="shared" si="170"/>
        <v>1031.5500000000002</v>
      </c>
      <c r="O191" s="103">
        <f t="shared" si="170"/>
        <v>1044.7750000000001</v>
      </c>
      <c r="P191" s="29">
        <v>1058</v>
      </c>
      <c r="Q191" s="29">
        <v>1058</v>
      </c>
      <c r="R191" s="29">
        <v>1058</v>
      </c>
      <c r="S191" s="29">
        <v>1058</v>
      </c>
      <c r="T191" s="29">
        <v>1058</v>
      </c>
      <c r="U191" s="29">
        <v>1058</v>
      </c>
      <c r="V191" s="29">
        <v>1100</v>
      </c>
      <c r="W191" s="29">
        <v>1100</v>
      </c>
      <c r="X191" s="29">
        <v>1100</v>
      </c>
      <c r="Y191" s="29">
        <v>1196</v>
      </c>
      <c r="Z191" s="29">
        <v>1196</v>
      </c>
      <c r="AA191" s="29">
        <v>1201</v>
      </c>
      <c r="AB191" s="29">
        <v>1201</v>
      </c>
      <c r="AC191" s="29">
        <v>1201</v>
      </c>
      <c r="AD191" s="29">
        <v>1201</v>
      </c>
      <c r="AE191" s="32">
        <v>1201</v>
      </c>
      <c r="AF191" s="32">
        <v>1201</v>
      </c>
      <c r="AG191" s="32">
        <v>1201</v>
      </c>
      <c r="AH191" s="32">
        <v>1201</v>
      </c>
      <c r="AI191" s="32">
        <v>1201</v>
      </c>
      <c r="AJ191" s="32">
        <v>1201</v>
      </c>
      <c r="AK191" s="32">
        <v>1229</v>
      </c>
      <c r="AL191" s="32">
        <v>1229</v>
      </c>
      <c r="AM191" s="32">
        <v>1229</v>
      </c>
      <c r="AN191" s="32">
        <v>1229</v>
      </c>
      <c r="AO191" s="32">
        <v>1228</v>
      </c>
      <c r="AP191" s="32">
        <v>1228</v>
      </c>
      <c r="AQ191" s="32">
        <v>1228</v>
      </c>
      <c r="AR191" s="32">
        <v>1228</v>
      </c>
      <c r="AS191" s="32">
        <v>1228</v>
      </c>
      <c r="AT191" s="32">
        <v>1228.05</v>
      </c>
      <c r="AU191" s="32">
        <v>1209.1400000000001</v>
      </c>
      <c r="AV191" s="32">
        <v>1209.1400000000001</v>
      </c>
      <c r="AW191" s="32">
        <v>1209.0899999999999</v>
      </c>
      <c r="AX191" s="44">
        <v>1209.05</v>
      </c>
      <c r="AY191" s="32">
        <v>1209.0440000000001</v>
      </c>
      <c r="AZ191" s="32">
        <v>1209.0440000000001</v>
      </c>
      <c r="BA191" s="32">
        <v>1209.05</v>
      </c>
      <c r="BB191" s="32">
        <v>1209</v>
      </c>
      <c r="BC191" s="32">
        <v>1209</v>
      </c>
      <c r="BD191" s="25">
        <v>1209</v>
      </c>
    </row>
    <row r="192" spans="1:56" ht="15" customHeight="1">
      <c r="A192" s="52" t="s">
        <v>257</v>
      </c>
      <c r="B192" s="36">
        <v>1435</v>
      </c>
      <c r="C192" s="25"/>
      <c r="D192" s="25"/>
      <c r="E192" s="25"/>
      <c r="F192" s="25">
        <f>SUM(F193:F194)</f>
        <v>3683.3815789473683</v>
      </c>
      <c r="G192" s="25">
        <f t="shared" ref="G192:BC192" si="171">SUM(G193:G194)</f>
        <v>3736.0013157894737</v>
      </c>
      <c r="H192" s="25">
        <f t="shared" si="171"/>
        <v>3788.621052631579</v>
      </c>
      <c r="I192" s="25">
        <f t="shared" si="171"/>
        <v>3841.2407894736839</v>
      </c>
      <c r="J192" s="25">
        <f t="shared" si="171"/>
        <v>3893.8605263157892</v>
      </c>
      <c r="K192" s="25">
        <f t="shared" si="171"/>
        <v>3946.4802631578941</v>
      </c>
      <c r="L192" s="25">
        <f t="shared" si="171"/>
        <v>3999.0999999999995</v>
      </c>
      <c r="M192" s="25">
        <f t="shared" si="171"/>
        <v>4051.7197368421048</v>
      </c>
      <c r="N192" s="25">
        <f t="shared" si="171"/>
        <v>4104.3394736842101</v>
      </c>
      <c r="O192" s="25">
        <f t="shared" si="171"/>
        <v>4156.9592105263146</v>
      </c>
      <c r="P192" s="25">
        <f t="shared" si="171"/>
        <v>4209.5789473684208</v>
      </c>
      <c r="Q192" s="25">
        <f t="shared" si="171"/>
        <v>4188.4736842105267</v>
      </c>
      <c r="R192" s="25">
        <f t="shared" si="171"/>
        <v>4165.3684210526317</v>
      </c>
      <c r="S192" s="25">
        <f t="shared" si="171"/>
        <v>4100.2631578947367</v>
      </c>
      <c r="T192" s="25">
        <f t="shared" si="171"/>
        <v>4019.1578947368421</v>
      </c>
      <c r="U192" s="25">
        <f t="shared" si="171"/>
        <v>3913.0526315789475</v>
      </c>
      <c r="V192" s="25">
        <f t="shared" si="171"/>
        <v>3866.9473684210525</v>
      </c>
      <c r="W192" s="25">
        <f t="shared" si="171"/>
        <v>3819.8421052631579</v>
      </c>
      <c r="X192" s="25">
        <f t="shared" si="171"/>
        <v>3808.7368421052633</v>
      </c>
      <c r="Y192" s="25">
        <f t="shared" si="171"/>
        <v>3770.6315789473683</v>
      </c>
      <c r="Z192" s="25">
        <f t="shared" si="171"/>
        <v>3739.5263157894738</v>
      </c>
      <c r="AA192" s="25">
        <f t="shared" si="171"/>
        <v>3729.4210526315787</v>
      </c>
      <c r="AB192" s="25">
        <f t="shared" si="171"/>
        <v>3698.3157894736842</v>
      </c>
      <c r="AC192" s="25">
        <f t="shared" si="171"/>
        <v>3679.2105263157896</v>
      </c>
      <c r="AD192" s="25">
        <f t="shared" si="171"/>
        <v>3668.1052631578946</v>
      </c>
      <c r="AE192" s="25">
        <f t="shared" si="171"/>
        <v>3643</v>
      </c>
      <c r="AF192" s="25">
        <f t="shared" si="171"/>
        <v>3654</v>
      </c>
      <c r="AG192" s="25">
        <f t="shared" si="171"/>
        <v>3696</v>
      </c>
      <c r="AH192" s="25">
        <f t="shared" si="171"/>
        <v>3744</v>
      </c>
      <c r="AI192" s="25">
        <f t="shared" si="171"/>
        <v>3746</v>
      </c>
      <c r="AJ192" s="25">
        <f t="shared" si="171"/>
        <v>3745</v>
      </c>
      <c r="AK192" s="25">
        <f t="shared" si="171"/>
        <v>3728</v>
      </c>
      <c r="AL192" s="25">
        <f t="shared" si="171"/>
        <v>3792</v>
      </c>
      <c r="AM192" s="25">
        <f t="shared" si="171"/>
        <v>3796</v>
      </c>
      <c r="AN192" s="25">
        <f t="shared" si="171"/>
        <v>3811</v>
      </c>
      <c r="AO192" s="25">
        <f t="shared" si="171"/>
        <v>3819</v>
      </c>
      <c r="AP192" s="25">
        <f t="shared" si="171"/>
        <v>3775</v>
      </c>
      <c r="AQ192" s="25">
        <f t="shared" si="171"/>
        <v>3649</v>
      </c>
      <c r="AR192" s="25">
        <f t="shared" si="171"/>
        <v>3788</v>
      </c>
      <c r="AS192" s="25">
        <f t="shared" si="171"/>
        <v>3853</v>
      </c>
      <c r="AT192" s="25">
        <f t="shared" si="171"/>
        <v>3857</v>
      </c>
      <c r="AU192" s="25">
        <f t="shared" si="171"/>
        <v>3862</v>
      </c>
      <c r="AV192" s="25">
        <f t="shared" si="171"/>
        <v>3867</v>
      </c>
      <c r="AW192" s="25">
        <f t="shared" si="171"/>
        <v>3886.5</v>
      </c>
      <c r="AX192" s="25">
        <f t="shared" si="171"/>
        <v>3906</v>
      </c>
      <c r="AY192" s="25">
        <f t="shared" si="171"/>
        <v>3882</v>
      </c>
      <c r="AZ192" s="25">
        <f t="shared" si="171"/>
        <v>3877</v>
      </c>
      <c r="BA192" s="25">
        <f t="shared" si="171"/>
        <v>3880</v>
      </c>
      <c r="BB192" s="25">
        <f t="shared" si="171"/>
        <v>3895</v>
      </c>
      <c r="BC192" s="25">
        <f t="shared" si="171"/>
        <v>3895</v>
      </c>
      <c r="BD192" s="25"/>
    </row>
    <row r="193" spans="1:56" ht="15" customHeight="1">
      <c r="A193" s="51" t="s">
        <v>377</v>
      </c>
      <c r="B193" s="36">
        <v>1435</v>
      </c>
      <c r="C193" s="25" t="s">
        <v>26</v>
      </c>
      <c r="D193" s="25" t="s">
        <v>7</v>
      </c>
      <c r="E193" s="25" t="s">
        <v>8</v>
      </c>
      <c r="F193" s="104">
        <f t="shared" ref="F193" si="172">P193/80*70</f>
        <v>3480.75</v>
      </c>
      <c r="G193" s="103">
        <f>F193+($P$193/80)</f>
        <v>3530.4749999999999</v>
      </c>
      <c r="H193" s="103">
        <f t="shared" ref="H193:O193" si="173">G193+($P$193/80)</f>
        <v>3580.2</v>
      </c>
      <c r="I193" s="103">
        <f t="shared" si="173"/>
        <v>3629.9249999999997</v>
      </c>
      <c r="J193" s="103">
        <f t="shared" si="173"/>
        <v>3679.6499999999996</v>
      </c>
      <c r="K193" s="103">
        <f t="shared" si="173"/>
        <v>3729.3749999999995</v>
      </c>
      <c r="L193" s="103">
        <f t="shared" si="173"/>
        <v>3779.0999999999995</v>
      </c>
      <c r="M193" s="103">
        <f t="shared" si="173"/>
        <v>3828.8249999999994</v>
      </c>
      <c r="N193" s="103">
        <f t="shared" si="173"/>
        <v>3878.5499999999993</v>
      </c>
      <c r="O193" s="103">
        <f t="shared" si="173"/>
        <v>3928.2749999999992</v>
      </c>
      <c r="P193" s="29">
        <v>3978</v>
      </c>
      <c r="Q193" s="29">
        <v>3954</v>
      </c>
      <c r="R193" s="29">
        <v>3928</v>
      </c>
      <c r="S193" s="29">
        <v>3860</v>
      </c>
      <c r="T193" s="29">
        <v>3776</v>
      </c>
      <c r="U193" s="29">
        <v>3667</v>
      </c>
      <c r="V193" s="29">
        <v>3618</v>
      </c>
      <c r="W193" s="29">
        <v>3568</v>
      </c>
      <c r="X193" s="29">
        <v>3554</v>
      </c>
      <c r="Y193" s="29">
        <v>3513</v>
      </c>
      <c r="Z193" s="29">
        <v>3479</v>
      </c>
      <c r="AA193" s="29">
        <v>3466</v>
      </c>
      <c r="AB193" s="29">
        <v>3432</v>
      </c>
      <c r="AC193" s="29">
        <v>3410</v>
      </c>
      <c r="AD193" s="29">
        <v>3396</v>
      </c>
      <c r="AE193" s="32">
        <v>3368</v>
      </c>
      <c r="AF193" s="32">
        <v>3380</v>
      </c>
      <c r="AG193" s="32">
        <v>3422</v>
      </c>
      <c r="AH193" s="32">
        <v>3470</v>
      </c>
      <c r="AI193" s="32">
        <v>3472</v>
      </c>
      <c r="AJ193" s="32">
        <v>3471</v>
      </c>
      <c r="AK193" s="32">
        <v>3454</v>
      </c>
      <c r="AL193" s="32">
        <v>3518</v>
      </c>
      <c r="AM193" s="32">
        <v>3521</v>
      </c>
      <c r="AN193" s="32">
        <v>3536</v>
      </c>
      <c r="AO193" s="32">
        <v>3544</v>
      </c>
      <c r="AP193" s="32">
        <v>3500</v>
      </c>
      <c r="AQ193" s="32">
        <v>3374</v>
      </c>
      <c r="AR193" s="32">
        <v>3513</v>
      </c>
      <c r="AS193" s="32">
        <v>3578</v>
      </c>
      <c r="AT193" s="32">
        <v>3582</v>
      </c>
      <c r="AU193" s="94">
        <f>(AV193-AT193)/2+AT193</f>
        <v>3587</v>
      </c>
      <c r="AV193" s="32">
        <v>3592</v>
      </c>
      <c r="AW193" s="94">
        <f>(AX193-AV193)/2+AV193</f>
        <v>3611.5</v>
      </c>
      <c r="AX193" s="32">
        <v>3631</v>
      </c>
      <c r="AY193" s="32">
        <v>3607</v>
      </c>
      <c r="AZ193" s="32">
        <v>3602</v>
      </c>
      <c r="BA193" s="32">
        <v>3605</v>
      </c>
      <c r="BB193" s="32">
        <v>3607</v>
      </c>
      <c r="BC193" s="49">
        <v>3607</v>
      </c>
      <c r="BD193" s="25"/>
    </row>
    <row r="194" spans="1:56" ht="15" customHeight="1">
      <c r="A194" s="51" t="s">
        <v>141</v>
      </c>
      <c r="B194" s="36">
        <v>1435</v>
      </c>
      <c r="C194" s="26" t="s">
        <v>142</v>
      </c>
      <c r="D194" s="26" t="s">
        <v>7</v>
      </c>
      <c r="E194" s="26" t="s">
        <v>8</v>
      </c>
      <c r="F194" s="103">
        <f>275/95*70</f>
        <v>202.63157894736844</v>
      </c>
      <c r="G194" s="103">
        <f>275/95+F194</f>
        <v>205.5263157894737</v>
      </c>
      <c r="H194" s="103">
        <f t="shared" ref="H194:AD194" si="174">275/95+G194</f>
        <v>208.42105263157896</v>
      </c>
      <c r="I194" s="103">
        <f t="shared" si="174"/>
        <v>211.31578947368422</v>
      </c>
      <c r="J194" s="103">
        <f t="shared" si="174"/>
        <v>214.21052631578948</v>
      </c>
      <c r="K194" s="103">
        <f t="shared" si="174"/>
        <v>217.10526315789474</v>
      </c>
      <c r="L194" s="103">
        <f t="shared" si="174"/>
        <v>220</v>
      </c>
      <c r="M194" s="103">
        <f t="shared" si="174"/>
        <v>222.89473684210526</v>
      </c>
      <c r="N194" s="103">
        <f t="shared" si="174"/>
        <v>225.78947368421052</v>
      </c>
      <c r="O194" s="103">
        <f t="shared" si="174"/>
        <v>228.68421052631578</v>
      </c>
      <c r="P194" s="103">
        <f t="shared" si="174"/>
        <v>231.57894736842104</v>
      </c>
      <c r="Q194" s="103">
        <f t="shared" si="174"/>
        <v>234.4736842105263</v>
      </c>
      <c r="R194" s="103">
        <f t="shared" si="174"/>
        <v>237.36842105263156</v>
      </c>
      <c r="S194" s="103">
        <f t="shared" si="174"/>
        <v>240.26315789473682</v>
      </c>
      <c r="T194" s="103">
        <f t="shared" si="174"/>
        <v>243.15789473684208</v>
      </c>
      <c r="U194" s="103">
        <f t="shared" si="174"/>
        <v>246.05263157894734</v>
      </c>
      <c r="V194" s="103">
        <f t="shared" si="174"/>
        <v>248.9473684210526</v>
      </c>
      <c r="W194" s="103">
        <f t="shared" si="174"/>
        <v>251.84210526315786</v>
      </c>
      <c r="X194" s="103">
        <f t="shared" si="174"/>
        <v>254.73684210526312</v>
      </c>
      <c r="Y194" s="103">
        <f t="shared" si="174"/>
        <v>257.63157894736838</v>
      </c>
      <c r="Z194" s="103">
        <f t="shared" si="174"/>
        <v>260.52631578947364</v>
      </c>
      <c r="AA194" s="103">
        <f t="shared" si="174"/>
        <v>263.4210526315789</v>
      </c>
      <c r="AB194" s="103">
        <f t="shared" si="174"/>
        <v>266.31578947368416</v>
      </c>
      <c r="AC194" s="103">
        <f t="shared" si="174"/>
        <v>269.21052631578942</v>
      </c>
      <c r="AD194" s="103">
        <f t="shared" si="174"/>
        <v>272.10526315789468</v>
      </c>
      <c r="AE194" s="32">
        <v>275</v>
      </c>
      <c r="AF194" s="32">
        <v>274</v>
      </c>
      <c r="AG194" s="32">
        <v>274</v>
      </c>
      <c r="AH194" s="32">
        <v>274</v>
      </c>
      <c r="AI194" s="32">
        <v>274</v>
      </c>
      <c r="AJ194" s="32">
        <v>274</v>
      </c>
      <c r="AK194" s="32">
        <v>274</v>
      </c>
      <c r="AL194" s="32">
        <v>274</v>
      </c>
      <c r="AM194" s="32">
        <v>275</v>
      </c>
      <c r="AN194" s="32">
        <v>275</v>
      </c>
      <c r="AO194" s="32">
        <v>275</v>
      </c>
      <c r="AP194" s="32">
        <v>275</v>
      </c>
      <c r="AQ194" s="32">
        <v>275</v>
      </c>
      <c r="AR194" s="32">
        <v>275</v>
      </c>
      <c r="AS194" s="32">
        <v>275</v>
      </c>
      <c r="AT194" s="32">
        <v>275</v>
      </c>
      <c r="AU194" s="32">
        <v>275</v>
      </c>
      <c r="AV194" s="32">
        <v>275</v>
      </c>
      <c r="AW194" s="32">
        <v>275</v>
      </c>
      <c r="AX194" s="44">
        <v>275</v>
      </c>
      <c r="AY194" s="44">
        <v>275</v>
      </c>
      <c r="AZ194" s="44">
        <v>275</v>
      </c>
      <c r="BA194" s="44">
        <v>275</v>
      </c>
      <c r="BB194" s="44">
        <v>288</v>
      </c>
      <c r="BC194" s="44">
        <v>288</v>
      </c>
      <c r="BD194" s="25">
        <v>288</v>
      </c>
    </row>
    <row r="195" spans="1:56" ht="15" customHeight="1">
      <c r="A195" s="66" t="s">
        <v>239</v>
      </c>
      <c r="B195" s="36">
        <v>1676</v>
      </c>
      <c r="C195" s="25"/>
      <c r="D195" s="25"/>
      <c r="E195" s="25"/>
      <c r="F195" s="25">
        <f>SUM(F196:F197)</f>
        <v>10229.625</v>
      </c>
      <c r="G195" s="25">
        <f t="shared" ref="G195:BC195" si="175">SUM(G196:G197)</f>
        <v>10375.762500000001</v>
      </c>
      <c r="H195" s="25">
        <f t="shared" si="175"/>
        <v>10521.9</v>
      </c>
      <c r="I195" s="25">
        <f t="shared" si="175"/>
        <v>10668.037499999999</v>
      </c>
      <c r="J195" s="25">
        <f t="shared" si="175"/>
        <v>10814.174999999999</v>
      </c>
      <c r="K195" s="25">
        <f t="shared" si="175"/>
        <v>10960.3125</v>
      </c>
      <c r="L195" s="25">
        <f t="shared" si="175"/>
        <v>11106.449999999999</v>
      </c>
      <c r="M195" s="25">
        <f t="shared" si="175"/>
        <v>11252.587499999998</v>
      </c>
      <c r="N195" s="25">
        <f t="shared" si="175"/>
        <v>11398.724999999999</v>
      </c>
      <c r="O195" s="25">
        <f t="shared" si="175"/>
        <v>11544.862499999999</v>
      </c>
      <c r="P195" s="25">
        <f t="shared" si="175"/>
        <v>11691</v>
      </c>
      <c r="Q195" s="25">
        <f t="shared" si="175"/>
        <v>11922</v>
      </c>
      <c r="R195" s="25">
        <f t="shared" si="175"/>
        <v>11937</v>
      </c>
      <c r="S195" s="25">
        <f t="shared" si="175"/>
        <v>11706</v>
      </c>
      <c r="T195" s="25">
        <f t="shared" si="175"/>
        <v>11724</v>
      </c>
      <c r="U195" s="25">
        <f t="shared" si="175"/>
        <v>11676</v>
      </c>
      <c r="V195" s="25">
        <f t="shared" si="175"/>
        <v>11602</v>
      </c>
      <c r="W195" s="25">
        <f t="shared" si="175"/>
        <v>11519.7</v>
      </c>
      <c r="X195" s="25">
        <f t="shared" si="175"/>
        <v>11520.599999999999</v>
      </c>
      <c r="Y195" s="25">
        <f t="shared" si="175"/>
        <v>11520.9</v>
      </c>
      <c r="Z195" s="25">
        <f t="shared" si="175"/>
        <v>11520.599999999999</v>
      </c>
      <c r="AA195" s="25">
        <f t="shared" si="175"/>
        <v>11520.599999999999</v>
      </c>
      <c r="AB195" s="25">
        <f t="shared" si="175"/>
        <v>11520.599999999999</v>
      </c>
      <c r="AC195" s="25">
        <f t="shared" si="175"/>
        <v>11480.9</v>
      </c>
      <c r="AD195" s="25">
        <f t="shared" si="175"/>
        <v>11480.9</v>
      </c>
      <c r="AE195" s="25">
        <f t="shared" si="175"/>
        <v>11481</v>
      </c>
      <c r="AF195" s="25">
        <f t="shared" si="175"/>
        <v>10497</v>
      </c>
      <c r="AG195" s="25">
        <f t="shared" si="175"/>
        <v>10497</v>
      </c>
      <c r="AH195" s="25">
        <f t="shared" si="175"/>
        <v>10526</v>
      </c>
      <c r="AI195" s="25">
        <f t="shared" si="175"/>
        <v>10496</v>
      </c>
      <c r="AJ195" s="25">
        <f t="shared" si="175"/>
        <v>10536</v>
      </c>
      <c r="AK195" s="25">
        <f t="shared" si="175"/>
        <v>10646</v>
      </c>
      <c r="AL195" s="25">
        <f t="shared" si="175"/>
        <v>10646</v>
      </c>
      <c r="AM195" s="25">
        <f t="shared" si="175"/>
        <v>10646</v>
      </c>
      <c r="AN195" s="25">
        <f t="shared" si="175"/>
        <v>10646</v>
      </c>
      <c r="AO195" s="25">
        <f t="shared" si="175"/>
        <v>10646</v>
      </c>
      <c r="AP195" s="25">
        <f t="shared" si="175"/>
        <v>10646</v>
      </c>
      <c r="AQ195" s="25">
        <f t="shared" si="175"/>
        <v>10626</v>
      </c>
      <c r="AR195" s="25">
        <f t="shared" si="175"/>
        <v>10626</v>
      </c>
      <c r="AS195" s="25">
        <f t="shared" si="175"/>
        <v>10626</v>
      </c>
      <c r="AT195" s="25">
        <f t="shared" si="175"/>
        <v>10626</v>
      </c>
      <c r="AU195" s="25">
        <f t="shared" si="175"/>
        <v>10582</v>
      </c>
      <c r="AV195" s="25">
        <f t="shared" si="175"/>
        <v>10668</v>
      </c>
      <c r="AW195" s="25">
        <f t="shared" si="175"/>
        <v>10668</v>
      </c>
      <c r="AX195" s="25">
        <f t="shared" si="175"/>
        <v>10575</v>
      </c>
      <c r="AY195" s="25">
        <f t="shared" si="175"/>
        <v>10668</v>
      </c>
      <c r="AZ195" s="25">
        <f t="shared" si="175"/>
        <v>10668</v>
      </c>
      <c r="BA195" s="25">
        <f t="shared" si="175"/>
        <v>10668</v>
      </c>
      <c r="BB195" s="25">
        <f t="shared" si="175"/>
        <v>10668</v>
      </c>
      <c r="BC195" s="25">
        <f t="shared" si="175"/>
        <v>10668</v>
      </c>
      <c r="BD195" s="25" t="e">
        <f>BD197+#REF!</f>
        <v>#REF!</v>
      </c>
    </row>
    <row r="196" spans="1:56" ht="15" customHeight="1">
      <c r="A196" s="48" t="s">
        <v>31</v>
      </c>
      <c r="B196" s="36">
        <v>1000</v>
      </c>
      <c r="C196" s="25" t="s">
        <v>32</v>
      </c>
      <c r="D196" s="25" t="s">
        <v>7</v>
      </c>
      <c r="E196" s="25" t="s">
        <v>8</v>
      </c>
      <c r="F196" s="104">
        <f t="shared" ref="F196" si="176">P196/80*70</f>
        <v>2514.75</v>
      </c>
      <c r="G196" s="103">
        <f>F196+($P$196/80)</f>
        <v>2550.6750000000002</v>
      </c>
      <c r="H196" s="103">
        <f t="shared" ref="H196:O196" si="177">G196+($P$196/80)</f>
        <v>2586.6000000000004</v>
      </c>
      <c r="I196" s="103">
        <f t="shared" si="177"/>
        <v>2622.5250000000005</v>
      </c>
      <c r="J196" s="103">
        <f t="shared" si="177"/>
        <v>2658.4500000000007</v>
      </c>
      <c r="K196" s="103">
        <f t="shared" si="177"/>
        <v>2694.3750000000009</v>
      </c>
      <c r="L196" s="103">
        <f t="shared" si="177"/>
        <v>2730.3000000000011</v>
      </c>
      <c r="M196" s="103">
        <f t="shared" si="177"/>
        <v>2766.2250000000013</v>
      </c>
      <c r="N196" s="103">
        <f t="shared" si="177"/>
        <v>2802.1500000000015</v>
      </c>
      <c r="O196" s="103">
        <f t="shared" si="177"/>
        <v>2838.0750000000016</v>
      </c>
      <c r="P196" s="29">
        <v>2874</v>
      </c>
      <c r="Q196" s="29">
        <v>3105</v>
      </c>
      <c r="R196" s="29">
        <v>3105</v>
      </c>
      <c r="S196" s="29">
        <v>2874</v>
      </c>
      <c r="T196" s="29">
        <v>2892</v>
      </c>
      <c r="U196" s="29">
        <v>2892</v>
      </c>
      <c r="V196" s="29">
        <v>2818</v>
      </c>
      <c r="W196" s="29">
        <v>2745.7</v>
      </c>
      <c r="X196" s="29">
        <v>2745.7</v>
      </c>
      <c r="Y196" s="29">
        <v>2746</v>
      </c>
      <c r="Z196" s="29">
        <v>2745.7</v>
      </c>
      <c r="AA196" s="29">
        <v>2745.7</v>
      </c>
      <c r="AB196" s="29">
        <v>2745.7</v>
      </c>
      <c r="AC196" s="29">
        <v>2706</v>
      </c>
      <c r="AD196" s="29">
        <v>2706</v>
      </c>
      <c r="AE196" s="32">
        <v>2706</v>
      </c>
      <c r="AF196" s="32">
        <v>2705</v>
      </c>
      <c r="AG196" s="32">
        <v>2705</v>
      </c>
      <c r="AH196" s="32">
        <v>2734</v>
      </c>
      <c r="AI196" s="32">
        <v>2705</v>
      </c>
      <c r="AJ196" s="32">
        <v>2745</v>
      </c>
      <c r="AK196" s="32">
        <v>2855</v>
      </c>
      <c r="AL196" s="32">
        <v>2855</v>
      </c>
      <c r="AM196" s="32">
        <v>2855</v>
      </c>
      <c r="AN196" s="32">
        <v>2855</v>
      </c>
      <c r="AO196" s="32">
        <v>2855</v>
      </c>
      <c r="AP196" s="32">
        <v>2855</v>
      </c>
      <c r="AQ196" s="32">
        <v>2835</v>
      </c>
      <c r="AR196" s="32">
        <v>2835</v>
      </c>
      <c r="AS196" s="32">
        <v>2835</v>
      </c>
      <c r="AT196" s="32">
        <v>2835</v>
      </c>
      <c r="AU196" s="32">
        <v>2791</v>
      </c>
      <c r="AV196" s="32">
        <v>2877</v>
      </c>
      <c r="AW196" s="32">
        <v>2877</v>
      </c>
      <c r="AX196" s="32">
        <v>2791</v>
      </c>
      <c r="AY196" s="32">
        <v>2877</v>
      </c>
      <c r="AZ196" s="32">
        <v>2877</v>
      </c>
      <c r="BA196" s="49">
        <v>2877</v>
      </c>
      <c r="BB196" s="49">
        <v>2877</v>
      </c>
      <c r="BC196" s="49">
        <v>2877</v>
      </c>
      <c r="BD196" s="25">
        <v>2877</v>
      </c>
    </row>
    <row r="197" spans="1:56" ht="15" customHeight="1">
      <c r="A197" s="48" t="s">
        <v>362</v>
      </c>
      <c r="B197" s="36">
        <v>1676</v>
      </c>
      <c r="C197" s="26" t="s">
        <v>168</v>
      </c>
      <c r="D197" s="26" t="s">
        <v>7</v>
      </c>
      <c r="E197" s="26" t="s">
        <v>8</v>
      </c>
      <c r="F197" s="104">
        <f t="shared" ref="F197" si="178">P197/80*70</f>
        <v>7714.875</v>
      </c>
      <c r="G197" s="103">
        <f>F197+($P$197/80)</f>
        <v>7825.0874999999996</v>
      </c>
      <c r="H197" s="103">
        <f t="shared" ref="H197:O197" si="179">G197+($P$197/80)</f>
        <v>7935.2999999999993</v>
      </c>
      <c r="I197" s="103">
        <f t="shared" si="179"/>
        <v>8045.5124999999989</v>
      </c>
      <c r="J197" s="103">
        <f t="shared" si="179"/>
        <v>8155.7249999999985</v>
      </c>
      <c r="K197" s="103">
        <f t="shared" si="179"/>
        <v>8265.9374999999982</v>
      </c>
      <c r="L197" s="103">
        <f t="shared" si="179"/>
        <v>8376.1499999999978</v>
      </c>
      <c r="M197" s="103">
        <f t="shared" si="179"/>
        <v>8486.3624999999975</v>
      </c>
      <c r="N197" s="103">
        <f t="shared" si="179"/>
        <v>8596.5749999999971</v>
      </c>
      <c r="O197" s="103">
        <f t="shared" si="179"/>
        <v>8706.7874999999967</v>
      </c>
      <c r="P197" s="29">
        <v>8817</v>
      </c>
      <c r="Q197" s="29">
        <v>8817</v>
      </c>
      <c r="R197" s="29">
        <v>8832</v>
      </c>
      <c r="S197" s="29">
        <v>8832</v>
      </c>
      <c r="T197" s="29">
        <v>8832</v>
      </c>
      <c r="U197" s="29">
        <v>8784</v>
      </c>
      <c r="V197" s="29">
        <v>8784</v>
      </c>
      <c r="W197" s="29">
        <v>8774</v>
      </c>
      <c r="X197" s="29">
        <v>8774.9</v>
      </c>
      <c r="Y197" s="29">
        <v>8774.9</v>
      </c>
      <c r="Z197" s="29">
        <v>8774.9</v>
      </c>
      <c r="AA197" s="29">
        <v>8774.9</v>
      </c>
      <c r="AB197" s="29">
        <v>8774.9</v>
      </c>
      <c r="AC197" s="29">
        <v>8774.9</v>
      </c>
      <c r="AD197" s="29">
        <v>8774.9</v>
      </c>
      <c r="AE197" s="32">
        <v>8775</v>
      </c>
      <c r="AF197" s="32">
        <v>7792</v>
      </c>
      <c r="AG197" s="32">
        <v>7792</v>
      </c>
      <c r="AH197" s="32">
        <v>7792</v>
      </c>
      <c r="AI197" s="32">
        <v>7791</v>
      </c>
      <c r="AJ197" s="32">
        <v>7791</v>
      </c>
      <c r="AK197" s="32">
        <v>7791</v>
      </c>
      <c r="AL197" s="32">
        <v>7791</v>
      </c>
      <c r="AM197" s="32">
        <v>7791</v>
      </c>
      <c r="AN197" s="32">
        <v>7791</v>
      </c>
      <c r="AO197" s="32">
        <v>7791</v>
      </c>
      <c r="AP197" s="32">
        <v>7791</v>
      </c>
      <c r="AQ197" s="32">
        <v>7791</v>
      </c>
      <c r="AR197" s="32">
        <v>7791</v>
      </c>
      <c r="AS197" s="32">
        <v>7791</v>
      </c>
      <c r="AT197" s="32">
        <v>7791</v>
      </c>
      <c r="AU197" s="32">
        <v>7791</v>
      </c>
      <c r="AV197" s="32">
        <v>7791</v>
      </c>
      <c r="AW197" s="32">
        <v>7791</v>
      </c>
      <c r="AX197" s="44">
        <v>7784</v>
      </c>
      <c r="AY197" s="44">
        <v>7791</v>
      </c>
      <c r="AZ197" s="44">
        <v>7791</v>
      </c>
      <c r="BA197" s="44">
        <v>7791</v>
      </c>
      <c r="BB197" s="44">
        <v>7791</v>
      </c>
      <c r="BC197" s="44">
        <v>7791</v>
      </c>
      <c r="BD197" s="25">
        <v>7791</v>
      </c>
    </row>
    <row r="198" spans="1:56" ht="15" customHeight="1">
      <c r="A198" s="50" t="s">
        <v>350</v>
      </c>
      <c r="B198" s="27">
        <v>1520</v>
      </c>
      <c r="C198" s="26"/>
      <c r="D198" s="26"/>
      <c r="E198" s="26"/>
      <c r="F198" s="25">
        <f>SUM(F199:F213)</f>
        <v>122195.07529239765</v>
      </c>
      <c r="G198" s="25">
        <f t="shared" ref="G198:BC198" si="180">SUM(G199:G213)</f>
        <v>123940.7192251462</v>
      </c>
      <c r="H198" s="25">
        <f t="shared" si="180"/>
        <v>125686.36315789474</v>
      </c>
      <c r="I198" s="25">
        <f t="shared" si="180"/>
        <v>127432.00709064327</v>
      </c>
      <c r="J198" s="25">
        <f t="shared" si="180"/>
        <v>129177.65102339181</v>
      </c>
      <c r="K198" s="25">
        <f t="shared" si="180"/>
        <v>130923.29495614035</v>
      </c>
      <c r="L198" s="25">
        <f t="shared" si="180"/>
        <v>132668.93888888889</v>
      </c>
      <c r="M198" s="25">
        <f t="shared" si="180"/>
        <v>134414.58282163742</v>
      </c>
      <c r="N198" s="25">
        <f t="shared" si="180"/>
        <v>136160.22675438598</v>
      </c>
      <c r="O198" s="25">
        <f t="shared" si="180"/>
        <v>137905.87068713451</v>
      </c>
      <c r="P198" s="25">
        <f t="shared" si="180"/>
        <v>139651.51461988303</v>
      </c>
      <c r="Q198" s="25">
        <f t="shared" si="180"/>
        <v>140272.22105263156</v>
      </c>
      <c r="R198" s="25">
        <f t="shared" si="180"/>
        <v>140889.92748538009</v>
      </c>
      <c r="S198" s="25">
        <f t="shared" si="180"/>
        <v>141463.63391812862</v>
      </c>
      <c r="T198" s="25">
        <f t="shared" si="180"/>
        <v>142134.3403508772</v>
      </c>
      <c r="U198" s="25">
        <f t="shared" si="180"/>
        <v>142843.0467836257</v>
      </c>
      <c r="V198" s="25">
        <f t="shared" si="180"/>
        <v>143393.60321637421</v>
      </c>
      <c r="W198" s="25">
        <f t="shared" si="180"/>
        <v>144003.15964912277</v>
      </c>
      <c r="X198" s="25">
        <f t="shared" si="180"/>
        <v>144769.71608187127</v>
      </c>
      <c r="Y198" s="25">
        <f t="shared" si="180"/>
        <v>145380.27251461984</v>
      </c>
      <c r="Z198" s="25">
        <f t="shared" si="180"/>
        <v>146634.57894736846</v>
      </c>
      <c r="AA198" s="25">
        <f t="shared" si="180"/>
        <v>146207.66315789474</v>
      </c>
      <c r="AB198" s="25">
        <f t="shared" si="180"/>
        <v>147624.74736842106</v>
      </c>
      <c r="AC198" s="25">
        <f t="shared" si="180"/>
        <v>145956.83157894737</v>
      </c>
      <c r="AD198" s="25">
        <f t="shared" si="180"/>
        <v>147022.91578947369</v>
      </c>
      <c r="AE198" s="25">
        <f t="shared" si="180"/>
        <v>147064</v>
      </c>
      <c r="AF198" s="25">
        <f t="shared" si="180"/>
        <v>146712</v>
      </c>
      <c r="AG198" s="25">
        <f t="shared" si="180"/>
        <v>146276</v>
      </c>
      <c r="AH198" s="25">
        <f t="shared" si="180"/>
        <v>145916</v>
      </c>
      <c r="AI198" s="25">
        <f t="shared" si="180"/>
        <v>144985</v>
      </c>
      <c r="AJ198" s="25">
        <f t="shared" si="180"/>
        <v>145414</v>
      </c>
      <c r="AK198" s="25">
        <f t="shared" si="180"/>
        <v>145405</v>
      </c>
      <c r="AL198" s="25">
        <f t="shared" si="180"/>
        <v>144943</v>
      </c>
      <c r="AM198" s="25">
        <f t="shared" si="180"/>
        <v>144946.79999999999</v>
      </c>
      <c r="AN198" s="25">
        <f t="shared" si="180"/>
        <v>144830</v>
      </c>
      <c r="AO198" s="25">
        <f t="shared" si="180"/>
        <v>145087</v>
      </c>
      <c r="AP198" s="25">
        <f t="shared" si="180"/>
        <v>145587</v>
      </c>
      <c r="AQ198" s="25">
        <f t="shared" si="180"/>
        <v>144623.136</v>
      </c>
      <c r="AR198" s="25">
        <f t="shared" si="180"/>
        <v>145374.77200000003</v>
      </c>
      <c r="AS198" s="25">
        <f t="shared" si="180"/>
        <v>145090.372</v>
      </c>
      <c r="AT198" s="25">
        <f t="shared" si="180"/>
        <v>145122.67201000001</v>
      </c>
      <c r="AU198" s="25">
        <f t="shared" si="180"/>
        <v>144761.85401000001</v>
      </c>
      <c r="AV198" s="25">
        <f t="shared" si="180"/>
        <v>145372.4</v>
      </c>
      <c r="AW198" s="25">
        <f t="shared" si="180"/>
        <v>145345.60000000001</v>
      </c>
      <c r="AX198" s="25">
        <f t="shared" si="180"/>
        <v>145488</v>
      </c>
      <c r="AY198" s="25">
        <f t="shared" si="180"/>
        <v>148146.93</v>
      </c>
      <c r="AZ198" s="25">
        <f t="shared" si="180"/>
        <v>149667.96299999999</v>
      </c>
      <c r="BA198" s="25">
        <f t="shared" si="180"/>
        <v>152093.56</v>
      </c>
      <c r="BB198" s="25">
        <f t="shared" si="180"/>
        <v>152329.97659999999</v>
      </c>
      <c r="BC198" s="25">
        <f t="shared" si="180"/>
        <v>152216.82319999998</v>
      </c>
      <c r="BD198" s="25"/>
    </row>
    <row r="199" spans="1:56" ht="15" customHeight="1">
      <c r="A199" s="43" t="s">
        <v>553</v>
      </c>
      <c r="B199" s="25">
        <v>1520</v>
      </c>
      <c r="C199" s="26" t="s">
        <v>18</v>
      </c>
      <c r="D199" s="26" t="s">
        <v>7</v>
      </c>
      <c r="E199" s="26" t="s">
        <v>8</v>
      </c>
      <c r="F199" s="104">
        <f t="shared" ref="F199" si="181">P199/80*70</f>
        <v>721.875</v>
      </c>
      <c r="G199" s="103">
        <f>F199+($P$199/80)</f>
        <v>732.1875</v>
      </c>
      <c r="H199" s="103">
        <f t="shared" ref="H199:O199" si="182">G199+($P$199/80)</f>
        <v>742.5</v>
      </c>
      <c r="I199" s="103">
        <f t="shared" si="182"/>
        <v>752.8125</v>
      </c>
      <c r="J199" s="103">
        <f t="shared" si="182"/>
        <v>763.125</v>
      </c>
      <c r="K199" s="103">
        <f t="shared" si="182"/>
        <v>773.4375</v>
      </c>
      <c r="L199" s="103">
        <f t="shared" si="182"/>
        <v>783.75</v>
      </c>
      <c r="M199" s="103">
        <f t="shared" si="182"/>
        <v>794.0625</v>
      </c>
      <c r="N199" s="103">
        <f t="shared" si="182"/>
        <v>804.375</v>
      </c>
      <c r="O199" s="103">
        <f t="shared" si="182"/>
        <v>814.6875</v>
      </c>
      <c r="P199" s="43">
        <v>825</v>
      </c>
      <c r="Q199" s="43">
        <v>825</v>
      </c>
      <c r="R199" s="43">
        <v>825</v>
      </c>
      <c r="S199" s="43">
        <v>825</v>
      </c>
      <c r="T199" s="43">
        <v>845</v>
      </c>
      <c r="U199" s="43">
        <v>845</v>
      </c>
      <c r="V199" s="43">
        <v>845</v>
      </c>
      <c r="W199" s="43">
        <v>845</v>
      </c>
      <c r="X199" s="43">
        <v>845</v>
      </c>
      <c r="Y199" s="43">
        <v>845</v>
      </c>
      <c r="Z199" s="43">
        <v>845</v>
      </c>
      <c r="AA199" s="43">
        <v>845</v>
      </c>
      <c r="AB199" s="43">
        <v>845</v>
      </c>
      <c r="AC199" s="43">
        <v>845</v>
      </c>
      <c r="AD199" s="43">
        <v>845</v>
      </c>
      <c r="AE199" s="32">
        <v>796</v>
      </c>
      <c r="AF199" s="32">
        <v>796</v>
      </c>
      <c r="AG199" s="32">
        <v>796</v>
      </c>
      <c r="AH199" s="32">
        <v>796</v>
      </c>
      <c r="AI199" s="32">
        <v>843</v>
      </c>
      <c r="AJ199" s="32">
        <v>843</v>
      </c>
      <c r="AK199" s="32">
        <v>843</v>
      </c>
      <c r="AL199" s="32">
        <v>711</v>
      </c>
      <c r="AM199" s="32">
        <v>711</v>
      </c>
      <c r="AN199" s="32">
        <v>711</v>
      </c>
      <c r="AO199" s="29">
        <v>732</v>
      </c>
      <c r="AP199" s="32">
        <v>845</v>
      </c>
      <c r="AQ199" s="94">
        <f>(AP199-AR199)/2+AR199</f>
        <v>835.53600000000006</v>
      </c>
      <c r="AR199" s="32">
        <v>826.072</v>
      </c>
      <c r="AS199" s="94">
        <v>826.072</v>
      </c>
      <c r="AT199" s="94">
        <v>826.07200999999998</v>
      </c>
      <c r="AU199" s="94">
        <f>AT199-30.718</f>
        <v>795.35401000000002</v>
      </c>
      <c r="AV199" s="33">
        <v>703.2</v>
      </c>
      <c r="AW199" s="33">
        <v>703.2</v>
      </c>
      <c r="AX199" s="44">
        <v>703.2</v>
      </c>
      <c r="AY199" s="44">
        <v>703.2</v>
      </c>
      <c r="AZ199" s="44">
        <v>679.36300000000006</v>
      </c>
      <c r="BA199" s="44">
        <v>685.66</v>
      </c>
      <c r="BB199" s="45">
        <f>BA199+5.8466</f>
        <v>691.50659999999993</v>
      </c>
      <c r="BC199" s="45">
        <f>BB199+5.8466</f>
        <v>697.3531999999999</v>
      </c>
      <c r="BD199" s="35">
        <v>703.2</v>
      </c>
    </row>
    <row r="200" spans="1:56" ht="15" customHeight="1">
      <c r="A200" s="43" t="s">
        <v>554</v>
      </c>
      <c r="B200" s="36">
        <v>1520</v>
      </c>
      <c r="C200" s="25" t="s">
        <v>24</v>
      </c>
      <c r="D200" s="25" t="s">
        <v>7</v>
      </c>
      <c r="E200" s="25" t="s">
        <v>8</v>
      </c>
      <c r="F200" s="103">
        <f>2123/95*70</f>
        <v>1564.3157894736842</v>
      </c>
      <c r="G200" s="103">
        <f>2123/95+F200</f>
        <v>1586.6631578947367</v>
      </c>
      <c r="H200" s="103">
        <f t="shared" ref="H200:AD200" si="183">2123/95+G200</f>
        <v>1609.0105263157893</v>
      </c>
      <c r="I200" s="103">
        <f t="shared" si="183"/>
        <v>1631.3578947368419</v>
      </c>
      <c r="J200" s="103">
        <f t="shared" si="183"/>
        <v>1653.7052631578945</v>
      </c>
      <c r="K200" s="103">
        <f t="shared" si="183"/>
        <v>1676.0526315789471</v>
      </c>
      <c r="L200" s="103">
        <f t="shared" si="183"/>
        <v>1698.3999999999996</v>
      </c>
      <c r="M200" s="103">
        <f t="shared" si="183"/>
        <v>1720.7473684210522</v>
      </c>
      <c r="N200" s="103">
        <f t="shared" si="183"/>
        <v>1743.0947368421048</v>
      </c>
      <c r="O200" s="103">
        <f t="shared" si="183"/>
        <v>1765.4421052631574</v>
      </c>
      <c r="P200" s="103">
        <f t="shared" si="183"/>
        <v>1787.78947368421</v>
      </c>
      <c r="Q200" s="103">
        <f t="shared" si="183"/>
        <v>1810.1368421052625</v>
      </c>
      <c r="R200" s="103">
        <f t="shared" si="183"/>
        <v>1832.4842105263151</v>
      </c>
      <c r="S200" s="103">
        <f t="shared" si="183"/>
        <v>1854.8315789473677</v>
      </c>
      <c r="T200" s="103">
        <f t="shared" si="183"/>
        <v>1877.1789473684203</v>
      </c>
      <c r="U200" s="103">
        <f t="shared" si="183"/>
        <v>1899.5263157894728</v>
      </c>
      <c r="V200" s="103">
        <f t="shared" si="183"/>
        <v>1921.8736842105254</v>
      </c>
      <c r="W200" s="103">
        <f t="shared" si="183"/>
        <v>1944.221052631578</v>
      </c>
      <c r="X200" s="103">
        <f t="shared" si="183"/>
        <v>1966.5684210526306</v>
      </c>
      <c r="Y200" s="103">
        <f t="shared" si="183"/>
        <v>1988.9157894736832</v>
      </c>
      <c r="Z200" s="103">
        <f t="shared" si="183"/>
        <v>2011.2631578947357</v>
      </c>
      <c r="AA200" s="103">
        <f t="shared" si="183"/>
        <v>2033.6105263157883</v>
      </c>
      <c r="AB200" s="103">
        <f t="shared" si="183"/>
        <v>2055.9578947368409</v>
      </c>
      <c r="AC200" s="103">
        <f t="shared" si="183"/>
        <v>2078.3052631578935</v>
      </c>
      <c r="AD200" s="103">
        <f t="shared" si="183"/>
        <v>2100.6526315789461</v>
      </c>
      <c r="AE200" s="32">
        <v>2123</v>
      </c>
      <c r="AF200" s="32">
        <v>2116</v>
      </c>
      <c r="AG200" s="32">
        <v>2116</v>
      </c>
      <c r="AH200" s="32">
        <v>2116</v>
      </c>
      <c r="AI200" s="32">
        <v>2116</v>
      </c>
      <c r="AJ200" s="32">
        <v>2116</v>
      </c>
      <c r="AK200" s="32">
        <v>2116</v>
      </c>
      <c r="AL200" s="32">
        <v>2122</v>
      </c>
      <c r="AM200" s="32">
        <v>2122</v>
      </c>
      <c r="AN200" s="32">
        <v>2122</v>
      </c>
      <c r="AO200" s="32">
        <v>2122</v>
      </c>
      <c r="AP200" s="32">
        <v>2122</v>
      </c>
      <c r="AQ200" s="32">
        <v>2099</v>
      </c>
      <c r="AR200" s="32">
        <v>2099.1</v>
      </c>
      <c r="AS200" s="32">
        <v>2079</v>
      </c>
      <c r="AT200" s="32">
        <v>2079.1</v>
      </c>
      <c r="AU200" s="32">
        <v>2079.3000000000002</v>
      </c>
      <c r="AV200" s="32">
        <v>2068.1</v>
      </c>
      <c r="AW200" s="32">
        <v>2068.1</v>
      </c>
      <c r="AX200" s="44">
        <v>2066.4</v>
      </c>
      <c r="AY200" s="32">
        <v>2067.8000000000002</v>
      </c>
      <c r="AZ200" s="32">
        <v>2074</v>
      </c>
      <c r="BA200" s="32">
        <v>2132</v>
      </c>
      <c r="BB200" s="32">
        <v>2133.0700000000002</v>
      </c>
      <c r="BC200" s="32">
        <v>2139.87</v>
      </c>
      <c r="BD200" s="25"/>
    </row>
    <row r="201" spans="1:56" ht="15" customHeight="1">
      <c r="A201" s="50" t="s">
        <v>555</v>
      </c>
      <c r="B201" s="36">
        <v>1520</v>
      </c>
      <c r="C201" s="26" t="s">
        <v>38</v>
      </c>
      <c r="D201" s="26" t="s">
        <v>7</v>
      </c>
      <c r="E201" s="26" t="s">
        <v>8</v>
      </c>
      <c r="F201" s="104">
        <f t="shared" ref="F201" si="184">P201/80*70</f>
        <v>4823</v>
      </c>
      <c r="G201" s="103">
        <f>F201+($P$201/80)</f>
        <v>4891.8999999999996</v>
      </c>
      <c r="H201" s="103">
        <f t="shared" ref="H201:O201" si="185">G201+($P$201/80)</f>
        <v>4960.7999999999993</v>
      </c>
      <c r="I201" s="103">
        <f t="shared" si="185"/>
        <v>5029.6999999999989</v>
      </c>
      <c r="J201" s="103">
        <f t="shared" si="185"/>
        <v>5098.5999999999985</v>
      </c>
      <c r="K201" s="103">
        <f t="shared" si="185"/>
        <v>5167.4999999999982</v>
      </c>
      <c r="L201" s="103">
        <f t="shared" si="185"/>
        <v>5236.3999999999978</v>
      </c>
      <c r="M201" s="103">
        <f t="shared" si="185"/>
        <v>5305.2999999999975</v>
      </c>
      <c r="N201" s="103">
        <f t="shared" si="185"/>
        <v>5374.1999999999971</v>
      </c>
      <c r="O201" s="103">
        <f t="shared" si="185"/>
        <v>5443.0999999999967</v>
      </c>
      <c r="P201" s="29">
        <v>5512</v>
      </c>
      <c r="Q201" s="29">
        <v>5446</v>
      </c>
      <c r="R201" s="29">
        <v>5446</v>
      </c>
      <c r="S201" s="29">
        <v>5443</v>
      </c>
      <c r="T201" s="29">
        <v>5443</v>
      </c>
      <c r="U201" s="29">
        <v>5540</v>
      </c>
      <c r="V201" s="29">
        <v>5459</v>
      </c>
      <c r="W201" s="29">
        <v>5463</v>
      </c>
      <c r="X201" s="29">
        <v>5500</v>
      </c>
      <c r="Y201" s="29">
        <v>5500</v>
      </c>
      <c r="Z201" s="29">
        <v>5569</v>
      </c>
      <c r="AA201" s="29">
        <v>5567</v>
      </c>
      <c r="AB201" s="29">
        <v>5567</v>
      </c>
      <c r="AC201" s="29">
        <v>4621</v>
      </c>
      <c r="AD201" s="29">
        <v>5543</v>
      </c>
      <c r="AE201" s="32">
        <v>5543</v>
      </c>
      <c r="AF201" s="32">
        <v>5547</v>
      </c>
      <c r="AG201" s="32">
        <v>5542</v>
      </c>
      <c r="AH201" s="32">
        <v>5531</v>
      </c>
      <c r="AI201" s="32">
        <v>5523</v>
      </c>
      <c r="AJ201" s="32">
        <v>5512</v>
      </c>
      <c r="AK201" s="32">
        <v>5509</v>
      </c>
      <c r="AL201" s="32">
        <v>5512</v>
      </c>
      <c r="AM201" s="32">
        <v>5502</v>
      </c>
      <c r="AN201" s="32">
        <v>5498</v>
      </c>
      <c r="AO201" s="32">
        <v>5498</v>
      </c>
      <c r="AP201" s="32">
        <v>5494</v>
      </c>
      <c r="AQ201" s="32">
        <v>5494</v>
      </c>
      <c r="AR201" s="32">
        <v>5491</v>
      </c>
      <c r="AS201" s="32">
        <v>5491</v>
      </c>
      <c r="AT201" s="32">
        <v>5482</v>
      </c>
      <c r="AU201" s="32">
        <v>5482</v>
      </c>
      <c r="AV201" s="32">
        <v>5462</v>
      </c>
      <c r="AW201" s="32">
        <v>5469</v>
      </c>
      <c r="AX201" s="44">
        <v>5470</v>
      </c>
      <c r="AY201" s="44">
        <v>5470</v>
      </c>
      <c r="AZ201" s="44">
        <v>5459</v>
      </c>
      <c r="BA201" s="44">
        <v>5459</v>
      </c>
      <c r="BB201" s="44">
        <v>5459</v>
      </c>
      <c r="BC201" s="44">
        <v>5459</v>
      </c>
      <c r="BD201" s="25"/>
    </row>
    <row r="202" spans="1:56" ht="15" customHeight="1">
      <c r="A202" s="50" t="s">
        <v>558</v>
      </c>
      <c r="B202" s="36">
        <v>1520</v>
      </c>
      <c r="C202" s="25" t="s">
        <v>87</v>
      </c>
      <c r="D202" s="25" t="s">
        <v>7</v>
      </c>
      <c r="E202" s="25" t="s">
        <v>8</v>
      </c>
      <c r="F202" s="104">
        <f t="shared" ref="F202:F203" si="186">P202/80*70</f>
        <v>868.875</v>
      </c>
      <c r="G202" s="103">
        <f>F202+($P$202/80)</f>
        <v>881.28750000000002</v>
      </c>
      <c r="H202" s="103">
        <f t="shared" ref="H202:O202" si="187">G202+($P$202/80)</f>
        <v>893.7</v>
      </c>
      <c r="I202" s="103">
        <f t="shared" si="187"/>
        <v>906.11250000000007</v>
      </c>
      <c r="J202" s="103">
        <f t="shared" si="187"/>
        <v>918.52500000000009</v>
      </c>
      <c r="K202" s="103">
        <f t="shared" si="187"/>
        <v>930.93750000000011</v>
      </c>
      <c r="L202" s="103">
        <f t="shared" si="187"/>
        <v>943.35000000000014</v>
      </c>
      <c r="M202" s="103">
        <f t="shared" si="187"/>
        <v>955.76250000000016</v>
      </c>
      <c r="N202" s="103">
        <f t="shared" si="187"/>
        <v>968.17500000000018</v>
      </c>
      <c r="O202" s="103">
        <f t="shared" si="187"/>
        <v>980.5875000000002</v>
      </c>
      <c r="P202" s="29">
        <v>993</v>
      </c>
      <c r="Q202" s="29">
        <v>1010</v>
      </c>
      <c r="R202" s="29">
        <v>1010</v>
      </c>
      <c r="S202" s="29">
        <v>1010</v>
      </c>
      <c r="T202" s="29">
        <v>1010</v>
      </c>
      <c r="U202" s="29">
        <v>1019</v>
      </c>
      <c r="V202" s="29">
        <v>1019</v>
      </c>
      <c r="W202" s="29">
        <v>1019</v>
      </c>
      <c r="X202" s="29">
        <v>1019</v>
      </c>
      <c r="Y202" s="29">
        <v>1026</v>
      </c>
      <c r="Z202" s="29">
        <v>1026</v>
      </c>
      <c r="AA202" s="29">
        <v>1026</v>
      </c>
      <c r="AB202" s="29">
        <v>1018</v>
      </c>
      <c r="AC202" s="29">
        <v>1024</v>
      </c>
      <c r="AD202" s="29">
        <v>1024</v>
      </c>
      <c r="AE202" s="32">
        <v>1021</v>
      </c>
      <c r="AF202" s="32">
        <v>1021</v>
      </c>
      <c r="AG202" s="32">
        <v>966</v>
      </c>
      <c r="AH202" s="32">
        <v>966</v>
      </c>
      <c r="AI202" s="32">
        <v>968</v>
      </c>
      <c r="AJ202" s="32">
        <v>968</v>
      </c>
      <c r="AK202" s="32">
        <v>967</v>
      </c>
      <c r="AL202" s="32">
        <v>967</v>
      </c>
      <c r="AM202" s="32">
        <v>967</v>
      </c>
      <c r="AN202" s="32">
        <v>959</v>
      </c>
      <c r="AO202" s="32">
        <v>959</v>
      </c>
      <c r="AP202" s="32">
        <v>962</v>
      </c>
      <c r="AQ202" s="32">
        <v>816</v>
      </c>
      <c r="AR202" s="32">
        <v>816</v>
      </c>
      <c r="AS202" s="32">
        <v>797</v>
      </c>
      <c r="AT202" s="32">
        <v>787</v>
      </c>
      <c r="AU202" s="32">
        <v>792</v>
      </c>
      <c r="AV202" s="32">
        <v>792</v>
      </c>
      <c r="AW202" s="94">
        <f>AV202+113</f>
        <v>905</v>
      </c>
      <c r="AX202" s="32">
        <v>1018</v>
      </c>
      <c r="AY202" s="32">
        <v>1034</v>
      </c>
      <c r="AZ202" s="32">
        <v>1034</v>
      </c>
      <c r="BA202" s="32">
        <v>1033</v>
      </c>
      <c r="BB202" s="32">
        <v>1161</v>
      </c>
      <c r="BC202" s="32">
        <v>1167</v>
      </c>
      <c r="BD202" s="25">
        <v>1167</v>
      </c>
    </row>
    <row r="203" spans="1:56" ht="15" customHeight="1">
      <c r="A203" s="50" t="s">
        <v>559</v>
      </c>
      <c r="B203" s="26"/>
      <c r="C203" s="25" t="s">
        <v>99</v>
      </c>
      <c r="D203" s="25" t="s">
        <v>7</v>
      </c>
      <c r="E203" s="25" t="s">
        <v>8</v>
      </c>
      <c r="F203" s="104">
        <f t="shared" si="186"/>
        <v>1281.875</v>
      </c>
      <c r="G203" s="103">
        <f>F203+($P$203/80)</f>
        <v>1300.1875</v>
      </c>
      <c r="H203" s="103">
        <f t="shared" ref="H203:O203" si="188">G203+($P$203/80)</f>
        <v>1318.5</v>
      </c>
      <c r="I203" s="103">
        <f t="shared" si="188"/>
        <v>1336.8125</v>
      </c>
      <c r="J203" s="103">
        <f t="shared" si="188"/>
        <v>1355.125</v>
      </c>
      <c r="K203" s="103">
        <f t="shared" si="188"/>
        <v>1373.4375</v>
      </c>
      <c r="L203" s="103">
        <f t="shared" si="188"/>
        <v>1391.75</v>
      </c>
      <c r="M203" s="103">
        <f t="shared" si="188"/>
        <v>1410.0625</v>
      </c>
      <c r="N203" s="103">
        <f t="shared" si="188"/>
        <v>1428.375</v>
      </c>
      <c r="O203" s="103">
        <f t="shared" si="188"/>
        <v>1446.6875</v>
      </c>
      <c r="P203" s="29">
        <v>1465</v>
      </c>
      <c r="Q203" s="29">
        <v>1465</v>
      </c>
      <c r="R203" s="29">
        <v>1465</v>
      </c>
      <c r="S203" s="29">
        <v>1465</v>
      </c>
      <c r="T203" s="29">
        <v>1465</v>
      </c>
      <c r="U203" s="29">
        <v>1465</v>
      </c>
      <c r="V203" s="94">
        <f>U203+23.6</f>
        <v>1488.6</v>
      </c>
      <c r="W203" s="94">
        <f>V203+23.6</f>
        <v>1512.1999999999998</v>
      </c>
      <c r="X203" s="94">
        <f>W203+23.6</f>
        <v>1535.7999999999997</v>
      </c>
      <c r="Y203" s="94">
        <f>X203+23.6</f>
        <v>1559.3999999999996</v>
      </c>
      <c r="Z203" s="29">
        <v>1583</v>
      </c>
      <c r="AA203" s="94">
        <v>1583</v>
      </c>
      <c r="AB203" s="29">
        <v>1583</v>
      </c>
      <c r="AC203" s="29">
        <v>1583</v>
      </c>
      <c r="AD203" s="94">
        <f>AC203-4</f>
        <v>1579</v>
      </c>
      <c r="AE203" s="32">
        <v>1575</v>
      </c>
      <c r="AF203" s="32">
        <v>1575</v>
      </c>
      <c r="AG203" s="32">
        <v>1576</v>
      </c>
      <c r="AH203" s="32">
        <v>1576</v>
      </c>
      <c r="AI203" s="32">
        <v>1545</v>
      </c>
      <c r="AJ203" s="32">
        <v>1562</v>
      </c>
      <c r="AK203" s="32">
        <v>1565</v>
      </c>
      <c r="AL203" s="32">
        <v>1565</v>
      </c>
      <c r="AM203" s="32">
        <v>1563.8</v>
      </c>
      <c r="AN203" s="32">
        <v>1336</v>
      </c>
      <c r="AO203" s="32">
        <v>1336</v>
      </c>
      <c r="AP203" s="32">
        <v>1513</v>
      </c>
      <c r="AQ203" s="32">
        <v>1513</v>
      </c>
      <c r="AR203" s="32">
        <v>1523.6</v>
      </c>
      <c r="AS203" s="32">
        <v>1566</v>
      </c>
      <c r="AT203" s="32">
        <v>1566.4</v>
      </c>
      <c r="AU203" s="32">
        <v>1262.2</v>
      </c>
      <c r="AV203" s="32">
        <v>1577.6</v>
      </c>
      <c r="AW203" s="32">
        <v>1453.4</v>
      </c>
      <c r="AX203" s="32">
        <v>1453.4</v>
      </c>
      <c r="AY203" s="32">
        <v>1491</v>
      </c>
      <c r="AZ203" s="32">
        <v>1415</v>
      </c>
      <c r="BA203" s="32">
        <v>1285</v>
      </c>
      <c r="BB203" s="32">
        <v>1285</v>
      </c>
      <c r="BC203" s="32">
        <v>1285</v>
      </c>
      <c r="BD203" s="25"/>
    </row>
    <row r="204" spans="1:56" ht="15" customHeight="1">
      <c r="A204" s="50" t="s">
        <v>560</v>
      </c>
      <c r="B204" s="36">
        <v>1520</v>
      </c>
      <c r="C204" s="26" t="s">
        <v>125</v>
      </c>
      <c r="D204" s="26" t="s">
        <v>7</v>
      </c>
      <c r="E204" s="26" t="s">
        <v>8</v>
      </c>
      <c r="F204" s="103">
        <f>14465/90*70</f>
        <v>11250.555555555557</v>
      </c>
      <c r="G204" s="103">
        <f>14465/90+F204</f>
        <v>11411.277777777779</v>
      </c>
      <c r="H204" s="103">
        <f t="shared" ref="H204:Y204" si="189">14465/90+G204</f>
        <v>11572.000000000002</v>
      </c>
      <c r="I204" s="103">
        <f t="shared" si="189"/>
        <v>11732.722222222224</v>
      </c>
      <c r="J204" s="103">
        <f t="shared" si="189"/>
        <v>11893.444444444447</v>
      </c>
      <c r="K204" s="103">
        <f t="shared" si="189"/>
        <v>12054.16666666667</v>
      </c>
      <c r="L204" s="103">
        <f t="shared" si="189"/>
        <v>12214.888888888892</v>
      </c>
      <c r="M204" s="103">
        <f t="shared" si="189"/>
        <v>12375.611111111115</v>
      </c>
      <c r="N204" s="103">
        <f t="shared" si="189"/>
        <v>12536.333333333338</v>
      </c>
      <c r="O204" s="103">
        <f t="shared" si="189"/>
        <v>12697.05555555556</v>
      </c>
      <c r="P204" s="103">
        <f t="shared" si="189"/>
        <v>12857.777777777783</v>
      </c>
      <c r="Q204" s="103">
        <f t="shared" si="189"/>
        <v>13018.500000000005</v>
      </c>
      <c r="R204" s="103">
        <f t="shared" si="189"/>
        <v>13179.222222222228</v>
      </c>
      <c r="S204" s="103">
        <f t="shared" si="189"/>
        <v>13339.944444444451</v>
      </c>
      <c r="T204" s="103">
        <f t="shared" si="189"/>
        <v>13500.666666666673</v>
      </c>
      <c r="U204" s="103">
        <f t="shared" si="189"/>
        <v>13661.388888888896</v>
      </c>
      <c r="V204" s="103">
        <f t="shared" si="189"/>
        <v>13822.111111111119</v>
      </c>
      <c r="W204" s="103">
        <f t="shared" si="189"/>
        <v>13982.833333333341</v>
      </c>
      <c r="X204" s="103">
        <f t="shared" si="189"/>
        <v>14143.555555555564</v>
      </c>
      <c r="Y204" s="103">
        <f t="shared" si="189"/>
        <v>14304.277777777786</v>
      </c>
      <c r="Z204" s="29">
        <v>14465</v>
      </c>
      <c r="AA204" s="29">
        <v>14456</v>
      </c>
      <c r="AB204" s="29">
        <v>14405</v>
      </c>
      <c r="AC204" s="29">
        <v>13528</v>
      </c>
      <c r="AD204" s="94">
        <f>AC204+104</f>
        <v>13632</v>
      </c>
      <c r="AE204" s="32">
        <v>13736</v>
      </c>
      <c r="AF204" s="32">
        <v>13537</v>
      </c>
      <c r="AG204" s="32">
        <v>13660</v>
      </c>
      <c r="AH204" s="32">
        <v>13642</v>
      </c>
      <c r="AI204" s="32">
        <v>13601</v>
      </c>
      <c r="AJ204" s="32">
        <v>13545</v>
      </c>
      <c r="AK204" s="32">
        <v>13597</v>
      </c>
      <c r="AL204" s="32">
        <v>13597</v>
      </c>
      <c r="AM204" s="32">
        <v>13770</v>
      </c>
      <c r="AN204" s="32">
        <v>14203</v>
      </c>
      <c r="AO204" s="32">
        <v>14204</v>
      </c>
      <c r="AP204" s="32">
        <v>14205</v>
      </c>
      <c r="AQ204" s="32">
        <v>14205</v>
      </c>
      <c r="AR204" s="32">
        <v>14205</v>
      </c>
      <c r="AS204" s="32">
        <v>14192.2</v>
      </c>
      <c r="AT204" s="32">
        <v>14184.1</v>
      </c>
      <c r="AU204" s="32">
        <v>14319.4</v>
      </c>
      <c r="AV204" s="32">
        <v>14758.9</v>
      </c>
      <c r="AW204" s="32">
        <v>14767.1</v>
      </c>
      <c r="AX204" s="44">
        <v>14767.1</v>
      </c>
      <c r="AY204" s="32">
        <v>14767.1</v>
      </c>
      <c r="AZ204" s="32">
        <v>15529</v>
      </c>
      <c r="BA204" s="32">
        <v>16040.3</v>
      </c>
      <c r="BB204" s="32">
        <v>16060.8</v>
      </c>
      <c r="BC204" s="28">
        <v>16061</v>
      </c>
      <c r="BD204" s="25"/>
    </row>
    <row r="205" spans="1:56" ht="15" customHeight="1">
      <c r="A205" s="43" t="s">
        <v>561</v>
      </c>
      <c r="B205" s="36">
        <v>1520</v>
      </c>
      <c r="C205" s="26" t="s">
        <v>127</v>
      </c>
      <c r="D205" s="26" t="s">
        <v>7</v>
      </c>
      <c r="E205" s="26" t="s">
        <v>8</v>
      </c>
      <c r="F205" s="103">
        <f>415/95*70</f>
        <v>305.78947368421052</v>
      </c>
      <c r="G205" s="103">
        <f>415/95+F205</f>
        <v>310.15789473684208</v>
      </c>
      <c r="H205" s="103">
        <f t="shared" ref="H205:AD205" si="190">415/95+G205</f>
        <v>314.52631578947364</v>
      </c>
      <c r="I205" s="103">
        <f t="shared" si="190"/>
        <v>318.8947368421052</v>
      </c>
      <c r="J205" s="103">
        <f t="shared" si="190"/>
        <v>323.26315789473676</v>
      </c>
      <c r="K205" s="103">
        <f t="shared" si="190"/>
        <v>327.63157894736833</v>
      </c>
      <c r="L205" s="103">
        <f t="shared" si="190"/>
        <v>331.99999999999989</v>
      </c>
      <c r="M205" s="103">
        <f t="shared" si="190"/>
        <v>336.36842105263145</v>
      </c>
      <c r="N205" s="103">
        <f t="shared" si="190"/>
        <v>340.73684210526301</v>
      </c>
      <c r="O205" s="103">
        <f t="shared" si="190"/>
        <v>345.10526315789457</v>
      </c>
      <c r="P205" s="103">
        <f t="shared" si="190"/>
        <v>349.47368421052613</v>
      </c>
      <c r="Q205" s="103">
        <f t="shared" si="190"/>
        <v>353.84210526315769</v>
      </c>
      <c r="R205" s="103">
        <f t="shared" si="190"/>
        <v>358.21052631578925</v>
      </c>
      <c r="S205" s="103">
        <f t="shared" si="190"/>
        <v>362.57894736842081</v>
      </c>
      <c r="T205" s="103">
        <f t="shared" si="190"/>
        <v>366.94736842105237</v>
      </c>
      <c r="U205" s="103">
        <f t="shared" si="190"/>
        <v>371.31578947368394</v>
      </c>
      <c r="V205" s="103">
        <f t="shared" si="190"/>
        <v>375.6842105263155</v>
      </c>
      <c r="W205" s="103">
        <f t="shared" si="190"/>
        <v>380.05263157894706</v>
      </c>
      <c r="X205" s="103">
        <f t="shared" si="190"/>
        <v>384.42105263157862</v>
      </c>
      <c r="Y205" s="103">
        <f t="shared" si="190"/>
        <v>388.78947368421018</v>
      </c>
      <c r="Z205" s="103">
        <f t="shared" si="190"/>
        <v>393.15789473684174</v>
      </c>
      <c r="AA205" s="103">
        <f t="shared" si="190"/>
        <v>397.5263157894733</v>
      </c>
      <c r="AB205" s="103">
        <f t="shared" si="190"/>
        <v>401.89473684210486</v>
      </c>
      <c r="AC205" s="103">
        <f t="shared" si="190"/>
        <v>406.26315789473642</v>
      </c>
      <c r="AD205" s="103">
        <f t="shared" si="190"/>
        <v>410.63157894736798</v>
      </c>
      <c r="AE205" s="32">
        <v>415</v>
      </c>
      <c r="AF205" s="32">
        <v>417</v>
      </c>
      <c r="AG205" s="32">
        <v>417</v>
      </c>
      <c r="AH205" s="32">
        <v>417</v>
      </c>
      <c r="AI205" s="32">
        <v>417</v>
      </c>
      <c r="AJ205" s="32">
        <v>417</v>
      </c>
      <c r="AK205" s="32">
        <v>417</v>
      </c>
      <c r="AL205" s="32">
        <v>417</v>
      </c>
      <c r="AM205" s="32">
        <v>417</v>
      </c>
      <c r="AN205" s="32">
        <v>417</v>
      </c>
      <c r="AO205" s="32">
        <v>417</v>
      </c>
      <c r="AP205" s="32">
        <v>417</v>
      </c>
      <c r="AQ205" s="32">
        <v>417</v>
      </c>
      <c r="AR205" s="32">
        <v>417.2</v>
      </c>
      <c r="AS205" s="32">
        <v>417</v>
      </c>
      <c r="AT205" s="32">
        <v>417.2</v>
      </c>
      <c r="AU205" s="32">
        <v>417.2</v>
      </c>
      <c r="AV205" s="32">
        <v>417.2</v>
      </c>
      <c r="AW205" s="32">
        <v>417</v>
      </c>
      <c r="AX205" s="44">
        <v>424</v>
      </c>
      <c r="AY205" s="32">
        <v>424</v>
      </c>
      <c r="AZ205" s="32">
        <v>424</v>
      </c>
      <c r="BA205" s="32">
        <v>424</v>
      </c>
      <c r="BB205" s="32">
        <v>424</v>
      </c>
      <c r="BC205" s="32">
        <v>424</v>
      </c>
      <c r="BD205" s="25"/>
    </row>
    <row r="206" spans="1:56" ht="15" customHeight="1">
      <c r="A206" s="50" t="s">
        <v>562</v>
      </c>
      <c r="B206" s="36">
        <v>1435</v>
      </c>
      <c r="C206" s="26" t="s">
        <v>143</v>
      </c>
      <c r="D206" s="26" t="s">
        <v>7</v>
      </c>
      <c r="E206" s="26" t="s">
        <v>8</v>
      </c>
      <c r="F206" s="104">
        <f t="shared" ref="F206" si="191">P206/80*70</f>
        <v>2086</v>
      </c>
      <c r="G206" s="103">
        <f>F206+($P$206/80)</f>
        <v>2115.8000000000002</v>
      </c>
      <c r="H206" s="103">
        <f t="shared" ref="H206:O206" si="192">G206+($P$206/80)</f>
        <v>2145.6000000000004</v>
      </c>
      <c r="I206" s="103">
        <f t="shared" si="192"/>
        <v>2175.4000000000005</v>
      </c>
      <c r="J206" s="103">
        <f t="shared" si="192"/>
        <v>2205.2000000000007</v>
      </c>
      <c r="K206" s="103">
        <f t="shared" si="192"/>
        <v>2235.0000000000009</v>
      </c>
      <c r="L206" s="103">
        <f t="shared" si="192"/>
        <v>2264.8000000000011</v>
      </c>
      <c r="M206" s="103">
        <f t="shared" si="192"/>
        <v>2294.6000000000013</v>
      </c>
      <c r="N206" s="103">
        <f t="shared" si="192"/>
        <v>2324.4000000000015</v>
      </c>
      <c r="O206" s="103">
        <f t="shared" si="192"/>
        <v>2354.2000000000016</v>
      </c>
      <c r="P206" s="29">
        <v>2384</v>
      </c>
      <c r="Q206" s="29">
        <v>2384</v>
      </c>
      <c r="R206" s="29">
        <v>2384</v>
      </c>
      <c r="S206" s="29">
        <v>2384</v>
      </c>
      <c r="T206" s="29">
        <v>2384</v>
      </c>
      <c r="U206" s="29">
        <v>2384</v>
      </c>
      <c r="V206" s="94">
        <f>U206+3.25</f>
        <v>2387.25</v>
      </c>
      <c r="W206" s="94">
        <f>V206+3.25</f>
        <v>2390.5</v>
      </c>
      <c r="X206" s="94">
        <f>W206+3.25</f>
        <v>2393.75</v>
      </c>
      <c r="Y206" s="29">
        <v>2397</v>
      </c>
      <c r="Z206" s="29">
        <v>2397</v>
      </c>
      <c r="AA206" s="29">
        <v>2397</v>
      </c>
      <c r="AB206" s="29">
        <v>2406</v>
      </c>
      <c r="AC206" s="29">
        <v>2413</v>
      </c>
      <c r="AD206" s="29">
        <v>2413</v>
      </c>
      <c r="AE206" s="32">
        <v>2413</v>
      </c>
      <c r="AF206" s="32">
        <v>2413</v>
      </c>
      <c r="AG206" s="32">
        <v>2413</v>
      </c>
      <c r="AH206" s="32">
        <v>2413</v>
      </c>
      <c r="AI206" s="32">
        <v>2413</v>
      </c>
      <c r="AJ206" s="32">
        <v>2331</v>
      </c>
      <c r="AK206" s="32">
        <v>2305</v>
      </c>
      <c r="AL206" s="32">
        <v>2270</v>
      </c>
      <c r="AM206" s="32">
        <v>2270</v>
      </c>
      <c r="AN206" s="32">
        <v>2270</v>
      </c>
      <c r="AO206" s="32">
        <v>2270</v>
      </c>
      <c r="AP206" s="32">
        <v>2269</v>
      </c>
      <c r="AQ206" s="32">
        <v>2265</v>
      </c>
      <c r="AR206" s="32">
        <v>2263</v>
      </c>
      <c r="AS206" s="32">
        <v>1883</v>
      </c>
      <c r="AT206" s="32">
        <v>1897</v>
      </c>
      <c r="AU206" s="32">
        <v>1865</v>
      </c>
      <c r="AV206" s="32">
        <v>1864</v>
      </c>
      <c r="AW206" s="32">
        <v>1859</v>
      </c>
      <c r="AX206" s="44">
        <v>1859</v>
      </c>
      <c r="AY206" s="32">
        <v>1859.6</v>
      </c>
      <c r="AZ206" s="32">
        <v>1859.6</v>
      </c>
      <c r="BA206" s="32">
        <v>1859.6</v>
      </c>
      <c r="BB206" s="32">
        <v>1859.6</v>
      </c>
      <c r="BC206" s="32">
        <v>1859.6</v>
      </c>
      <c r="BD206" s="35">
        <v>1859.1</v>
      </c>
    </row>
    <row r="207" spans="1:56" ht="15" customHeight="1">
      <c r="A207" s="50" t="s">
        <v>563</v>
      </c>
      <c r="B207" s="36">
        <v>1520</v>
      </c>
      <c r="C207" s="25" t="s">
        <v>140</v>
      </c>
      <c r="D207" s="25" t="s">
        <v>7</v>
      </c>
      <c r="E207" s="25" t="s">
        <v>8</v>
      </c>
      <c r="F207" s="104">
        <f t="shared" ref="F207" si="193">P207/80*70</f>
        <v>1757</v>
      </c>
      <c r="G207" s="103">
        <f>F207+($P$207/80)</f>
        <v>1782.1</v>
      </c>
      <c r="H207" s="103">
        <f t="shared" ref="H207:O207" si="194">G207+($P$207/80)</f>
        <v>1807.1999999999998</v>
      </c>
      <c r="I207" s="103">
        <f t="shared" si="194"/>
        <v>1832.2999999999997</v>
      </c>
      <c r="J207" s="103">
        <f t="shared" si="194"/>
        <v>1857.3999999999996</v>
      </c>
      <c r="K207" s="103">
        <f t="shared" si="194"/>
        <v>1882.4999999999995</v>
      </c>
      <c r="L207" s="103">
        <f t="shared" si="194"/>
        <v>1907.5999999999995</v>
      </c>
      <c r="M207" s="103">
        <f t="shared" si="194"/>
        <v>1932.6999999999994</v>
      </c>
      <c r="N207" s="103">
        <f t="shared" si="194"/>
        <v>1957.7999999999993</v>
      </c>
      <c r="O207" s="103">
        <f t="shared" si="194"/>
        <v>1982.8999999999992</v>
      </c>
      <c r="P207" s="29">
        <v>2008</v>
      </c>
      <c r="Q207" s="29">
        <v>2025</v>
      </c>
      <c r="R207" s="29">
        <v>2040</v>
      </c>
      <c r="S207" s="29">
        <v>2014</v>
      </c>
      <c r="T207" s="29">
        <v>2014</v>
      </c>
      <c r="U207" s="29">
        <v>2014</v>
      </c>
      <c r="V207" s="29">
        <v>2014</v>
      </c>
      <c r="W207" s="29">
        <v>1990</v>
      </c>
      <c r="X207" s="29">
        <v>1990</v>
      </c>
      <c r="Y207" s="29">
        <v>2005</v>
      </c>
      <c r="Z207" s="29">
        <v>2007</v>
      </c>
      <c r="AA207" s="29">
        <v>2007</v>
      </c>
      <c r="AB207" s="29">
        <v>2002</v>
      </c>
      <c r="AC207" s="29">
        <v>2002</v>
      </c>
      <c r="AD207" s="29">
        <v>2002</v>
      </c>
      <c r="AE207" s="32">
        <v>2002</v>
      </c>
      <c r="AF207" s="32">
        <v>1997</v>
      </c>
      <c r="AG207" s="32">
        <v>1998</v>
      </c>
      <c r="AH207" s="32">
        <v>1998</v>
      </c>
      <c r="AI207" s="32">
        <v>1905</v>
      </c>
      <c r="AJ207" s="32">
        <v>1905</v>
      </c>
      <c r="AK207" s="32">
        <v>1696</v>
      </c>
      <c r="AL207" s="32">
        <v>1775</v>
      </c>
      <c r="AM207" s="32">
        <v>1774</v>
      </c>
      <c r="AN207" s="32">
        <v>1782</v>
      </c>
      <c r="AO207" s="32">
        <v>1771</v>
      </c>
      <c r="AP207" s="32">
        <v>1771</v>
      </c>
      <c r="AQ207" s="32">
        <v>1766</v>
      </c>
      <c r="AR207" s="32">
        <v>1765</v>
      </c>
      <c r="AS207" s="32">
        <v>1767</v>
      </c>
      <c r="AT207" s="32">
        <v>1767</v>
      </c>
      <c r="AU207" s="32">
        <v>1767</v>
      </c>
      <c r="AV207" s="32">
        <v>1767</v>
      </c>
      <c r="AW207" s="32">
        <v>1767</v>
      </c>
      <c r="AX207" s="32">
        <v>1767</v>
      </c>
      <c r="AY207" s="32">
        <v>1877</v>
      </c>
      <c r="AZ207" s="32">
        <v>1911</v>
      </c>
      <c r="BA207" s="32">
        <v>1911</v>
      </c>
      <c r="BB207" s="32">
        <v>1911</v>
      </c>
      <c r="BC207" s="32">
        <v>1911</v>
      </c>
      <c r="BD207" s="25">
        <v>1911</v>
      </c>
    </row>
    <row r="208" spans="1:56" ht="15" customHeight="1">
      <c r="A208" s="50" t="s">
        <v>567</v>
      </c>
      <c r="B208" s="36">
        <v>1520</v>
      </c>
      <c r="C208" s="25" t="s">
        <v>145</v>
      </c>
      <c r="D208" s="25" t="s">
        <v>7</v>
      </c>
      <c r="E208" s="25" t="s">
        <v>8</v>
      </c>
      <c r="F208" s="103">
        <f>1326/95*70</f>
        <v>977.0526315789474</v>
      </c>
      <c r="G208" s="103">
        <f>1326/95+F208</f>
        <v>991.01052631578955</v>
      </c>
      <c r="H208" s="103">
        <f t="shared" ref="H208:AD208" si="195">1326/95+G208</f>
        <v>1004.9684210526317</v>
      </c>
      <c r="I208" s="103">
        <f t="shared" si="195"/>
        <v>1018.9263157894738</v>
      </c>
      <c r="J208" s="103">
        <f t="shared" si="195"/>
        <v>1032.8842105263159</v>
      </c>
      <c r="K208" s="103">
        <f t="shared" si="195"/>
        <v>1046.8421052631579</v>
      </c>
      <c r="L208" s="103">
        <f t="shared" si="195"/>
        <v>1060.8</v>
      </c>
      <c r="M208" s="103">
        <f t="shared" si="195"/>
        <v>1074.757894736842</v>
      </c>
      <c r="N208" s="103">
        <f t="shared" si="195"/>
        <v>1088.715789473684</v>
      </c>
      <c r="O208" s="103">
        <f t="shared" si="195"/>
        <v>1102.6736842105261</v>
      </c>
      <c r="P208" s="103">
        <f t="shared" si="195"/>
        <v>1116.6315789473681</v>
      </c>
      <c r="Q208" s="103">
        <f t="shared" si="195"/>
        <v>1130.5894736842101</v>
      </c>
      <c r="R208" s="103">
        <f t="shared" si="195"/>
        <v>1144.5473684210522</v>
      </c>
      <c r="S208" s="103">
        <f t="shared" si="195"/>
        <v>1158.5052631578942</v>
      </c>
      <c r="T208" s="103">
        <f t="shared" si="195"/>
        <v>1172.4631578947362</v>
      </c>
      <c r="U208" s="103">
        <f t="shared" si="195"/>
        <v>1186.4210526315783</v>
      </c>
      <c r="V208" s="103">
        <f t="shared" si="195"/>
        <v>1200.3789473684203</v>
      </c>
      <c r="W208" s="103">
        <f t="shared" si="195"/>
        <v>1214.3368421052623</v>
      </c>
      <c r="X208" s="103">
        <f t="shared" si="195"/>
        <v>1228.2947368421044</v>
      </c>
      <c r="Y208" s="103">
        <f t="shared" si="195"/>
        <v>1242.2526315789464</v>
      </c>
      <c r="Z208" s="103">
        <f t="shared" si="195"/>
        <v>1256.2105263157885</v>
      </c>
      <c r="AA208" s="103">
        <f t="shared" si="195"/>
        <v>1270.1684210526305</v>
      </c>
      <c r="AB208" s="103">
        <f t="shared" si="195"/>
        <v>1284.1263157894725</v>
      </c>
      <c r="AC208" s="103">
        <f t="shared" si="195"/>
        <v>1298.0842105263146</v>
      </c>
      <c r="AD208" s="103">
        <f t="shared" si="195"/>
        <v>1312.0421052631566</v>
      </c>
      <c r="AE208" s="32">
        <v>1326</v>
      </c>
      <c r="AF208" s="32">
        <v>1326</v>
      </c>
      <c r="AG208" s="32">
        <v>1322</v>
      </c>
      <c r="AH208" s="32">
        <v>1219</v>
      </c>
      <c r="AI208" s="32">
        <v>1140</v>
      </c>
      <c r="AJ208" s="32">
        <v>1139</v>
      </c>
      <c r="AK208" s="32">
        <v>1121</v>
      </c>
      <c r="AL208" s="32">
        <v>1120</v>
      </c>
      <c r="AM208" s="32">
        <v>1111</v>
      </c>
      <c r="AN208" s="32">
        <v>1075</v>
      </c>
      <c r="AO208" s="32">
        <v>1075</v>
      </c>
      <c r="AP208" s="32">
        <v>1154</v>
      </c>
      <c r="AQ208" s="32">
        <v>1153.5999999999999</v>
      </c>
      <c r="AR208" s="32">
        <v>1157.0999999999999</v>
      </c>
      <c r="AS208" s="32">
        <v>1157.0999999999999</v>
      </c>
      <c r="AT208" s="32">
        <v>1156.9000000000001</v>
      </c>
      <c r="AU208" s="32">
        <v>1156.9000000000001</v>
      </c>
      <c r="AV208" s="32">
        <v>1156.9000000000001</v>
      </c>
      <c r="AW208" s="32">
        <v>1156.9000000000001</v>
      </c>
      <c r="AX208" s="32">
        <v>1156</v>
      </c>
      <c r="AY208" s="32">
        <v>1151</v>
      </c>
      <c r="AZ208" s="32">
        <v>1151</v>
      </c>
      <c r="BA208" s="32">
        <v>1151</v>
      </c>
      <c r="BB208" s="32">
        <v>1151</v>
      </c>
      <c r="BC208" s="32">
        <v>1151</v>
      </c>
      <c r="BD208" s="25">
        <v>1151</v>
      </c>
    </row>
    <row r="209" spans="1:56" ht="15" customHeight="1">
      <c r="A209" s="43" t="s">
        <v>360</v>
      </c>
      <c r="B209" s="36">
        <v>1520</v>
      </c>
      <c r="C209" s="26" t="s">
        <v>182</v>
      </c>
      <c r="D209" s="26" t="s">
        <v>7</v>
      </c>
      <c r="E209" s="26" t="s">
        <v>8</v>
      </c>
      <c r="F209" s="104">
        <f t="shared" ref="F209" si="196">P209/80*70</f>
        <v>72275</v>
      </c>
      <c r="G209" s="103">
        <f>F209+($P$209/80)</f>
        <v>73307.5</v>
      </c>
      <c r="H209" s="103">
        <f t="shared" ref="H209:O209" si="197">G209+($P$209/80)</f>
        <v>74340</v>
      </c>
      <c r="I209" s="103">
        <f t="shared" si="197"/>
        <v>75372.5</v>
      </c>
      <c r="J209" s="103">
        <f t="shared" si="197"/>
        <v>76405</v>
      </c>
      <c r="K209" s="103">
        <f t="shared" si="197"/>
        <v>77437.5</v>
      </c>
      <c r="L209" s="103">
        <f t="shared" si="197"/>
        <v>78470</v>
      </c>
      <c r="M209" s="103">
        <f t="shared" si="197"/>
        <v>79502.5</v>
      </c>
      <c r="N209" s="103">
        <f t="shared" si="197"/>
        <v>80535</v>
      </c>
      <c r="O209" s="103">
        <f t="shared" si="197"/>
        <v>81567.5</v>
      </c>
      <c r="P209" s="29">
        <v>82600</v>
      </c>
      <c r="Q209" s="94">
        <f t="shared" ref="Q209:Y209" si="198">P209+336.9</f>
        <v>82936.899999999994</v>
      </c>
      <c r="R209" s="94">
        <f t="shared" si="198"/>
        <v>83273.799999999988</v>
      </c>
      <c r="S209" s="94">
        <f t="shared" si="198"/>
        <v>83610.699999999983</v>
      </c>
      <c r="T209" s="94">
        <f t="shared" si="198"/>
        <v>83947.599999999977</v>
      </c>
      <c r="U209" s="94">
        <f t="shared" si="198"/>
        <v>84284.499999999971</v>
      </c>
      <c r="V209" s="94">
        <f t="shared" si="198"/>
        <v>84621.399999999965</v>
      </c>
      <c r="W209" s="94">
        <f t="shared" si="198"/>
        <v>84958.299999999959</v>
      </c>
      <c r="X209" s="94">
        <f t="shared" si="198"/>
        <v>85295.199999999953</v>
      </c>
      <c r="Y209" s="94">
        <f t="shared" si="198"/>
        <v>85632.099999999948</v>
      </c>
      <c r="Z209" s="29">
        <v>85969</v>
      </c>
      <c r="AA209" s="29">
        <v>85969</v>
      </c>
      <c r="AB209" s="29">
        <v>87500</v>
      </c>
      <c r="AC209" s="29">
        <v>87543</v>
      </c>
      <c r="AD209" s="29">
        <v>87543</v>
      </c>
      <c r="AE209" s="32">
        <v>87388</v>
      </c>
      <c r="AF209" s="32">
        <v>87086</v>
      </c>
      <c r="AG209" s="32">
        <v>86660</v>
      </c>
      <c r="AH209" s="32">
        <v>86151</v>
      </c>
      <c r="AI209" s="32">
        <v>86031</v>
      </c>
      <c r="AJ209" s="32">
        <v>86075</v>
      </c>
      <c r="AK209" s="32">
        <v>85835</v>
      </c>
      <c r="AL209" s="32">
        <v>85542</v>
      </c>
      <c r="AM209" s="32">
        <v>85394</v>
      </c>
      <c r="AN209" s="32">
        <v>85286</v>
      </c>
      <c r="AO209" s="32">
        <v>85542</v>
      </c>
      <c r="AP209" s="32">
        <v>85253</v>
      </c>
      <c r="AQ209" s="32">
        <v>84158</v>
      </c>
      <c r="AR209" s="32">
        <v>85194</v>
      </c>
      <c r="AS209" s="32">
        <v>85281</v>
      </c>
      <c r="AT209" s="32">
        <v>85292</v>
      </c>
      <c r="AU209" s="32">
        <v>85166</v>
      </c>
      <c r="AV209" s="32">
        <v>85248</v>
      </c>
      <c r="AW209" s="32">
        <v>85266</v>
      </c>
      <c r="AX209" s="98">
        <f>AW209-2</f>
        <v>85264</v>
      </c>
      <c r="AY209" s="32">
        <v>85262</v>
      </c>
      <c r="AZ209" s="32">
        <v>85375</v>
      </c>
      <c r="BA209" s="32">
        <v>85545</v>
      </c>
      <c r="BB209" s="32">
        <v>85626</v>
      </c>
      <c r="BC209" s="32">
        <v>85494</v>
      </c>
      <c r="BD209" s="25"/>
    </row>
    <row r="210" spans="1:56" ht="15" customHeight="1">
      <c r="A210" s="50" t="s">
        <v>570</v>
      </c>
      <c r="B210" s="36">
        <v>1520</v>
      </c>
      <c r="C210" s="26" t="s">
        <v>207</v>
      </c>
      <c r="D210" s="26" t="s">
        <v>7</v>
      </c>
      <c r="E210" s="26" t="s">
        <v>8</v>
      </c>
      <c r="F210" s="103">
        <f>483/95*70</f>
        <v>355.89473684210526</v>
      </c>
      <c r="G210" s="103">
        <f>483/95+F210</f>
        <v>360.97894736842107</v>
      </c>
      <c r="H210" s="103">
        <f t="shared" ref="H210:AD210" si="199">483/95+G210</f>
        <v>366.06315789473689</v>
      </c>
      <c r="I210" s="103">
        <f t="shared" si="199"/>
        <v>371.1473684210527</v>
      </c>
      <c r="J210" s="103">
        <f t="shared" si="199"/>
        <v>376.23157894736852</v>
      </c>
      <c r="K210" s="103">
        <f t="shared" si="199"/>
        <v>381.31578947368433</v>
      </c>
      <c r="L210" s="103">
        <f t="shared" si="199"/>
        <v>386.40000000000015</v>
      </c>
      <c r="M210" s="103">
        <f t="shared" si="199"/>
        <v>391.48421052631596</v>
      </c>
      <c r="N210" s="103">
        <f t="shared" si="199"/>
        <v>396.56842105263178</v>
      </c>
      <c r="O210" s="103">
        <f t="shared" si="199"/>
        <v>401.65263157894759</v>
      </c>
      <c r="P210" s="103">
        <f t="shared" si="199"/>
        <v>406.73684210526341</v>
      </c>
      <c r="Q210" s="103">
        <f t="shared" si="199"/>
        <v>411.82105263157922</v>
      </c>
      <c r="R210" s="103">
        <f t="shared" si="199"/>
        <v>416.90526315789504</v>
      </c>
      <c r="S210" s="103">
        <f t="shared" si="199"/>
        <v>421.98947368421085</v>
      </c>
      <c r="T210" s="103">
        <f t="shared" si="199"/>
        <v>427.07368421052666</v>
      </c>
      <c r="U210" s="103">
        <f t="shared" si="199"/>
        <v>432.15789473684248</v>
      </c>
      <c r="V210" s="103">
        <f t="shared" si="199"/>
        <v>437.24210526315829</v>
      </c>
      <c r="W210" s="103">
        <f t="shared" si="199"/>
        <v>442.32631578947411</v>
      </c>
      <c r="X210" s="103">
        <f t="shared" si="199"/>
        <v>447.41052631578992</v>
      </c>
      <c r="Y210" s="103">
        <f t="shared" si="199"/>
        <v>452.49473684210574</v>
      </c>
      <c r="Z210" s="103">
        <f t="shared" si="199"/>
        <v>457.57894736842155</v>
      </c>
      <c r="AA210" s="103">
        <f t="shared" si="199"/>
        <v>462.66315789473737</v>
      </c>
      <c r="AB210" s="103">
        <f t="shared" si="199"/>
        <v>467.74736842105318</v>
      </c>
      <c r="AC210" s="103">
        <f t="shared" si="199"/>
        <v>472.831578947369</v>
      </c>
      <c r="AD210" s="103">
        <f t="shared" si="199"/>
        <v>477.91578947368481</v>
      </c>
      <c r="AE210" s="32">
        <v>483</v>
      </c>
      <c r="AF210" s="32">
        <v>483</v>
      </c>
      <c r="AG210" s="32">
        <v>483</v>
      </c>
      <c r="AH210" s="32">
        <v>547</v>
      </c>
      <c r="AI210" s="32" t="s">
        <v>397</v>
      </c>
      <c r="AJ210" s="32">
        <v>533</v>
      </c>
      <c r="AK210" s="32">
        <v>612</v>
      </c>
      <c r="AL210" s="32">
        <v>617</v>
      </c>
      <c r="AM210" s="32">
        <v>617</v>
      </c>
      <c r="AN210" s="32">
        <v>617</v>
      </c>
      <c r="AO210" s="32">
        <v>617</v>
      </c>
      <c r="AP210" s="32">
        <v>617</v>
      </c>
      <c r="AQ210" s="32">
        <v>617</v>
      </c>
      <c r="AR210" s="32">
        <v>617</v>
      </c>
      <c r="AS210" s="32">
        <v>616</v>
      </c>
      <c r="AT210" s="32">
        <v>620.70000000000005</v>
      </c>
      <c r="AU210" s="32">
        <v>620.70000000000005</v>
      </c>
      <c r="AV210" s="32">
        <v>608</v>
      </c>
      <c r="AW210" s="32">
        <v>587</v>
      </c>
      <c r="AX210" s="44">
        <v>597</v>
      </c>
      <c r="AY210" s="32">
        <v>597</v>
      </c>
      <c r="AZ210" s="32">
        <v>620</v>
      </c>
      <c r="BA210" s="32">
        <v>620</v>
      </c>
      <c r="BB210" s="32">
        <v>620</v>
      </c>
      <c r="BC210" s="32">
        <v>620</v>
      </c>
      <c r="BD210" s="25"/>
    </row>
    <row r="211" spans="1:56" ht="15" customHeight="1">
      <c r="A211" s="50" t="s">
        <v>571</v>
      </c>
      <c r="B211" s="36">
        <v>1520</v>
      </c>
      <c r="C211" s="26" t="s">
        <v>208</v>
      </c>
      <c r="D211" s="26" t="s">
        <v>7</v>
      </c>
      <c r="E211" s="26" t="s">
        <v>8</v>
      </c>
      <c r="F211" s="103">
        <f>2153/95*70</f>
        <v>1586.421052631579</v>
      </c>
      <c r="G211" s="103">
        <f>2153/95+F211</f>
        <v>1609.0842105263157</v>
      </c>
      <c r="H211" s="103">
        <f t="shared" ref="H211:AD211" si="200">2153/95+G211</f>
        <v>1631.7473684210524</v>
      </c>
      <c r="I211" s="103">
        <f t="shared" si="200"/>
        <v>1654.4105263157892</v>
      </c>
      <c r="J211" s="103">
        <f t="shared" si="200"/>
        <v>1677.0736842105259</v>
      </c>
      <c r="K211" s="103">
        <f t="shared" si="200"/>
        <v>1699.7368421052627</v>
      </c>
      <c r="L211" s="103">
        <f t="shared" si="200"/>
        <v>1722.3999999999994</v>
      </c>
      <c r="M211" s="103">
        <f t="shared" si="200"/>
        <v>1745.0631578947362</v>
      </c>
      <c r="N211" s="103">
        <f t="shared" si="200"/>
        <v>1767.7263157894729</v>
      </c>
      <c r="O211" s="103">
        <f t="shared" si="200"/>
        <v>1790.3894736842096</v>
      </c>
      <c r="P211" s="103">
        <f t="shared" si="200"/>
        <v>1813.0526315789464</v>
      </c>
      <c r="Q211" s="103">
        <f t="shared" si="200"/>
        <v>1835.7157894736831</v>
      </c>
      <c r="R211" s="103">
        <f t="shared" si="200"/>
        <v>1858.3789473684199</v>
      </c>
      <c r="S211" s="103">
        <f t="shared" si="200"/>
        <v>1881.0421052631566</v>
      </c>
      <c r="T211" s="103">
        <f t="shared" si="200"/>
        <v>1903.7052631578933</v>
      </c>
      <c r="U211" s="103">
        <f t="shared" si="200"/>
        <v>1926.3684210526301</v>
      </c>
      <c r="V211" s="103">
        <f t="shared" si="200"/>
        <v>1949.0315789473668</v>
      </c>
      <c r="W211" s="103">
        <f t="shared" si="200"/>
        <v>1971.6947368421036</v>
      </c>
      <c r="X211" s="103">
        <f t="shared" si="200"/>
        <v>1994.3578947368403</v>
      </c>
      <c r="Y211" s="103">
        <f t="shared" si="200"/>
        <v>2017.021052631577</v>
      </c>
      <c r="Z211" s="103">
        <f t="shared" si="200"/>
        <v>2039.6842105263138</v>
      </c>
      <c r="AA211" s="103">
        <f t="shared" si="200"/>
        <v>2062.3473684210508</v>
      </c>
      <c r="AB211" s="103">
        <f t="shared" si="200"/>
        <v>2085.0105263157875</v>
      </c>
      <c r="AC211" s="103">
        <f t="shared" si="200"/>
        <v>2107.6736842105242</v>
      </c>
      <c r="AD211" s="103">
        <f t="shared" si="200"/>
        <v>2130.336842105261</v>
      </c>
      <c r="AE211" s="32">
        <v>2153</v>
      </c>
      <c r="AF211" s="32">
        <v>2313</v>
      </c>
      <c r="AG211" s="32">
        <v>2313</v>
      </c>
      <c r="AH211" s="32">
        <v>2393</v>
      </c>
      <c r="AI211" s="32">
        <v>2365</v>
      </c>
      <c r="AJ211" s="32">
        <v>2521</v>
      </c>
      <c r="AK211" s="32">
        <v>2523</v>
      </c>
      <c r="AL211" s="32">
        <v>2523</v>
      </c>
      <c r="AM211" s="32">
        <v>2523</v>
      </c>
      <c r="AN211" s="32">
        <v>2529</v>
      </c>
      <c r="AO211" s="32">
        <v>2529</v>
      </c>
      <c r="AP211" s="32">
        <v>3069</v>
      </c>
      <c r="AQ211" s="32">
        <v>3181</v>
      </c>
      <c r="AR211" s="32">
        <v>3095.1</v>
      </c>
      <c r="AS211" s="32">
        <v>3110</v>
      </c>
      <c r="AT211" s="32">
        <v>3115</v>
      </c>
      <c r="AU211" s="32">
        <v>3115</v>
      </c>
      <c r="AV211" s="32">
        <v>3115</v>
      </c>
      <c r="AW211" s="32">
        <v>3115</v>
      </c>
      <c r="AX211" s="44">
        <v>3115</v>
      </c>
      <c r="AY211" s="32">
        <v>6230</v>
      </c>
      <c r="AZ211" s="32">
        <v>6230</v>
      </c>
      <c r="BA211" s="32">
        <v>7680</v>
      </c>
      <c r="BB211" s="32">
        <v>7680</v>
      </c>
      <c r="BC211" s="32">
        <v>7680</v>
      </c>
      <c r="BD211" s="25"/>
    </row>
    <row r="212" spans="1:56" ht="15" customHeight="1">
      <c r="A212" s="50" t="s">
        <v>366</v>
      </c>
      <c r="B212" s="36">
        <v>1520</v>
      </c>
      <c r="C212" s="26" t="s">
        <v>216</v>
      </c>
      <c r="D212" s="26" t="s">
        <v>7</v>
      </c>
      <c r="E212" s="26" t="s">
        <v>8</v>
      </c>
      <c r="F212" s="104">
        <f t="shared" ref="F212" si="201">P212/80*70</f>
        <v>19775</v>
      </c>
      <c r="G212" s="103">
        <f>F212+($P$212/80)</f>
        <v>20057.5</v>
      </c>
      <c r="H212" s="103">
        <f t="shared" ref="H212:O212" si="202">G212+($P$212/80)</f>
        <v>20340</v>
      </c>
      <c r="I212" s="103">
        <f t="shared" si="202"/>
        <v>20622.5</v>
      </c>
      <c r="J212" s="103">
        <f t="shared" si="202"/>
        <v>20905</v>
      </c>
      <c r="K212" s="103">
        <f t="shared" si="202"/>
        <v>21187.5</v>
      </c>
      <c r="L212" s="103">
        <f t="shared" si="202"/>
        <v>21470</v>
      </c>
      <c r="M212" s="103">
        <f t="shared" si="202"/>
        <v>21752.5</v>
      </c>
      <c r="N212" s="103">
        <f t="shared" si="202"/>
        <v>22035</v>
      </c>
      <c r="O212" s="103">
        <f t="shared" si="202"/>
        <v>22317.5</v>
      </c>
      <c r="P212" s="29">
        <v>22600</v>
      </c>
      <c r="Q212" s="29">
        <v>22650</v>
      </c>
      <c r="R212" s="29">
        <v>22650</v>
      </c>
      <c r="S212" s="29">
        <v>22650</v>
      </c>
      <c r="T212" s="29">
        <v>22698</v>
      </c>
      <c r="U212" s="29">
        <v>22698</v>
      </c>
      <c r="V212" s="29">
        <v>22700</v>
      </c>
      <c r="W212" s="29">
        <v>22700</v>
      </c>
      <c r="X212" s="29">
        <v>22800</v>
      </c>
      <c r="Y212" s="29">
        <v>22759</v>
      </c>
      <c r="Z212" s="29">
        <v>23316</v>
      </c>
      <c r="AA212" s="29">
        <v>22795</v>
      </c>
      <c r="AB212" s="29">
        <v>22631</v>
      </c>
      <c r="AC212" s="29">
        <v>22625</v>
      </c>
      <c r="AD212" s="29">
        <v>22564</v>
      </c>
      <c r="AE212" s="32">
        <v>22607</v>
      </c>
      <c r="AF212" s="32">
        <v>22602</v>
      </c>
      <c r="AG212" s="32">
        <v>22546</v>
      </c>
      <c r="AH212" s="32">
        <v>22510</v>
      </c>
      <c r="AI212" s="32">
        <v>22473</v>
      </c>
      <c r="AJ212" s="32">
        <v>22302</v>
      </c>
      <c r="AK212" s="32">
        <v>22219</v>
      </c>
      <c r="AL212" s="32">
        <v>22079</v>
      </c>
      <c r="AM212" s="32">
        <v>22079</v>
      </c>
      <c r="AN212" s="32">
        <v>22011</v>
      </c>
      <c r="AO212" s="32">
        <v>22001</v>
      </c>
      <c r="AP212" s="32">
        <v>21891</v>
      </c>
      <c r="AQ212" s="32">
        <v>21873</v>
      </c>
      <c r="AR212" s="32">
        <v>21676</v>
      </c>
      <c r="AS212" s="32">
        <v>21678</v>
      </c>
      <c r="AT212" s="32">
        <v>21705</v>
      </c>
      <c r="AU212" s="32">
        <v>21665.4</v>
      </c>
      <c r="AV212" s="32">
        <v>21642.5</v>
      </c>
      <c r="AW212" s="32">
        <v>21625.9</v>
      </c>
      <c r="AX212" s="44">
        <v>21625.9</v>
      </c>
      <c r="AY212" s="32">
        <v>20975.23</v>
      </c>
      <c r="AZ212" s="32">
        <v>21603</v>
      </c>
      <c r="BA212" s="32">
        <v>21626</v>
      </c>
      <c r="BB212" s="32">
        <v>21626</v>
      </c>
      <c r="BC212" s="32">
        <v>21626</v>
      </c>
      <c r="BD212" s="25"/>
    </row>
    <row r="213" spans="1:56" ht="15" customHeight="1">
      <c r="A213" s="50" t="s">
        <v>572</v>
      </c>
      <c r="B213" s="36">
        <v>1520</v>
      </c>
      <c r="C213" s="26" t="s">
        <v>219</v>
      </c>
      <c r="D213" s="26" t="s">
        <v>7</v>
      </c>
      <c r="E213" s="26" t="s">
        <v>8</v>
      </c>
      <c r="F213" s="103">
        <f>3483/95*70</f>
        <v>2566.4210526315787</v>
      </c>
      <c r="G213" s="103">
        <f>3483/95+F213</f>
        <v>2603.0842105263155</v>
      </c>
      <c r="H213" s="103">
        <f t="shared" ref="H213:AD213" si="203">3483/95+G213</f>
        <v>2639.7473684210522</v>
      </c>
      <c r="I213" s="103">
        <f t="shared" si="203"/>
        <v>2676.410526315789</v>
      </c>
      <c r="J213" s="103">
        <f t="shared" si="203"/>
        <v>2713.0736842105257</v>
      </c>
      <c r="K213" s="103">
        <f t="shared" si="203"/>
        <v>2749.7368421052624</v>
      </c>
      <c r="L213" s="103">
        <f t="shared" si="203"/>
        <v>2786.3999999999992</v>
      </c>
      <c r="M213" s="103">
        <f t="shared" si="203"/>
        <v>2823.0631578947359</v>
      </c>
      <c r="N213" s="103">
        <f t="shared" si="203"/>
        <v>2859.7263157894727</v>
      </c>
      <c r="O213" s="103">
        <f t="shared" si="203"/>
        <v>2896.3894736842094</v>
      </c>
      <c r="P213" s="103">
        <f t="shared" si="203"/>
        <v>2933.0526315789461</v>
      </c>
      <c r="Q213" s="103">
        <f t="shared" si="203"/>
        <v>2969.7157894736829</v>
      </c>
      <c r="R213" s="103">
        <f t="shared" si="203"/>
        <v>3006.3789473684196</v>
      </c>
      <c r="S213" s="103">
        <f t="shared" si="203"/>
        <v>3043.0421052631564</v>
      </c>
      <c r="T213" s="103">
        <f t="shared" si="203"/>
        <v>3079.7052631578931</v>
      </c>
      <c r="U213" s="103">
        <f t="shared" si="203"/>
        <v>3116.3684210526299</v>
      </c>
      <c r="V213" s="103">
        <f t="shared" si="203"/>
        <v>3153.0315789473666</v>
      </c>
      <c r="W213" s="103">
        <f t="shared" si="203"/>
        <v>3189.6947368421033</v>
      </c>
      <c r="X213" s="103">
        <f t="shared" si="203"/>
        <v>3226.3578947368401</v>
      </c>
      <c r="Y213" s="103">
        <f t="shared" si="203"/>
        <v>3263.0210526315768</v>
      </c>
      <c r="Z213" s="103">
        <f t="shared" si="203"/>
        <v>3299.6842105263136</v>
      </c>
      <c r="AA213" s="103">
        <f t="shared" si="203"/>
        <v>3336.3473684210503</v>
      </c>
      <c r="AB213" s="103">
        <f t="shared" si="203"/>
        <v>3373.010526315787</v>
      </c>
      <c r="AC213" s="103">
        <f t="shared" si="203"/>
        <v>3409.6736842105238</v>
      </c>
      <c r="AD213" s="103">
        <f t="shared" si="203"/>
        <v>3446.3368421052605</v>
      </c>
      <c r="AE213" s="32">
        <v>3483</v>
      </c>
      <c r="AF213" s="32">
        <v>3483</v>
      </c>
      <c r="AG213" s="32">
        <v>3468</v>
      </c>
      <c r="AH213" s="32">
        <v>3641</v>
      </c>
      <c r="AI213" s="32">
        <v>3645</v>
      </c>
      <c r="AJ213" s="32">
        <v>3645</v>
      </c>
      <c r="AK213" s="32">
        <v>4080</v>
      </c>
      <c r="AL213" s="32">
        <v>4126</v>
      </c>
      <c r="AM213" s="32">
        <v>4126</v>
      </c>
      <c r="AN213" s="32">
        <v>4014</v>
      </c>
      <c r="AO213" s="32">
        <v>4014</v>
      </c>
      <c r="AP213" s="32">
        <v>4005</v>
      </c>
      <c r="AQ213" s="32">
        <v>4230</v>
      </c>
      <c r="AR213" s="32">
        <v>4229.6000000000004</v>
      </c>
      <c r="AS213" s="32">
        <v>4230</v>
      </c>
      <c r="AT213" s="32">
        <v>4227.2</v>
      </c>
      <c r="AU213" s="32">
        <v>4258.3999999999996</v>
      </c>
      <c r="AV213" s="32">
        <v>4192</v>
      </c>
      <c r="AW213" s="32">
        <v>4186</v>
      </c>
      <c r="AX213" s="44">
        <v>4202</v>
      </c>
      <c r="AY213" s="32">
        <v>4238</v>
      </c>
      <c r="AZ213" s="32">
        <v>4304</v>
      </c>
      <c r="BA213" s="32">
        <v>4642</v>
      </c>
      <c r="BB213" s="32">
        <v>4642</v>
      </c>
      <c r="BC213" s="32">
        <v>4642</v>
      </c>
      <c r="BD213" s="25"/>
    </row>
    <row r="214" spans="1:56" ht="15" customHeight="1">
      <c r="A214" s="78" t="s">
        <v>249</v>
      </c>
      <c r="B214" s="36">
        <v>1067</v>
      </c>
      <c r="C214" s="25"/>
      <c r="D214" s="25"/>
      <c r="E214" s="25"/>
      <c r="F214" s="25">
        <f>SUM(F215:F217)</f>
        <v>4623.7052469135797</v>
      </c>
      <c r="G214" s="25">
        <f t="shared" ref="G214:BC214" si="204">SUM(G215:G217)</f>
        <v>4689.7581790123459</v>
      </c>
      <c r="H214" s="25">
        <f t="shared" si="204"/>
        <v>4755.9831790123462</v>
      </c>
      <c r="I214" s="25">
        <f t="shared" si="204"/>
        <v>4822.2081790123466</v>
      </c>
      <c r="J214" s="25">
        <f t="shared" si="204"/>
        <v>4888.433179012346</v>
      </c>
      <c r="K214" s="25">
        <f t="shared" si="204"/>
        <v>4954.6581790123464</v>
      </c>
      <c r="L214" s="25">
        <f t="shared" si="204"/>
        <v>5020.8831790123468</v>
      </c>
      <c r="M214" s="25">
        <f t="shared" si="204"/>
        <v>5087.1081790123462</v>
      </c>
      <c r="N214" s="25">
        <f t="shared" si="204"/>
        <v>5153.3331790123466</v>
      </c>
      <c r="O214" s="25">
        <f t="shared" si="204"/>
        <v>5219.558179012347</v>
      </c>
      <c r="P214" s="25">
        <f t="shared" si="204"/>
        <v>5285.7831790123455</v>
      </c>
      <c r="Q214" s="25">
        <f t="shared" si="204"/>
        <v>5298</v>
      </c>
      <c r="R214" s="25">
        <f t="shared" si="204"/>
        <v>5298</v>
      </c>
      <c r="S214" s="25">
        <f t="shared" si="204"/>
        <v>5298</v>
      </c>
      <c r="T214" s="25">
        <f t="shared" si="204"/>
        <v>5461</v>
      </c>
      <c r="U214" s="25">
        <f t="shared" si="204"/>
        <v>5461</v>
      </c>
      <c r="V214" s="25">
        <f t="shared" si="204"/>
        <v>4826</v>
      </c>
      <c r="W214" s="25">
        <f t="shared" si="204"/>
        <v>4826</v>
      </c>
      <c r="X214" s="25">
        <f t="shared" si="204"/>
        <v>4821</v>
      </c>
      <c r="Y214" s="25">
        <f t="shared" si="204"/>
        <v>4821</v>
      </c>
      <c r="Z214" s="25">
        <f t="shared" si="204"/>
        <v>4821</v>
      </c>
      <c r="AA214" s="25">
        <f t="shared" si="204"/>
        <v>4821</v>
      </c>
      <c r="AB214" s="25">
        <f t="shared" si="204"/>
        <v>4821</v>
      </c>
      <c r="AC214" s="25">
        <f t="shared" si="204"/>
        <v>4821</v>
      </c>
      <c r="AD214" s="25">
        <f t="shared" si="204"/>
        <v>4821</v>
      </c>
      <c r="AE214" s="25">
        <f t="shared" si="204"/>
        <v>4821</v>
      </c>
      <c r="AF214" s="25">
        <f t="shared" si="204"/>
        <v>4742</v>
      </c>
      <c r="AG214" s="25">
        <f t="shared" si="204"/>
        <v>4742</v>
      </c>
      <c r="AH214" s="25">
        <f t="shared" si="204"/>
        <v>4724.3999999999996</v>
      </c>
      <c r="AI214" s="25">
        <f t="shared" si="204"/>
        <v>4706.8</v>
      </c>
      <c r="AJ214" s="25">
        <f t="shared" si="204"/>
        <v>4812.7299999999996</v>
      </c>
      <c r="AK214" s="25">
        <f t="shared" si="204"/>
        <v>4918.66</v>
      </c>
      <c r="AL214" s="25">
        <f t="shared" si="204"/>
        <v>5024.59</v>
      </c>
      <c r="AM214" s="25">
        <f t="shared" si="204"/>
        <v>5130.5200000000004</v>
      </c>
      <c r="AN214" s="25">
        <f t="shared" si="204"/>
        <v>5236.4500000000007</v>
      </c>
      <c r="AO214" s="25">
        <f t="shared" si="204"/>
        <v>5364.130000000001</v>
      </c>
      <c r="AP214" s="25">
        <f t="shared" si="204"/>
        <v>5491.8100000000013</v>
      </c>
      <c r="AQ214" s="25">
        <f t="shared" si="204"/>
        <v>5619.49</v>
      </c>
      <c r="AR214" s="25">
        <f t="shared" si="204"/>
        <v>5824.34</v>
      </c>
      <c r="AS214" s="25">
        <f t="shared" si="204"/>
        <v>6007.4400000000005</v>
      </c>
      <c r="AT214" s="25">
        <f t="shared" si="204"/>
        <v>6190.5400000000009</v>
      </c>
      <c r="AU214" s="25">
        <f t="shared" si="204"/>
        <v>6373.6400000000012</v>
      </c>
      <c r="AV214" s="25">
        <f t="shared" si="204"/>
        <v>6556.7400000000016</v>
      </c>
      <c r="AW214" s="25">
        <f t="shared" si="204"/>
        <v>6739.840000000002</v>
      </c>
      <c r="AX214" s="25">
        <f t="shared" si="204"/>
        <v>6923</v>
      </c>
      <c r="AY214" s="25">
        <f t="shared" si="204"/>
        <v>6312.4</v>
      </c>
      <c r="AZ214" s="25">
        <f t="shared" si="204"/>
        <v>5701.8</v>
      </c>
      <c r="BA214" s="25">
        <f t="shared" si="204"/>
        <v>5091.2000000000007</v>
      </c>
      <c r="BB214" s="25">
        <f t="shared" si="204"/>
        <v>5106.6000000000004</v>
      </c>
      <c r="BC214" s="25">
        <f t="shared" si="204"/>
        <v>5122</v>
      </c>
      <c r="BD214" s="25"/>
    </row>
    <row r="215" spans="1:56" ht="14.4" customHeight="1">
      <c r="A215" s="40" t="s">
        <v>363</v>
      </c>
      <c r="B215" s="36">
        <v>1067</v>
      </c>
      <c r="C215" s="25" t="s">
        <v>157</v>
      </c>
      <c r="D215" s="25" t="s">
        <v>7</v>
      </c>
      <c r="E215" s="25" t="s">
        <v>8</v>
      </c>
      <c r="F215" s="104">
        <f t="shared" ref="F215" si="205">P215/80*70</f>
        <v>690.375</v>
      </c>
      <c r="G215" s="103">
        <f>F215+($P$215/80)</f>
        <v>700.23749999999995</v>
      </c>
      <c r="H215" s="103">
        <f t="shared" ref="H215:O215" si="206">G215+($P$215/80)</f>
        <v>710.09999999999991</v>
      </c>
      <c r="I215" s="103">
        <f t="shared" si="206"/>
        <v>719.96249999999986</v>
      </c>
      <c r="J215" s="103">
        <f t="shared" si="206"/>
        <v>729.82499999999982</v>
      </c>
      <c r="K215" s="103">
        <f t="shared" si="206"/>
        <v>739.68749999999977</v>
      </c>
      <c r="L215" s="103">
        <f t="shared" si="206"/>
        <v>749.54999999999973</v>
      </c>
      <c r="M215" s="103">
        <f t="shared" si="206"/>
        <v>759.41249999999968</v>
      </c>
      <c r="N215" s="103">
        <f t="shared" si="206"/>
        <v>769.27499999999964</v>
      </c>
      <c r="O215" s="103">
        <f t="shared" si="206"/>
        <v>779.13749999999959</v>
      </c>
      <c r="P215" s="29">
        <v>789</v>
      </c>
      <c r="Q215" s="29">
        <v>789</v>
      </c>
      <c r="R215" s="29">
        <v>789</v>
      </c>
      <c r="S215" s="29">
        <v>789</v>
      </c>
      <c r="T215" s="29">
        <v>789</v>
      </c>
      <c r="U215" s="29">
        <v>789</v>
      </c>
      <c r="V215" s="29">
        <v>789</v>
      </c>
      <c r="W215" s="29">
        <v>789</v>
      </c>
      <c r="X215" s="29">
        <v>789</v>
      </c>
      <c r="Y215" s="29">
        <v>789</v>
      </c>
      <c r="Z215" s="29">
        <v>789</v>
      </c>
      <c r="AA215" s="29">
        <v>789</v>
      </c>
      <c r="AB215" s="29">
        <v>789</v>
      </c>
      <c r="AC215" s="29">
        <v>789</v>
      </c>
      <c r="AD215" s="29">
        <v>789</v>
      </c>
      <c r="AE215" s="31">
        <v>789</v>
      </c>
      <c r="AF215" s="31">
        <v>710</v>
      </c>
      <c r="AG215" s="31">
        <v>710</v>
      </c>
      <c r="AH215" s="31">
        <v>710</v>
      </c>
      <c r="AI215" s="31">
        <v>710</v>
      </c>
      <c r="AJ215" s="31">
        <v>710</v>
      </c>
      <c r="AK215" s="31">
        <v>710</v>
      </c>
      <c r="AL215" s="31">
        <v>710</v>
      </c>
      <c r="AM215" s="31">
        <v>710</v>
      </c>
      <c r="AN215" s="31">
        <v>710</v>
      </c>
      <c r="AO215" s="30">
        <f>AN215+21.75</f>
        <v>731.75</v>
      </c>
      <c r="AP215" s="30">
        <f>AO215+21.75</f>
        <v>753.5</v>
      </c>
      <c r="AQ215" s="30">
        <f>AP215+21.75</f>
        <v>775.25</v>
      </c>
      <c r="AR215" s="31">
        <v>797</v>
      </c>
      <c r="AS215" s="30">
        <v>797</v>
      </c>
      <c r="AT215" s="30">
        <v>797</v>
      </c>
      <c r="AU215" s="30">
        <v>797</v>
      </c>
      <c r="AV215" s="30">
        <v>797</v>
      </c>
      <c r="AW215" s="30">
        <v>797</v>
      </c>
      <c r="AX215" s="32">
        <v>797</v>
      </c>
      <c r="AY215" s="32">
        <v>797</v>
      </c>
      <c r="AZ215" s="32">
        <v>797</v>
      </c>
      <c r="BA215" s="32">
        <v>797</v>
      </c>
      <c r="BB215" s="32">
        <v>797</v>
      </c>
      <c r="BC215" s="32">
        <v>797</v>
      </c>
      <c r="BD215" s="25"/>
    </row>
    <row r="216" spans="1:56" ht="15" customHeight="1">
      <c r="A216" s="40" t="s">
        <v>229</v>
      </c>
      <c r="B216" s="36">
        <v>1067</v>
      </c>
      <c r="C216" s="26" t="s">
        <v>230</v>
      </c>
      <c r="D216" s="26" t="s">
        <v>7</v>
      </c>
      <c r="E216" s="26" t="s">
        <v>8</v>
      </c>
      <c r="F216" s="104">
        <f>Q216/81*70</f>
        <v>963.58024691358025</v>
      </c>
      <c r="G216" s="103">
        <f>F216+($Q$216/81)</f>
        <v>977.34567901234573</v>
      </c>
      <c r="H216" s="103">
        <f t="shared" ref="H216:P216" si="207">G216+($Q$216/80)</f>
        <v>991.28317901234573</v>
      </c>
      <c r="I216" s="103">
        <f t="shared" si="207"/>
        <v>1005.2206790123457</v>
      </c>
      <c r="J216" s="103">
        <f t="shared" si="207"/>
        <v>1019.1581790123457</v>
      </c>
      <c r="K216" s="103">
        <f t="shared" si="207"/>
        <v>1033.0956790123457</v>
      </c>
      <c r="L216" s="103">
        <f t="shared" si="207"/>
        <v>1047.0331790123457</v>
      </c>
      <c r="M216" s="103">
        <f t="shared" si="207"/>
        <v>1060.9706790123457</v>
      </c>
      <c r="N216" s="103">
        <f t="shared" si="207"/>
        <v>1074.9081790123457</v>
      </c>
      <c r="O216" s="103">
        <f t="shared" si="207"/>
        <v>1088.8456790123457</v>
      </c>
      <c r="P216" s="103">
        <f t="shared" si="207"/>
        <v>1102.7831790123457</v>
      </c>
      <c r="Q216" s="29">
        <v>1115</v>
      </c>
      <c r="R216" s="29">
        <v>1115</v>
      </c>
      <c r="S216" s="29">
        <v>1115</v>
      </c>
      <c r="T216" s="29">
        <v>1278</v>
      </c>
      <c r="U216" s="29">
        <v>1278</v>
      </c>
      <c r="V216" s="29">
        <v>1278</v>
      </c>
      <c r="W216" s="29">
        <v>1278</v>
      </c>
      <c r="X216" s="29">
        <v>1273</v>
      </c>
      <c r="Y216" s="29">
        <v>1273</v>
      </c>
      <c r="Z216" s="29">
        <v>1273</v>
      </c>
      <c r="AA216" s="29">
        <v>1273</v>
      </c>
      <c r="AB216" s="29">
        <v>1273</v>
      </c>
      <c r="AC216" s="29">
        <v>1273</v>
      </c>
      <c r="AD216" s="29">
        <v>1273</v>
      </c>
      <c r="AE216" s="32">
        <v>1273</v>
      </c>
      <c r="AF216" s="32">
        <v>1273</v>
      </c>
      <c r="AG216" s="32">
        <v>1273</v>
      </c>
      <c r="AH216" s="32">
        <v>1273</v>
      </c>
      <c r="AI216" s="32">
        <v>1273</v>
      </c>
      <c r="AJ216" s="94">
        <f t="shared" ref="AJ216:AW216" si="208">AI216+123.53</f>
        <v>1396.53</v>
      </c>
      <c r="AK216" s="94">
        <f t="shared" si="208"/>
        <v>1520.06</v>
      </c>
      <c r="AL216" s="94">
        <f t="shared" si="208"/>
        <v>1643.59</v>
      </c>
      <c r="AM216" s="94">
        <f t="shared" si="208"/>
        <v>1767.12</v>
      </c>
      <c r="AN216" s="94">
        <f t="shared" si="208"/>
        <v>1890.6499999999999</v>
      </c>
      <c r="AO216" s="94">
        <f t="shared" si="208"/>
        <v>2014.1799999999998</v>
      </c>
      <c r="AP216" s="94">
        <f t="shared" si="208"/>
        <v>2137.71</v>
      </c>
      <c r="AQ216" s="94">
        <f t="shared" si="208"/>
        <v>2261.2400000000002</v>
      </c>
      <c r="AR216" s="94">
        <f t="shared" si="208"/>
        <v>2384.7700000000004</v>
      </c>
      <c r="AS216" s="94">
        <f t="shared" si="208"/>
        <v>2508.3000000000006</v>
      </c>
      <c r="AT216" s="94">
        <f t="shared" si="208"/>
        <v>2631.8300000000008</v>
      </c>
      <c r="AU216" s="94">
        <f t="shared" si="208"/>
        <v>2755.360000000001</v>
      </c>
      <c r="AV216" s="94">
        <f t="shared" si="208"/>
        <v>2878.8900000000012</v>
      </c>
      <c r="AW216" s="94">
        <f t="shared" si="208"/>
        <v>3002.4200000000014</v>
      </c>
      <c r="AX216" s="55">
        <v>3126</v>
      </c>
      <c r="AY216" s="99">
        <f>AX216-626</f>
        <v>2500</v>
      </c>
      <c r="AZ216" s="99">
        <f>AY216-626</f>
        <v>1874</v>
      </c>
      <c r="BA216" s="32">
        <v>1248</v>
      </c>
      <c r="BB216" s="32">
        <v>1248</v>
      </c>
      <c r="BC216" s="49">
        <v>1248</v>
      </c>
      <c r="BD216" s="25"/>
    </row>
    <row r="217" spans="1:56" ht="15" customHeight="1">
      <c r="A217" s="40" t="s">
        <v>231</v>
      </c>
      <c r="B217" s="36">
        <v>1067</v>
      </c>
      <c r="C217" s="26" t="s">
        <v>232</v>
      </c>
      <c r="D217" s="26" t="s">
        <v>7</v>
      </c>
      <c r="E217" s="26" t="s">
        <v>8</v>
      </c>
      <c r="F217" s="104">
        <f t="shared" ref="F217" si="209">P217/80*70</f>
        <v>2969.75</v>
      </c>
      <c r="G217" s="103">
        <f>F217+($P$217/80)</f>
        <v>3012.1750000000002</v>
      </c>
      <c r="H217" s="103">
        <f t="shared" ref="H217:O217" si="210">G217+($P$217/80)</f>
        <v>3054.6000000000004</v>
      </c>
      <c r="I217" s="103">
        <f t="shared" si="210"/>
        <v>3097.0250000000005</v>
      </c>
      <c r="J217" s="103">
        <f t="shared" si="210"/>
        <v>3139.4500000000007</v>
      </c>
      <c r="K217" s="103">
        <f t="shared" si="210"/>
        <v>3181.8750000000009</v>
      </c>
      <c r="L217" s="103">
        <f t="shared" si="210"/>
        <v>3224.3000000000011</v>
      </c>
      <c r="M217" s="103">
        <f t="shared" si="210"/>
        <v>3266.7250000000013</v>
      </c>
      <c r="N217" s="103">
        <f t="shared" si="210"/>
        <v>3309.1500000000015</v>
      </c>
      <c r="O217" s="103">
        <f t="shared" si="210"/>
        <v>3351.5750000000016</v>
      </c>
      <c r="P217" s="29">
        <v>3394</v>
      </c>
      <c r="Q217" s="29">
        <v>3394</v>
      </c>
      <c r="R217" s="29">
        <v>3394</v>
      </c>
      <c r="S217" s="29">
        <v>3394</v>
      </c>
      <c r="T217" s="29">
        <v>3394</v>
      </c>
      <c r="U217" s="29">
        <v>3394</v>
      </c>
      <c r="V217" s="29">
        <v>2759</v>
      </c>
      <c r="W217" s="29">
        <v>2759</v>
      </c>
      <c r="X217" s="29">
        <v>2759</v>
      </c>
      <c r="Y217" s="29">
        <v>2759</v>
      </c>
      <c r="Z217" s="29">
        <v>2759</v>
      </c>
      <c r="AA217" s="29">
        <v>2759</v>
      </c>
      <c r="AB217" s="29">
        <v>2759</v>
      </c>
      <c r="AC217" s="29">
        <v>2759</v>
      </c>
      <c r="AD217" s="29">
        <v>2759</v>
      </c>
      <c r="AE217" s="31">
        <v>2759</v>
      </c>
      <c r="AF217" s="31">
        <v>2759</v>
      </c>
      <c r="AG217" s="31">
        <v>2759</v>
      </c>
      <c r="AH217" s="94">
        <f t="shared" ref="AH217:AP217" si="211">AG217-17.6</f>
        <v>2741.4</v>
      </c>
      <c r="AI217" s="94">
        <f t="shared" si="211"/>
        <v>2723.8</v>
      </c>
      <c r="AJ217" s="94">
        <f t="shared" si="211"/>
        <v>2706.2000000000003</v>
      </c>
      <c r="AK217" s="94">
        <f t="shared" si="211"/>
        <v>2688.6000000000004</v>
      </c>
      <c r="AL217" s="94">
        <f t="shared" si="211"/>
        <v>2671.0000000000005</v>
      </c>
      <c r="AM217" s="94">
        <f t="shared" si="211"/>
        <v>2653.4000000000005</v>
      </c>
      <c r="AN217" s="94">
        <f t="shared" si="211"/>
        <v>2635.8000000000006</v>
      </c>
      <c r="AO217" s="94">
        <f t="shared" si="211"/>
        <v>2618.2000000000007</v>
      </c>
      <c r="AP217" s="94">
        <f t="shared" si="211"/>
        <v>2600.6000000000008</v>
      </c>
      <c r="AQ217" s="32">
        <v>2583</v>
      </c>
      <c r="AR217" s="94">
        <f t="shared" ref="AR217:AW217" si="212">AQ217+59.57</f>
        <v>2642.57</v>
      </c>
      <c r="AS217" s="94">
        <f t="shared" si="212"/>
        <v>2702.1400000000003</v>
      </c>
      <c r="AT217" s="94">
        <f t="shared" si="212"/>
        <v>2761.7100000000005</v>
      </c>
      <c r="AU217" s="94">
        <f t="shared" si="212"/>
        <v>2821.2800000000007</v>
      </c>
      <c r="AV217" s="94">
        <f t="shared" si="212"/>
        <v>2880.8500000000008</v>
      </c>
      <c r="AW217" s="94">
        <f t="shared" si="212"/>
        <v>2940.420000000001</v>
      </c>
      <c r="AX217" s="44">
        <v>3000</v>
      </c>
      <c r="AY217" s="94">
        <f>AX217+15.4</f>
        <v>3015.4</v>
      </c>
      <c r="AZ217" s="94">
        <f>AY217+15.4</f>
        <v>3030.8</v>
      </c>
      <c r="BA217" s="94">
        <f>AZ217+15.4</f>
        <v>3046.2000000000003</v>
      </c>
      <c r="BB217" s="94">
        <f>BA217+15.4</f>
        <v>3061.6000000000004</v>
      </c>
      <c r="BC217" s="32">
        <v>3077</v>
      </c>
      <c r="BD217" s="25"/>
    </row>
    <row r="219" spans="1:56" ht="13.5" customHeight="1">
      <c r="A219" s="11" t="s">
        <v>404</v>
      </c>
    </row>
    <row r="220" spans="1:56" ht="13.5" customHeight="1">
      <c r="A220" s="1" t="s">
        <v>540</v>
      </c>
      <c r="B220" s="10" t="s">
        <v>551</v>
      </c>
    </row>
    <row r="221" spans="1:56" ht="13.5" customHeight="1">
      <c r="A221" s="17" t="s">
        <v>540</v>
      </c>
      <c r="B221" s="10" t="s">
        <v>552</v>
      </c>
    </row>
    <row r="222" spans="1:56" ht="13.5" customHeight="1">
      <c r="A222" s="23"/>
      <c r="B222" s="10" t="s">
        <v>542</v>
      </c>
    </row>
    <row r="223" spans="1:56" ht="13.5" customHeight="1">
      <c r="A223" s="14"/>
      <c r="B223" s="10" t="s">
        <v>543</v>
      </c>
    </row>
    <row r="224" spans="1:56" ht="13.5" customHeight="1">
      <c r="A224" s="16"/>
      <c r="B224" s="15" t="s">
        <v>544</v>
      </c>
    </row>
    <row r="225" spans="1:32" ht="13.5" customHeight="1">
      <c r="A225" s="18"/>
      <c r="B225" s="10" t="s">
        <v>546</v>
      </c>
    </row>
    <row r="226" spans="1:32" ht="13.5" customHeight="1">
      <c r="A226" s="24"/>
      <c r="B226" s="10" t="s">
        <v>547</v>
      </c>
    </row>
    <row r="227" spans="1:32" ht="15" customHeight="1">
      <c r="A227" s="20"/>
      <c r="B227" s="19" t="s">
        <v>548</v>
      </c>
    </row>
    <row r="228" spans="1:32" ht="15" customHeight="1">
      <c r="A228" s="21"/>
      <c r="B228" s="10" t="s">
        <v>549</v>
      </c>
    </row>
    <row r="229" spans="1:32" ht="15" customHeight="1">
      <c r="A229" s="22"/>
      <c r="B229" s="10" t="s">
        <v>550</v>
      </c>
    </row>
    <row r="230" spans="1:32" ht="15" customHeight="1">
      <c r="A230" s="88" t="s">
        <v>573</v>
      </c>
      <c r="B230" s="10" t="s">
        <v>574</v>
      </c>
    </row>
    <row r="231" spans="1:32" ht="23.4" customHeight="1">
      <c r="A231" s="88" t="s">
        <v>575</v>
      </c>
      <c r="B231" s="10" t="s">
        <v>576</v>
      </c>
    </row>
    <row r="232" spans="1:32" ht="21" customHeight="1">
      <c r="A232" s="89" t="s">
        <v>578</v>
      </c>
      <c r="B232" s="10" t="s">
        <v>577</v>
      </c>
    </row>
    <row r="233" spans="1:32" ht="15" customHeight="1">
      <c r="A233" s="88" t="s">
        <v>579</v>
      </c>
      <c r="B233" s="10" t="s">
        <v>580</v>
      </c>
    </row>
    <row r="234" spans="1:32" ht="15" customHeight="1">
      <c r="A234" s="88" t="s">
        <v>581</v>
      </c>
      <c r="B234" s="10" t="s">
        <v>582</v>
      </c>
    </row>
    <row r="235" spans="1:32" ht="15" customHeight="1">
      <c r="A235" s="88" t="s">
        <v>583</v>
      </c>
      <c r="B235" s="10" t="s">
        <v>585</v>
      </c>
      <c r="C235" s="10" t="s">
        <v>584</v>
      </c>
    </row>
    <row r="236" spans="1:32" ht="15" customHeight="1">
      <c r="A236" s="117" t="s">
        <v>586</v>
      </c>
      <c r="B236" s="10" t="s">
        <v>587</v>
      </c>
      <c r="AF236" s="29"/>
    </row>
    <row r="237" spans="1:32" ht="15" customHeight="1">
      <c r="A237" s="117"/>
      <c r="B237" s="10" t="s">
        <v>588</v>
      </c>
    </row>
    <row r="238" spans="1:32" ht="15" customHeight="1">
      <c r="A238" s="88" t="s">
        <v>589</v>
      </c>
      <c r="B238" s="10" t="s">
        <v>590</v>
      </c>
    </row>
    <row r="239" spans="1:32" ht="15" customHeight="1">
      <c r="A239" s="88" t="s">
        <v>591</v>
      </c>
      <c r="B239" s="10" t="s">
        <v>592</v>
      </c>
    </row>
    <row r="240" spans="1:32" ht="15" customHeight="1">
      <c r="A240" s="88" t="s">
        <v>593</v>
      </c>
      <c r="B240" s="10" t="s">
        <v>594</v>
      </c>
    </row>
    <row r="241" spans="1:2" ht="15" customHeight="1">
      <c r="A241" s="88" t="s">
        <v>439</v>
      </c>
      <c r="B241" s="10" t="s">
        <v>599</v>
      </c>
    </row>
    <row r="242" spans="1:2" ht="15" customHeight="1">
      <c r="A242" s="88" t="s">
        <v>600</v>
      </c>
      <c r="B242" s="10" t="s">
        <v>601</v>
      </c>
    </row>
    <row r="243" spans="1:2" ht="15" customHeight="1">
      <c r="A243" s="88" t="s">
        <v>600</v>
      </c>
      <c r="B243" s="10" t="s">
        <v>601</v>
      </c>
    </row>
    <row r="244" spans="1:2" ht="15" customHeight="1">
      <c r="A244" s="88" t="s">
        <v>603</v>
      </c>
      <c r="B244" s="10" t="s">
        <v>602</v>
      </c>
    </row>
    <row r="245" spans="1:2" ht="15" customHeight="1">
      <c r="A245" s="88" t="s">
        <v>604</v>
      </c>
      <c r="B245" s="111" t="s">
        <v>605</v>
      </c>
    </row>
    <row r="246" spans="1:2" ht="15" customHeight="1">
      <c r="A246" s="88" t="s">
        <v>608</v>
      </c>
      <c r="B246" s="10" t="s">
        <v>607</v>
      </c>
    </row>
    <row r="247" spans="1:2" ht="15" customHeight="1">
      <c r="A247" s="88" t="s">
        <v>609</v>
      </c>
      <c r="B247" s="10" t="s">
        <v>610</v>
      </c>
    </row>
    <row r="248" spans="1:2" ht="15" customHeight="1">
      <c r="A248" s="88" t="s">
        <v>611</v>
      </c>
      <c r="B248" s="10" t="s">
        <v>612</v>
      </c>
    </row>
    <row r="249" spans="1:2" ht="15" customHeight="1">
      <c r="A249" s="10" t="s">
        <v>596</v>
      </c>
      <c r="B249" s="10" t="s">
        <v>597</v>
      </c>
    </row>
    <row r="250" spans="1:2" ht="15" customHeight="1">
      <c r="A250" s="115" t="s">
        <v>613</v>
      </c>
      <c r="B250" s="10" t="s">
        <v>614</v>
      </c>
    </row>
  </sheetData>
  <mergeCells count="1">
    <mergeCell ref="A236:A237"/>
  </mergeCells>
  <phoneticPr fontId="4" type="noConversion"/>
  <hyperlinks>
    <hyperlink ref="A6" r:id="rId1" display="http://www.econstats.com/wdi/wdic_DZA.htm" xr:uid="{8031D129-0F88-488A-888E-32DE5CCDCCA0}"/>
    <hyperlink ref="A189" r:id="rId2" display="http://www.econstats.com/wdi/wdic_MKD.htm" xr:uid="{E4D809A6-60C0-4664-BCB7-9DA05220B37F}"/>
    <hyperlink ref="A157" r:id="rId3" display="https://www.nationmaster.com/country-info/profiles/Swaziland/Transport" xr:uid="{7A891304-B037-433C-9D51-A8F85A01B80E}"/>
    <hyperlink ref="B245" r:id="rId4" xr:uid="{5BBA5E9B-70D4-42E2-8D1C-DFB250AD8860}"/>
  </hyperlinks>
  <pageMargins left="0.7" right="0.7" top="0.75" bottom="0.75" header="0" footer="0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6E20-0024-4440-A235-5CEFACF19332}">
  <dimension ref="A1:BA185"/>
  <sheetViews>
    <sheetView zoomScale="85" zoomScaleNormal="85" workbookViewId="0">
      <pane xSplit="2" ySplit="1" topLeftCell="C143" activePane="bottomRight" state="frozen"/>
      <selection pane="topRight" activeCell="D1" sqref="D1"/>
      <selection pane="bottomLeft" activeCell="A2" sqref="A2"/>
      <selection pane="bottomRight" activeCell="I178" sqref="I178"/>
    </sheetView>
  </sheetViews>
  <sheetFormatPr defaultColWidth="8.77734375" defaultRowHeight="14.4"/>
  <cols>
    <col min="1" max="1" width="16.6640625" style="3" customWidth="1"/>
    <col min="2" max="16384" width="8.77734375" style="3"/>
  </cols>
  <sheetData>
    <row r="1" spans="1:53">
      <c r="A1" s="3" t="s">
        <v>403</v>
      </c>
      <c r="B1" s="3" t="s">
        <v>393</v>
      </c>
      <c r="D1" s="3">
        <v>1970</v>
      </c>
      <c r="E1" s="3">
        <v>1971</v>
      </c>
      <c r="F1" s="3">
        <v>1972</v>
      </c>
      <c r="G1" s="3">
        <v>1973</v>
      </c>
      <c r="H1" s="3">
        <v>1974</v>
      </c>
      <c r="I1" s="3">
        <v>1975</v>
      </c>
      <c r="J1" s="3">
        <v>1976</v>
      </c>
      <c r="K1" s="3">
        <v>1977</v>
      </c>
      <c r="L1" s="3">
        <v>1978</v>
      </c>
      <c r="M1" s="3">
        <v>1979</v>
      </c>
      <c r="N1" s="3">
        <v>1980</v>
      </c>
      <c r="O1" s="3">
        <v>1981</v>
      </c>
      <c r="P1" s="3">
        <v>1982</v>
      </c>
      <c r="Q1" s="3">
        <v>1983</v>
      </c>
      <c r="R1" s="3">
        <v>1984</v>
      </c>
      <c r="S1" s="3">
        <v>1985</v>
      </c>
      <c r="T1" s="3">
        <v>1986</v>
      </c>
      <c r="U1" s="3">
        <v>1987</v>
      </c>
      <c r="V1" s="3">
        <v>1988</v>
      </c>
      <c r="W1" s="3">
        <v>1989</v>
      </c>
      <c r="X1" s="3">
        <v>1990</v>
      </c>
      <c r="Y1" s="3">
        <v>1991</v>
      </c>
      <c r="Z1" s="3">
        <v>1992</v>
      </c>
      <c r="AA1" s="3">
        <v>1993</v>
      </c>
      <c r="AB1" s="3">
        <v>1994</v>
      </c>
      <c r="AC1" s="3">
        <v>1995</v>
      </c>
      <c r="AD1" s="3">
        <v>1996</v>
      </c>
      <c r="AE1" s="3">
        <v>1997</v>
      </c>
      <c r="AF1" s="3">
        <v>1998</v>
      </c>
      <c r="AG1" s="3">
        <v>1999</v>
      </c>
      <c r="AH1" s="3">
        <v>2000</v>
      </c>
      <c r="AI1" s="3">
        <v>2001</v>
      </c>
      <c r="AJ1" s="3">
        <v>2002</v>
      </c>
      <c r="AK1" s="3">
        <v>2003</v>
      </c>
      <c r="AL1" s="3">
        <v>2004</v>
      </c>
      <c r="AM1" s="3">
        <v>2005</v>
      </c>
      <c r="AN1" s="3">
        <v>2006</v>
      </c>
      <c r="AO1" s="3">
        <v>2007</v>
      </c>
      <c r="AP1" s="3">
        <v>2008</v>
      </c>
      <c r="AQ1" s="3">
        <v>2009</v>
      </c>
      <c r="AR1" s="3">
        <v>2010</v>
      </c>
      <c r="AS1" s="3">
        <v>2011</v>
      </c>
      <c r="AT1" s="3">
        <v>2012</v>
      </c>
      <c r="AU1" s="3">
        <v>2013</v>
      </c>
      <c r="AV1" s="3">
        <v>2014</v>
      </c>
      <c r="AW1" s="3">
        <v>2015</v>
      </c>
      <c r="AX1" s="3">
        <v>2016</v>
      </c>
      <c r="AY1" s="3">
        <v>2017</v>
      </c>
      <c r="AZ1" s="3">
        <v>2018</v>
      </c>
      <c r="BA1" s="3">
        <v>2019</v>
      </c>
    </row>
    <row r="2" spans="1:53" ht="13.5" customHeight="1">
      <c r="A2" s="3" t="s">
        <v>378</v>
      </c>
      <c r="B2" s="3">
        <v>1435</v>
      </c>
      <c r="C2" s="3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75</v>
      </c>
      <c r="AW2">
        <v>75</v>
      </c>
      <c r="AX2">
        <v>75</v>
      </c>
      <c r="AY2">
        <v>75</v>
      </c>
      <c r="AZ2">
        <v>75</v>
      </c>
      <c r="BA2">
        <v>75</v>
      </c>
    </row>
    <row r="3" spans="1:53" ht="13.5" customHeight="1">
      <c r="A3" s="3" t="s">
        <v>12</v>
      </c>
      <c r="B3" s="2">
        <v>1435</v>
      </c>
      <c r="C3" s="3" t="s">
        <v>13</v>
      </c>
      <c r="D3">
        <v>533.75</v>
      </c>
      <c r="E3">
        <v>541.375</v>
      </c>
      <c r="F3">
        <v>549</v>
      </c>
      <c r="G3">
        <v>556.625</v>
      </c>
      <c r="H3">
        <v>564.25</v>
      </c>
      <c r="I3">
        <v>571.875</v>
      </c>
      <c r="J3">
        <v>579.5</v>
      </c>
      <c r="K3">
        <v>587.125</v>
      </c>
      <c r="L3">
        <v>594.75</v>
      </c>
      <c r="M3">
        <v>602.375</v>
      </c>
      <c r="N3">
        <v>610</v>
      </c>
      <c r="O3">
        <v>622.4</v>
      </c>
      <c r="P3">
        <v>634.79999999999995</v>
      </c>
      <c r="Q3">
        <v>647.19999999999993</v>
      </c>
      <c r="R3">
        <v>659.59999999999991</v>
      </c>
      <c r="S3">
        <v>672</v>
      </c>
      <c r="T3">
        <v>684.4</v>
      </c>
      <c r="U3">
        <v>696.8</v>
      </c>
      <c r="V3">
        <v>709.19999999999993</v>
      </c>
      <c r="W3">
        <v>721.59999999999991</v>
      </c>
      <c r="X3">
        <v>734</v>
      </c>
      <c r="Y3">
        <v>704</v>
      </c>
      <c r="Z3">
        <v>674</v>
      </c>
      <c r="AA3">
        <v>674</v>
      </c>
      <c r="AB3">
        <v>674</v>
      </c>
      <c r="AC3">
        <v>674</v>
      </c>
      <c r="AD3">
        <v>447</v>
      </c>
      <c r="AE3">
        <v>447</v>
      </c>
      <c r="AF3">
        <v>447</v>
      </c>
      <c r="AG3">
        <v>440</v>
      </c>
      <c r="AH3">
        <v>440</v>
      </c>
      <c r="AI3">
        <v>447</v>
      </c>
      <c r="AJ3">
        <v>447</v>
      </c>
      <c r="AK3">
        <v>447</v>
      </c>
      <c r="AL3">
        <v>447</v>
      </c>
      <c r="AM3">
        <v>423</v>
      </c>
      <c r="AN3">
        <v>423</v>
      </c>
      <c r="AO3">
        <v>423</v>
      </c>
      <c r="AP3">
        <v>423</v>
      </c>
      <c r="AQ3">
        <v>423</v>
      </c>
      <c r="AR3">
        <v>399</v>
      </c>
      <c r="AS3">
        <v>399</v>
      </c>
      <c r="AT3">
        <v>399</v>
      </c>
      <c r="AU3">
        <v>346</v>
      </c>
      <c r="AV3">
        <v>346</v>
      </c>
      <c r="AW3">
        <v>379</v>
      </c>
      <c r="AX3">
        <v>334</v>
      </c>
      <c r="AY3">
        <v>334</v>
      </c>
      <c r="AZ3">
        <v>334</v>
      </c>
      <c r="BA3">
        <v>169</v>
      </c>
    </row>
    <row r="4" spans="1:53" ht="13.5" customHeight="1">
      <c r="A4" s="2" t="s">
        <v>367</v>
      </c>
      <c r="B4" s="2">
        <v>1435</v>
      </c>
      <c r="C4" s="3" t="s">
        <v>368</v>
      </c>
      <c r="D4">
        <v>3418.625</v>
      </c>
      <c r="E4">
        <v>3467.4625000000001</v>
      </c>
      <c r="F4">
        <v>3516.3</v>
      </c>
      <c r="G4">
        <v>3565.1375000000003</v>
      </c>
      <c r="H4">
        <v>3613.9750000000004</v>
      </c>
      <c r="I4">
        <v>3662.8125000000005</v>
      </c>
      <c r="J4">
        <v>3711.6500000000005</v>
      </c>
      <c r="K4">
        <v>3760.4875000000006</v>
      </c>
      <c r="L4">
        <v>3809.3250000000007</v>
      </c>
      <c r="M4">
        <v>3858.1625000000008</v>
      </c>
      <c r="N4">
        <v>3907</v>
      </c>
      <c r="O4">
        <v>3761</v>
      </c>
      <c r="P4">
        <v>3761</v>
      </c>
      <c r="Q4">
        <v>3761</v>
      </c>
      <c r="R4">
        <v>3841</v>
      </c>
      <c r="S4">
        <v>3841</v>
      </c>
      <c r="T4">
        <v>3841</v>
      </c>
      <c r="U4">
        <v>3841</v>
      </c>
      <c r="V4">
        <v>4135</v>
      </c>
      <c r="W4">
        <v>3836</v>
      </c>
      <c r="X4">
        <v>4293</v>
      </c>
      <c r="Y4">
        <v>4047</v>
      </c>
      <c r="Z4">
        <v>4290</v>
      </c>
      <c r="AA4">
        <v>3945</v>
      </c>
      <c r="AB4">
        <v>3945</v>
      </c>
      <c r="AC4">
        <v>4290</v>
      </c>
      <c r="AD4">
        <v>3973</v>
      </c>
      <c r="AE4">
        <v>3973</v>
      </c>
      <c r="AF4">
        <v>3973</v>
      </c>
      <c r="AG4">
        <v>3973</v>
      </c>
      <c r="AH4">
        <v>3793</v>
      </c>
      <c r="AI4">
        <v>3572</v>
      </c>
      <c r="AJ4">
        <v>3572</v>
      </c>
      <c r="AK4">
        <v>3572</v>
      </c>
      <c r="AL4">
        <v>3572</v>
      </c>
      <c r="AM4">
        <v>3572</v>
      </c>
      <c r="AN4">
        <v>3572</v>
      </c>
      <c r="AO4">
        <v>3572</v>
      </c>
      <c r="AP4">
        <v>3572</v>
      </c>
      <c r="AQ4">
        <v>4723</v>
      </c>
      <c r="AR4">
        <v>3664</v>
      </c>
      <c r="AS4">
        <v>4226</v>
      </c>
      <c r="AT4">
        <v>4175</v>
      </c>
      <c r="AU4">
        <v>3987.4700000000003</v>
      </c>
      <c r="AV4">
        <v>3799.94</v>
      </c>
      <c r="AW4">
        <v>3799.94</v>
      </c>
      <c r="AX4">
        <v>3843.17</v>
      </c>
      <c r="AY4">
        <v>4016.25</v>
      </c>
      <c r="AZ4">
        <v>4016.25</v>
      </c>
      <c r="BA4">
        <v>4020.25</v>
      </c>
    </row>
    <row r="5" spans="1:53" ht="13.5" customHeight="1">
      <c r="A5" s="3" t="s">
        <v>14</v>
      </c>
      <c r="B5" s="2">
        <v>1000</v>
      </c>
      <c r="C5" s="3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ht="13.5" customHeight="1">
      <c r="A6" s="3" t="s">
        <v>10</v>
      </c>
      <c r="B6" s="2">
        <v>1067</v>
      </c>
      <c r="C6" s="3" t="s">
        <v>11</v>
      </c>
      <c r="D6">
        <v>3049</v>
      </c>
      <c r="E6">
        <v>3049</v>
      </c>
      <c r="F6">
        <v>3049</v>
      </c>
      <c r="G6">
        <v>3042.143</v>
      </c>
      <c r="H6">
        <v>3035.2860000000001</v>
      </c>
      <c r="I6">
        <v>3028.4290000000001</v>
      </c>
      <c r="J6">
        <v>3021.5720000000001</v>
      </c>
      <c r="K6">
        <v>3014.7150000000001</v>
      </c>
      <c r="L6">
        <v>3007.8580000000002</v>
      </c>
      <c r="M6">
        <v>3001.0010000000002</v>
      </c>
      <c r="N6">
        <v>2994.1440000000002</v>
      </c>
      <c r="O6">
        <v>2987.2870000000003</v>
      </c>
      <c r="P6">
        <v>2980.4300000000003</v>
      </c>
      <c r="Q6">
        <v>2973.5730000000003</v>
      </c>
      <c r="R6">
        <v>2966.7160000000003</v>
      </c>
      <c r="S6">
        <v>2959.8590000000004</v>
      </c>
      <c r="T6">
        <v>2953.0020000000004</v>
      </c>
      <c r="U6">
        <v>2946.1450000000004</v>
      </c>
      <c r="V6">
        <v>2939.2880000000005</v>
      </c>
      <c r="W6">
        <v>2932.4310000000005</v>
      </c>
      <c r="X6">
        <v>2925.5740000000005</v>
      </c>
      <c r="Y6">
        <v>2918.7170000000006</v>
      </c>
      <c r="Z6">
        <v>2911.8600000000006</v>
      </c>
      <c r="AA6">
        <v>2905.0030000000006</v>
      </c>
      <c r="AB6">
        <v>2898.1460000000006</v>
      </c>
      <c r="AC6">
        <v>2891.2890000000007</v>
      </c>
      <c r="AD6">
        <v>2884.4320000000007</v>
      </c>
      <c r="AE6">
        <v>2877.5750000000007</v>
      </c>
      <c r="AF6">
        <v>2870.7180000000008</v>
      </c>
      <c r="AG6">
        <v>2863.8610000000008</v>
      </c>
      <c r="AH6">
        <v>2857.0040000000008</v>
      </c>
      <c r="AI6">
        <v>2850.1470000000008</v>
      </c>
      <c r="AJ6">
        <v>2843.2900000000009</v>
      </c>
      <c r="AK6">
        <v>2836.4330000000009</v>
      </c>
      <c r="AL6">
        <v>2829.5760000000009</v>
      </c>
      <c r="AM6">
        <v>2822.719000000001</v>
      </c>
      <c r="AN6">
        <v>2815.862000000001</v>
      </c>
      <c r="AO6">
        <v>2809.005000000001</v>
      </c>
      <c r="AP6">
        <v>2802.148000000001</v>
      </c>
      <c r="AQ6">
        <v>2795.2910000000011</v>
      </c>
      <c r="AR6">
        <v>2788.4340000000011</v>
      </c>
      <c r="AS6">
        <v>2781.5770000000011</v>
      </c>
      <c r="AT6">
        <v>2774.7200000000012</v>
      </c>
      <c r="AU6">
        <v>2767.8630000000012</v>
      </c>
      <c r="AV6">
        <v>2761</v>
      </c>
      <c r="AW6">
        <v>2761</v>
      </c>
      <c r="AX6">
        <v>2761</v>
      </c>
      <c r="AY6">
        <v>2761</v>
      </c>
      <c r="AZ6">
        <v>2761</v>
      </c>
      <c r="BA6">
        <v>2761</v>
      </c>
    </row>
    <row r="7" spans="1:53" ht="13.5" customHeight="1">
      <c r="A7" s="2" t="s">
        <v>385</v>
      </c>
      <c r="B7" s="2" t="s">
        <v>386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s="2" t="s">
        <v>19</v>
      </c>
      <c r="B8" s="2" t="s">
        <v>375</v>
      </c>
      <c r="C8" s="3" t="s">
        <v>20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>
      <c r="A9" s="3" t="s">
        <v>398</v>
      </c>
      <c r="B9" s="2">
        <v>1676</v>
      </c>
      <c r="C9" s="3" t="s">
        <v>17</v>
      </c>
      <c r="D9">
        <v>39905</v>
      </c>
      <c r="E9">
        <v>39333.699999999997</v>
      </c>
      <c r="F9">
        <v>38762.399999999994</v>
      </c>
      <c r="G9">
        <v>38191.099999999991</v>
      </c>
      <c r="H9">
        <v>37619.799999999988</v>
      </c>
      <c r="I9">
        <v>37048.499999999985</v>
      </c>
      <c r="J9">
        <v>36477.199999999983</v>
      </c>
      <c r="K9">
        <v>35905.89999999998</v>
      </c>
      <c r="L9">
        <v>35334.599999999977</v>
      </c>
      <c r="M9">
        <v>34763.299999999974</v>
      </c>
      <c r="N9">
        <v>34192</v>
      </c>
      <c r="O9">
        <v>34106</v>
      </c>
      <c r="P9">
        <v>34029</v>
      </c>
      <c r="Q9">
        <v>34061</v>
      </c>
      <c r="R9">
        <v>34057</v>
      </c>
      <c r="S9">
        <v>34159</v>
      </c>
      <c r="T9">
        <v>34140</v>
      </c>
      <c r="U9">
        <v>34140</v>
      </c>
      <c r="V9">
        <v>34059</v>
      </c>
      <c r="W9">
        <v>34059</v>
      </c>
      <c r="X9">
        <v>34059</v>
      </c>
      <c r="Y9">
        <v>34059</v>
      </c>
      <c r="Z9">
        <v>32565.5</v>
      </c>
      <c r="AA9">
        <v>31072</v>
      </c>
      <c r="AB9">
        <v>29578.5</v>
      </c>
      <c r="AC9">
        <v>28085</v>
      </c>
      <c r="AD9">
        <v>26591.5</v>
      </c>
      <c r="AE9">
        <v>25098</v>
      </c>
      <c r="AF9">
        <v>23604.5</v>
      </c>
      <c r="AG9">
        <v>22111</v>
      </c>
      <c r="AH9">
        <v>20617.5</v>
      </c>
      <c r="AI9">
        <v>19124</v>
      </c>
      <c r="AJ9">
        <v>17630.5</v>
      </c>
      <c r="AK9">
        <v>16137</v>
      </c>
      <c r="AL9">
        <v>14643.5</v>
      </c>
      <c r="AM9">
        <v>13150</v>
      </c>
      <c r="AN9">
        <v>13488</v>
      </c>
      <c r="AO9">
        <v>14146.4</v>
      </c>
      <c r="AP9">
        <v>14804.8</v>
      </c>
      <c r="AQ9">
        <v>15463.199999999999</v>
      </c>
      <c r="AR9">
        <v>16121.599999999999</v>
      </c>
      <c r="AS9">
        <v>16780</v>
      </c>
      <c r="AT9">
        <v>17438.400000000001</v>
      </c>
      <c r="AU9">
        <v>18097</v>
      </c>
      <c r="AV9">
        <v>18097</v>
      </c>
      <c r="AW9">
        <v>17853</v>
      </c>
      <c r="AX9">
        <v>17609</v>
      </c>
      <c r="AY9">
        <v>17609</v>
      </c>
      <c r="AZ9">
        <v>17866</v>
      </c>
      <c r="BA9">
        <v>17866</v>
      </c>
    </row>
    <row r="10" spans="1:53">
      <c r="A10" s="3" t="s">
        <v>5</v>
      </c>
      <c r="B10" s="2" t="s">
        <v>375</v>
      </c>
      <c r="C10" s="3" t="s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ht="13.5" customHeight="1">
      <c r="A11" s="3" t="s">
        <v>380</v>
      </c>
      <c r="B11" s="2">
        <v>1435</v>
      </c>
      <c r="C11" s="3" t="s">
        <v>21</v>
      </c>
      <c r="D11">
        <v>6643</v>
      </c>
      <c r="E11">
        <v>6737.9</v>
      </c>
      <c r="F11">
        <v>6832.7999999999993</v>
      </c>
      <c r="G11">
        <v>6927.6999999999989</v>
      </c>
      <c r="H11">
        <v>7022.5999999999985</v>
      </c>
      <c r="I11">
        <v>7117.4999999999982</v>
      </c>
      <c r="J11">
        <v>7212.3999999999978</v>
      </c>
      <c r="K11">
        <v>7307.2999999999975</v>
      </c>
      <c r="L11">
        <v>7402.1999999999971</v>
      </c>
      <c r="M11">
        <v>7497.0999999999967</v>
      </c>
      <c r="N11">
        <v>7592</v>
      </c>
      <c r="O11">
        <v>7554</v>
      </c>
      <c r="P11">
        <v>7638</v>
      </c>
      <c r="Q11">
        <v>7647</v>
      </c>
      <c r="R11">
        <v>7450</v>
      </c>
      <c r="S11">
        <v>7450</v>
      </c>
      <c r="T11">
        <v>7450</v>
      </c>
      <c r="U11">
        <v>7315</v>
      </c>
      <c r="V11">
        <v>7196</v>
      </c>
      <c r="W11">
        <v>7147</v>
      </c>
      <c r="X11">
        <v>6612</v>
      </c>
      <c r="Y11">
        <v>7180</v>
      </c>
      <c r="Z11">
        <v>7748</v>
      </c>
      <c r="AA11">
        <v>8316</v>
      </c>
      <c r="AB11">
        <v>8884</v>
      </c>
      <c r="AC11">
        <v>9452</v>
      </c>
      <c r="AD11">
        <v>9442</v>
      </c>
      <c r="AE11">
        <v>9458</v>
      </c>
      <c r="AF11">
        <v>9496</v>
      </c>
      <c r="AG11">
        <v>9501</v>
      </c>
      <c r="AH11">
        <v>9499</v>
      </c>
      <c r="AI11">
        <v>9508</v>
      </c>
      <c r="AJ11">
        <v>9514</v>
      </c>
      <c r="AK11">
        <v>9474</v>
      </c>
      <c r="AL11">
        <v>9526</v>
      </c>
      <c r="AM11">
        <v>9528</v>
      </c>
      <c r="AN11">
        <v>9639.33</v>
      </c>
      <c r="AO11">
        <v>9655.4159999999993</v>
      </c>
      <c r="AP11">
        <v>9661.027</v>
      </c>
      <c r="AQ11">
        <v>9674.0020000000004</v>
      </c>
      <c r="AR11">
        <v>8615.3880000000008</v>
      </c>
      <c r="AS11">
        <v>8829.3140000000003</v>
      </c>
      <c r="AT11">
        <v>8829.3140000000003</v>
      </c>
      <c r="AU11">
        <v>8829.3140000000003</v>
      </c>
      <c r="AV11">
        <v>8829.3140000000003</v>
      </c>
      <c r="AW11">
        <v>8829.3140000000003</v>
      </c>
      <c r="AX11">
        <v>8829.3140000000003</v>
      </c>
      <c r="AY11">
        <v>8829.3140000000003</v>
      </c>
      <c r="AZ11">
        <v>8829.3140000000003</v>
      </c>
      <c r="BA11">
        <v>8829.3140000000003</v>
      </c>
    </row>
    <row r="12" spans="1:53" ht="13.5" customHeight="1">
      <c r="A12" s="3" t="s">
        <v>22</v>
      </c>
      <c r="B12" s="2">
        <v>1435</v>
      </c>
      <c r="C12" s="3" t="s">
        <v>23</v>
      </c>
      <c r="D12">
        <v>5124.875</v>
      </c>
      <c r="E12">
        <v>5198.0875000000005</v>
      </c>
      <c r="F12">
        <v>5271.3</v>
      </c>
      <c r="G12">
        <v>5344.5125000000007</v>
      </c>
      <c r="H12">
        <v>5417.7250000000004</v>
      </c>
      <c r="I12">
        <v>5490.9375</v>
      </c>
      <c r="J12">
        <v>5564.1500000000005</v>
      </c>
      <c r="K12">
        <v>5637.3625000000002</v>
      </c>
      <c r="L12">
        <v>5710.5750000000007</v>
      </c>
      <c r="M12">
        <v>5783.7875000000004</v>
      </c>
      <c r="N12">
        <v>5857</v>
      </c>
      <c r="O12">
        <v>5811</v>
      </c>
      <c r="P12">
        <v>5777</v>
      </c>
      <c r="Q12">
        <v>5773</v>
      </c>
      <c r="R12">
        <v>5762</v>
      </c>
      <c r="S12">
        <v>5766</v>
      </c>
      <c r="T12">
        <v>5745</v>
      </c>
      <c r="U12">
        <v>5747</v>
      </c>
      <c r="V12">
        <v>5630</v>
      </c>
      <c r="W12">
        <v>5641</v>
      </c>
      <c r="X12">
        <v>5624</v>
      </c>
      <c r="Y12">
        <v>5623</v>
      </c>
      <c r="Z12">
        <v>5605</v>
      </c>
      <c r="AA12">
        <v>5600</v>
      </c>
      <c r="AB12">
        <v>5636</v>
      </c>
      <c r="AC12">
        <v>5672</v>
      </c>
      <c r="AD12">
        <v>5672</v>
      </c>
      <c r="AE12">
        <v>5672</v>
      </c>
      <c r="AF12">
        <v>5739</v>
      </c>
      <c r="AG12">
        <v>5740</v>
      </c>
      <c r="AH12">
        <v>5665</v>
      </c>
      <c r="AI12">
        <v>5697</v>
      </c>
      <c r="AJ12">
        <v>5779</v>
      </c>
      <c r="AK12">
        <v>5752</v>
      </c>
      <c r="AL12">
        <v>5766</v>
      </c>
      <c r="AM12">
        <v>5782</v>
      </c>
      <c r="AN12">
        <v>5818</v>
      </c>
      <c r="AO12">
        <v>5793</v>
      </c>
      <c r="AP12">
        <v>5784</v>
      </c>
      <c r="AQ12">
        <v>5356</v>
      </c>
      <c r="AR12">
        <v>5351</v>
      </c>
      <c r="AS12">
        <v>4819</v>
      </c>
      <c r="AT12">
        <v>4985</v>
      </c>
      <c r="AU12">
        <v>4950</v>
      </c>
      <c r="AV12">
        <v>4956</v>
      </c>
      <c r="AW12">
        <v>4937</v>
      </c>
      <c r="AX12">
        <v>4917</v>
      </c>
      <c r="AY12">
        <v>4953</v>
      </c>
      <c r="AZ12">
        <v>4864</v>
      </c>
      <c r="BA12">
        <v>4877</v>
      </c>
    </row>
    <row r="13" spans="1:53" ht="13.5" customHeight="1">
      <c r="A13" s="3" t="s">
        <v>259</v>
      </c>
      <c r="B13" s="2" t="s">
        <v>375</v>
      </c>
      <c r="C13" s="3" t="s">
        <v>36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ht="13.5" customHeight="1">
      <c r="A14" s="3" t="s">
        <v>34</v>
      </c>
      <c r="B14" s="2" t="s">
        <v>375</v>
      </c>
      <c r="C14" s="3" t="s">
        <v>35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ht="13.5" customHeight="1">
      <c r="A15" s="4" t="s">
        <v>46</v>
      </c>
      <c r="B15" s="2" t="s">
        <v>375</v>
      </c>
      <c r="C15" s="3" t="s">
        <v>47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ht="13.8" customHeight="1">
      <c r="A16" s="2" t="s">
        <v>388</v>
      </c>
      <c r="B16" s="2">
        <v>1435</v>
      </c>
      <c r="D16" s="25">
        <v>3683.3815789473683</v>
      </c>
      <c r="E16" s="25">
        <v>3736.0013157894737</v>
      </c>
      <c r="F16" s="25">
        <v>3788.621052631579</v>
      </c>
      <c r="G16" s="25">
        <v>3841.2407894736839</v>
      </c>
      <c r="H16" s="25">
        <v>3893.8605263157892</v>
      </c>
      <c r="I16" s="25">
        <v>3946.4802631578941</v>
      </c>
      <c r="J16" s="25">
        <v>3999.0999999999995</v>
      </c>
      <c r="K16" s="25">
        <v>4051.7197368421048</v>
      </c>
      <c r="L16" s="25">
        <v>4104.3394736842101</v>
      </c>
      <c r="M16" s="25">
        <v>4156.9592105263146</v>
      </c>
      <c r="N16" s="25">
        <v>4209.5789473684208</v>
      </c>
      <c r="O16" s="25">
        <v>4188.4736842105267</v>
      </c>
      <c r="P16" s="25">
        <v>4165.3684210526317</v>
      </c>
      <c r="Q16" s="25">
        <v>4100.2631578947367</v>
      </c>
      <c r="R16" s="25">
        <v>4019.1578947368421</v>
      </c>
      <c r="S16" s="25">
        <v>3913.0526315789475</v>
      </c>
      <c r="T16" s="25">
        <v>3866.9473684210525</v>
      </c>
      <c r="U16" s="25">
        <v>3819.8421052631579</v>
      </c>
      <c r="V16" s="25">
        <v>3808.7368421052633</v>
      </c>
      <c r="W16" s="25">
        <v>3770.6315789473683</v>
      </c>
      <c r="X16" s="25">
        <v>3739.5263157894738</v>
      </c>
      <c r="Y16" s="25">
        <v>3729.4210526315787</v>
      </c>
      <c r="Z16" s="25">
        <v>3698.3157894736842</v>
      </c>
      <c r="AA16" s="25">
        <v>3679.2105263157896</v>
      </c>
      <c r="AB16" s="25">
        <v>3668.1052631578946</v>
      </c>
      <c r="AC16" s="25">
        <v>3643</v>
      </c>
      <c r="AD16" s="25">
        <v>3654</v>
      </c>
      <c r="AE16" s="25">
        <v>3696</v>
      </c>
      <c r="AF16" s="25">
        <v>3744</v>
      </c>
      <c r="AG16" s="25">
        <v>3746</v>
      </c>
      <c r="AH16" s="25">
        <v>3745</v>
      </c>
      <c r="AI16" s="25">
        <v>3728</v>
      </c>
      <c r="AJ16" s="25">
        <v>3792</v>
      </c>
      <c r="AK16" s="25">
        <v>3796</v>
      </c>
      <c r="AL16" s="25">
        <v>3811</v>
      </c>
      <c r="AM16" s="25">
        <v>3819</v>
      </c>
      <c r="AN16" s="25">
        <v>3775</v>
      </c>
      <c r="AO16" s="25">
        <v>3649</v>
      </c>
      <c r="AP16" s="25">
        <v>3788</v>
      </c>
      <c r="AQ16" s="25">
        <v>3853</v>
      </c>
      <c r="AR16" s="25">
        <v>3857</v>
      </c>
      <c r="AS16" s="25">
        <v>3862</v>
      </c>
      <c r="AT16" s="25">
        <v>3867</v>
      </c>
      <c r="AU16" s="25">
        <v>3886.5</v>
      </c>
      <c r="AV16" s="25">
        <v>3906</v>
      </c>
      <c r="AW16" s="25">
        <v>3882</v>
      </c>
      <c r="AX16" s="25">
        <v>3877</v>
      </c>
      <c r="AY16" s="25">
        <v>3880</v>
      </c>
      <c r="AZ16" s="25">
        <v>3895</v>
      </c>
      <c r="BA16" s="25">
        <v>3895</v>
      </c>
    </row>
    <row r="17" spans="1:53" ht="13.5" customHeight="1">
      <c r="A17" s="3" t="s">
        <v>39</v>
      </c>
      <c r="B17" s="2" t="s">
        <v>375</v>
      </c>
      <c r="C17" s="3" t="s">
        <v>40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ht="13.5" customHeight="1">
      <c r="A18" s="3" t="s">
        <v>27</v>
      </c>
      <c r="B18" s="2">
        <v>1000</v>
      </c>
      <c r="C18" s="3" t="s">
        <v>28</v>
      </c>
      <c r="D18">
        <v>422.1875</v>
      </c>
      <c r="E18">
        <v>428.21875</v>
      </c>
      <c r="F18">
        <v>434.25</v>
      </c>
      <c r="G18">
        <v>440.28125</v>
      </c>
      <c r="H18">
        <v>446.3125</v>
      </c>
      <c r="I18">
        <v>452.34375</v>
      </c>
      <c r="J18">
        <v>458.375</v>
      </c>
      <c r="K18">
        <v>464.40625</v>
      </c>
      <c r="L18">
        <v>470.4375</v>
      </c>
      <c r="M18">
        <v>476.46875</v>
      </c>
      <c r="N18">
        <v>482.5</v>
      </c>
      <c r="O18">
        <v>488.53125</v>
      </c>
      <c r="P18">
        <v>494.5625</v>
      </c>
      <c r="Q18">
        <v>500.59375</v>
      </c>
      <c r="R18">
        <v>506.625</v>
      </c>
      <c r="S18">
        <v>512.65625</v>
      </c>
      <c r="T18">
        <v>518.6875</v>
      </c>
      <c r="U18">
        <v>524.71875</v>
      </c>
      <c r="V18">
        <v>530.75</v>
      </c>
      <c r="W18">
        <v>536.78125</v>
      </c>
      <c r="X18">
        <v>542.8125</v>
      </c>
      <c r="Y18">
        <v>548.84375</v>
      </c>
      <c r="Z18">
        <v>554.875</v>
      </c>
      <c r="AA18">
        <v>560.90625</v>
      </c>
      <c r="AB18">
        <v>566.9375</v>
      </c>
      <c r="AC18">
        <v>572.96875</v>
      </c>
      <c r="AD18">
        <v>579</v>
      </c>
      <c r="AE18">
        <v>579</v>
      </c>
      <c r="AF18">
        <v>458</v>
      </c>
      <c r="AG18">
        <v>458</v>
      </c>
      <c r="AH18">
        <v>453</v>
      </c>
      <c r="AI18">
        <v>448</v>
      </c>
      <c r="AJ18">
        <v>443</v>
      </c>
      <c r="AK18">
        <v>438</v>
      </c>
      <c r="AL18">
        <v>544.66999999999996</v>
      </c>
      <c r="AM18">
        <v>651.33999999999992</v>
      </c>
      <c r="AN18">
        <v>758</v>
      </c>
      <c r="AO18">
        <v>758</v>
      </c>
      <c r="AP18">
        <v>758</v>
      </c>
      <c r="AQ18">
        <v>758</v>
      </c>
      <c r="AR18">
        <v>758</v>
      </c>
      <c r="AS18">
        <v>758</v>
      </c>
      <c r="AT18">
        <v>758</v>
      </c>
      <c r="AU18">
        <v>758</v>
      </c>
      <c r="AV18">
        <v>758</v>
      </c>
      <c r="AW18">
        <v>758</v>
      </c>
      <c r="AX18">
        <v>758</v>
      </c>
      <c r="AY18">
        <v>758</v>
      </c>
      <c r="AZ18">
        <v>758</v>
      </c>
      <c r="BA18">
        <v>758</v>
      </c>
    </row>
    <row r="19" spans="1:53" ht="13.5" customHeight="1">
      <c r="A19" s="3" t="s">
        <v>41</v>
      </c>
      <c r="B19" s="2" t="s">
        <v>375</v>
      </c>
      <c r="C19" s="3" t="s">
        <v>42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ht="13.5" customHeight="1">
      <c r="A20" s="5" t="s">
        <v>49</v>
      </c>
      <c r="B20" s="2" t="s">
        <v>375</v>
      </c>
      <c r="C20" s="3" t="s">
        <v>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ht="13.5" customHeight="1">
      <c r="A21" s="5" t="s">
        <v>396</v>
      </c>
      <c r="B21" s="2">
        <v>1000</v>
      </c>
      <c r="C21" s="3" t="s">
        <v>43</v>
      </c>
      <c r="D21">
        <v>641.22641509433959</v>
      </c>
      <c r="E21">
        <v>652.96226415094338</v>
      </c>
      <c r="F21">
        <v>664.69811320754718</v>
      </c>
      <c r="G21">
        <v>676.43396226415098</v>
      </c>
      <c r="H21">
        <v>688.16981132075477</v>
      </c>
      <c r="I21">
        <v>699.90566037735857</v>
      </c>
      <c r="J21">
        <v>711.64150943396237</v>
      </c>
      <c r="K21">
        <v>723.37735849056617</v>
      </c>
      <c r="L21">
        <v>735.11320754716996</v>
      </c>
      <c r="M21">
        <v>746.84905660377376</v>
      </c>
      <c r="N21">
        <v>758.58490566037756</v>
      </c>
      <c r="O21">
        <v>770.32075471698136</v>
      </c>
      <c r="P21">
        <v>782.05660377358515</v>
      </c>
      <c r="Q21">
        <v>793.79245283018895</v>
      </c>
      <c r="R21">
        <v>805.52830188679275</v>
      </c>
      <c r="S21">
        <v>817.26415094339654</v>
      </c>
      <c r="T21">
        <v>829.00000000000034</v>
      </c>
      <c r="U21">
        <v>840.73584905660414</v>
      </c>
      <c r="V21">
        <v>852.47169811320794</v>
      </c>
      <c r="W21">
        <v>864.20754716981173</v>
      </c>
      <c r="X21">
        <v>875.94339622641553</v>
      </c>
      <c r="Y21">
        <v>887.67924528301933</v>
      </c>
      <c r="Z21">
        <v>899.41509433962312</v>
      </c>
      <c r="AA21">
        <v>911.15094339622692</v>
      </c>
      <c r="AB21">
        <v>922.88679245283072</v>
      </c>
      <c r="AC21">
        <v>934.62264150943452</v>
      </c>
      <c r="AD21">
        <v>946.35849056603831</v>
      </c>
      <c r="AE21">
        <v>958.09433962264211</v>
      </c>
      <c r="AF21">
        <v>969.83018867924591</v>
      </c>
      <c r="AG21">
        <v>981.5660377358497</v>
      </c>
      <c r="AH21">
        <v>993.3018867924535</v>
      </c>
      <c r="AI21">
        <v>1005.0377358490573</v>
      </c>
      <c r="AJ21">
        <v>1016.7735849056611</v>
      </c>
      <c r="AK21">
        <v>1028.5094339622649</v>
      </c>
      <c r="AL21">
        <v>1040.2452830188686</v>
      </c>
      <c r="AM21">
        <v>1051.9811320754723</v>
      </c>
      <c r="AN21">
        <v>1244</v>
      </c>
      <c r="AO21">
        <v>1583.5</v>
      </c>
      <c r="AP21">
        <v>1923</v>
      </c>
      <c r="AQ21">
        <v>2262.5</v>
      </c>
      <c r="AR21">
        <v>2602</v>
      </c>
      <c r="AS21">
        <v>2941.5</v>
      </c>
      <c r="AT21">
        <v>3281</v>
      </c>
      <c r="AU21">
        <v>3620.5</v>
      </c>
      <c r="AV21">
        <v>3960</v>
      </c>
      <c r="AW21">
        <v>3960</v>
      </c>
      <c r="AX21">
        <v>3960</v>
      </c>
      <c r="AY21">
        <v>3960</v>
      </c>
      <c r="AZ21">
        <v>3960</v>
      </c>
      <c r="BA21">
        <v>3960</v>
      </c>
    </row>
    <row r="22" spans="1:53" ht="13.5" customHeight="1">
      <c r="A22" s="3" t="s">
        <v>394</v>
      </c>
      <c r="B22" s="2">
        <v>1067</v>
      </c>
      <c r="C22" s="3" t="s">
        <v>51</v>
      </c>
      <c r="D22">
        <v>715.47368421052636</v>
      </c>
      <c r="E22">
        <v>725.69473684210527</v>
      </c>
      <c r="F22">
        <v>735.91578947368419</v>
      </c>
      <c r="G22">
        <v>746.1368421052631</v>
      </c>
      <c r="H22">
        <v>756.35789473684201</v>
      </c>
      <c r="I22">
        <v>766.57894736842093</v>
      </c>
      <c r="J22">
        <v>776.79999999999984</v>
      </c>
      <c r="K22">
        <v>787.02105263157875</v>
      </c>
      <c r="L22">
        <v>797.24210526315767</v>
      </c>
      <c r="M22">
        <v>807.46315789473658</v>
      </c>
      <c r="N22">
        <v>817.6842105263155</v>
      </c>
      <c r="O22">
        <v>827.90526315789441</v>
      </c>
      <c r="P22">
        <v>838.12631578947332</v>
      </c>
      <c r="Q22">
        <v>848.34736842105224</v>
      </c>
      <c r="R22">
        <v>858.56842105263115</v>
      </c>
      <c r="S22">
        <v>868.78947368421007</v>
      </c>
      <c r="T22">
        <v>879.01052631578898</v>
      </c>
      <c r="U22">
        <v>889.23157894736789</v>
      </c>
      <c r="V22">
        <v>899.45263157894681</v>
      </c>
      <c r="W22">
        <v>909.67368421052572</v>
      </c>
      <c r="X22">
        <v>919.89473684210463</v>
      </c>
      <c r="Y22">
        <v>930.11578947368355</v>
      </c>
      <c r="Z22">
        <v>940.33684210526246</v>
      </c>
      <c r="AA22">
        <v>950.55789473684138</v>
      </c>
      <c r="AB22">
        <v>960.77894736842029</v>
      </c>
      <c r="AC22">
        <v>971</v>
      </c>
      <c r="AD22">
        <v>888</v>
      </c>
      <c r="AE22">
        <v>888</v>
      </c>
      <c r="AF22">
        <v>888</v>
      </c>
      <c r="AG22">
        <v>888</v>
      </c>
      <c r="AH22">
        <v>888</v>
      </c>
      <c r="AI22">
        <v>888</v>
      </c>
      <c r="AJ22">
        <v>888</v>
      </c>
      <c r="AK22">
        <v>888</v>
      </c>
      <c r="AL22">
        <v>888</v>
      </c>
      <c r="AM22">
        <v>888</v>
      </c>
      <c r="AN22">
        <v>888</v>
      </c>
      <c r="AO22">
        <v>888</v>
      </c>
      <c r="AP22">
        <v>888</v>
      </c>
      <c r="AQ22">
        <v>888</v>
      </c>
      <c r="AR22">
        <v>888</v>
      </c>
      <c r="AS22">
        <v>888</v>
      </c>
      <c r="AT22">
        <v>888</v>
      </c>
      <c r="AU22">
        <v>888</v>
      </c>
      <c r="AV22">
        <v>888</v>
      </c>
      <c r="AW22">
        <v>886</v>
      </c>
      <c r="AX22">
        <v>886</v>
      </c>
      <c r="AY22">
        <v>886</v>
      </c>
      <c r="AZ22">
        <v>886</v>
      </c>
      <c r="BA22">
        <v>886</v>
      </c>
    </row>
    <row r="23" spans="1:53">
      <c r="A23" s="9" t="s">
        <v>44</v>
      </c>
      <c r="B23" s="2">
        <v>1000</v>
      </c>
      <c r="C23" s="3" t="s">
        <v>45</v>
      </c>
      <c r="D23">
        <v>31847</v>
      </c>
      <c r="E23">
        <v>29167.7</v>
      </c>
      <c r="F23">
        <v>26488.400000000001</v>
      </c>
      <c r="G23">
        <v>23809.100000000002</v>
      </c>
      <c r="H23">
        <v>21129.800000000003</v>
      </c>
      <c r="I23">
        <v>18450.500000000004</v>
      </c>
      <c r="J23">
        <v>15771.200000000004</v>
      </c>
      <c r="K23">
        <v>13091.900000000005</v>
      </c>
      <c r="L23">
        <v>10412.600000000006</v>
      </c>
      <c r="M23">
        <v>7733.3000000000056</v>
      </c>
      <c r="N23">
        <v>5054</v>
      </c>
      <c r="O23">
        <v>5052</v>
      </c>
      <c r="P23">
        <v>5063</v>
      </c>
      <c r="Q23">
        <v>5072</v>
      </c>
      <c r="R23">
        <v>5072</v>
      </c>
      <c r="S23">
        <v>5072</v>
      </c>
      <c r="T23">
        <v>5035</v>
      </c>
      <c r="U23">
        <v>4899</v>
      </c>
      <c r="V23">
        <v>4994</v>
      </c>
      <c r="W23">
        <v>5123</v>
      </c>
      <c r="X23">
        <v>4916</v>
      </c>
      <c r="Y23">
        <v>4915</v>
      </c>
      <c r="Z23">
        <v>4915</v>
      </c>
      <c r="AA23">
        <v>4933</v>
      </c>
      <c r="AB23">
        <v>4933</v>
      </c>
      <c r="AC23">
        <v>4651</v>
      </c>
      <c r="AD23">
        <v>4651</v>
      </c>
      <c r="AE23">
        <v>4183</v>
      </c>
      <c r="AF23">
        <v>7324.375</v>
      </c>
      <c r="AG23">
        <v>10465.75</v>
      </c>
      <c r="AH23">
        <v>13607.125</v>
      </c>
      <c r="AI23">
        <v>16748.5</v>
      </c>
      <c r="AJ23">
        <v>19889.875</v>
      </c>
      <c r="AK23">
        <v>23031.25</v>
      </c>
      <c r="AL23">
        <v>26172.625</v>
      </c>
      <c r="AM23">
        <v>29314</v>
      </c>
      <c r="AN23">
        <v>29314</v>
      </c>
      <c r="AO23">
        <v>32622</v>
      </c>
      <c r="AP23">
        <v>29817</v>
      </c>
      <c r="AQ23">
        <v>29233.599999999999</v>
      </c>
      <c r="AR23">
        <v>28650.199999999997</v>
      </c>
      <c r="AS23">
        <v>28066.799999999996</v>
      </c>
      <c r="AT23">
        <v>27483.399999999994</v>
      </c>
      <c r="AU23">
        <v>26899.999999999993</v>
      </c>
      <c r="AV23">
        <v>28538</v>
      </c>
      <c r="AW23">
        <v>28538</v>
      </c>
      <c r="AX23">
        <v>28538</v>
      </c>
      <c r="AY23">
        <v>28538</v>
      </c>
      <c r="AZ23">
        <v>28538</v>
      </c>
      <c r="BA23">
        <v>28538</v>
      </c>
    </row>
    <row r="24" spans="1:53" ht="13.5" customHeight="1">
      <c r="A24" s="3" t="s">
        <v>260</v>
      </c>
      <c r="B24" s="2" t="s">
        <v>375</v>
      </c>
      <c r="C24" s="3" t="s">
        <v>48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ht="13.5" customHeight="1">
      <c r="A25" s="3" t="s">
        <v>395</v>
      </c>
      <c r="B25" s="2">
        <v>1435</v>
      </c>
      <c r="C25" s="3" t="s">
        <v>33</v>
      </c>
      <c r="D25">
        <v>3798.375</v>
      </c>
      <c r="E25">
        <v>3852.6374999999998</v>
      </c>
      <c r="F25">
        <v>3906.8999999999996</v>
      </c>
      <c r="G25">
        <v>3961.1624999999995</v>
      </c>
      <c r="H25">
        <v>4015.4249999999993</v>
      </c>
      <c r="I25">
        <v>4069.6874999999991</v>
      </c>
      <c r="J25">
        <v>4123.9499999999989</v>
      </c>
      <c r="K25">
        <v>4178.2124999999987</v>
      </c>
      <c r="L25">
        <v>4232.4749999999985</v>
      </c>
      <c r="M25">
        <v>4286.7374999999984</v>
      </c>
      <c r="N25">
        <v>4341</v>
      </c>
      <c r="O25">
        <v>4267</v>
      </c>
      <c r="P25">
        <v>4273</v>
      </c>
      <c r="Q25">
        <v>4278</v>
      </c>
      <c r="R25">
        <v>4278</v>
      </c>
      <c r="S25">
        <v>4297</v>
      </c>
      <c r="T25">
        <v>4294</v>
      </c>
      <c r="U25">
        <v>4300</v>
      </c>
      <c r="V25">
        <v>4300</v>
      </c>
      <c r="W25">
        <v>4300</v>
      </c>
      <c r="X25">
        <v>4299</v>
      </c>
      <c r="Y25">
        <v>4299</v>
      </c>
      <c r="Z25">
        <v>4299</v>
      </c>
      <c r="AA25">
        <v>4300</v>
      </c>
      <c r="AB25">
        <v>4146</v>
      </c>
      <c r="AC25">
        <v>4294</v>
      </c>
      <c r="AD25">
        <v>4293</v>
      </c>
      <c r="AE25">
        <v>4292</v>
      </c>
      <c r="AF25">
        <v>4290</v>
      </c>
      <c r="AG25">
        <v>4290</v>
      </c>
      <c r="AH25">
        <v>4320</v>
      </c>
      <c r="AI25">
        <v>4320</v>
      </c>
      <c r="AJ25">
        <v>4318</v>
      </c>
      <c r="AK25">
        <v>4318</v>
      </c>
      <c r="AL25">
        <v>4259</v>
      </c>
      <c r="AM25">
        <v>4154</v>
      </c>
      <c r="AN25">
        <v>4146</v>
      </c>
      <c r="AO25">
        <v>4143</v>
      </c>
      <c r="AP25">
        <v>4144</v>
      </c>
      <c r="AQ25">
        <v>4150</v>
      </c>
      <c r="AR25">
        <v>4097</v>
      </c>
      <c r="AS25">
        <v>4072</v>
      </c>
      <c r="AT25">
        <v>4070</v>
      </c>
      <c r="AU25">
        <v>4032</v>
      </c>
      <c r="AV25">
        <v>4023</v>
      </c>
      <c r="AW25">
        <v>4019</v>
      </c>
      <c r="AX25">
        <v>4029</v>
      </c>
      <c r="AY25">
        <v>4030</v>
      </c>
      <c r="AZ25">
        <v>4030</v>
      </c>
      <c r="BA25">
        <v>4030</v>
      </c>
    </row>
    <row r="26" spans="1:53" ht="13.5" customHeight="1">
      <c r="A26" s="3" t="s">
        <v>29</v>
      </c>
      <c r="B26" s="2">
        <v>1000</v>
      </c>
      <c r="C26" s="3" t="s">
        <v>30</v>
      </c>
      <c r="D26">
        <v>458.31578947368422</v>
      </c>
      <c r="E26">
        <v>464.86315789473684</v>
      </c>
      <c r="F26">
        <v>471.41052631578947</v>
      </c>
      <c r="G26">
        <v>477.95789473684209</v>
      </c>
      <c r="H26">
        <v>484.50526315789472</v>
      </c>
      <c r="I26">
        <v>491.05263157894734</v>
      </c>
      <c r="J26">
        <v>497.59999999999997</v>
      </c>
      <c r="K26">
        <v>504.14736842105259</v>
      </c>
      <c r="L26">
        <v>510.69473684210521</v>
      </c>
      <c r="M26">
        <v>517.2421052631579</v>
      </c>
      <c r="N26">
        <v>523.78947368421052</v>
      </c>
      <c r="O26">
        <v>530.33684210526314</v>
      </c>
      <c r="P26">
        <v>536.88421052631577</v>
      </c>
      <c r="Q26">
        <v>543.43157894736839</v>
      </c>
      <c r="R26">
        <v>549.97894736842102</v>
      </c>
      <c r="S26">
        <v>556.52631578947364</v>
      </c>
      <c r="T26">
        <v>563.07368421052627</v>
      </c>
      <c r="U26">
        <v>569.62105263157889</v>
      </c>
      <c r="V26">
        <v>576.16842105263152</v>
      </c>
      <c r="W26">
        <v>582.71578947368414</v>
      </c>
      <c r="X26">
        <v>589.26315789473676</v>
      </c>
      <c r="Y26">
        <v>595.81052631578939</v>
      </c>
      <c r="Z26">
        <v>602.35789473684201</v>
      </c>
      <c r="AA26">
        <v>608.90526315789464</v>
      </c>
      <c r="AB26">
        <v>615.45263157894726</v>
      </c>
      <c r="AC26">
        <v>622</v>
      </c>
      <c r="AD26">
        <v>622</v>
      </c>
      <c r="AE26">
        <v>622</v>
      </c>
      <c r="AF26">
        <v>622</v>
      </c>
      <c r="AG26">
        <v>622</v>
      </c>
      <c r="AH26">
        <v>622</v>
      </c>
      <c r="AI26">
        <v>622</v>
      </c>
      <c r="AJ26">
        <v>622</v>
      </c>
      <c r="AK26">
        <v>622</v>
      </c>
      <c r="AL26">
        <v>622</v>
      </c>
      <c r="AM26">
        <v>622</v>
      </c>
      <c r="AN26">
        <v>622</v>
      </c>
      <c r="AO26">
        <v>622</v>
      </c>
      <c r="AP26">
        <v>622</v>
      </c>
      <c r="AQ26">
        <v>622</v>
      </c>
      <c r="AR26">
        <v>596</v>
      </c>
      <c r="AS26">
        <v>570</v>
      </c>
      <c r="AT26">
        <v>544</v>
      </c>
      <c r="AU26">
        <v>518</v>
      </c>
      <c r="AV26">
        <v>518</v>
      </c>
      <c r="AW26">
        <v>518</v>
      </c>
      <c r="AX26">
        <v>518</v>
      </c>
      <c r="AY26">
        <v>518</v>
      </c>
      <c r="AZ26">
        <v>518</v>
      </c>
      <c r="BA26">
        <v>518</v>
      </c>
    </row>
    <row r="27" spans="1:53" ht="13.5" customHeight="1">
      <c r="A27" s="3" t="s">
        <v>392</v>
      </c>
      <c r="B27" s="3">
        <v>1000</v>
      </c>
      <c r="C27" s="3" t="s">
        <v>151</v>
      </c>
      <c r="D27">
        <v>2786.875</v>
      </c>
      <c r="E27">
        <v>2826.6875</v>
      </c>
      <c r="F27">
        <v>2866.5</v>
      </c>
      <c r="G27">
        <v>2906.3125</v>
      </c>
      <c r="H27">
        <v>2946.125</v>
      </c>
      <c r="I27">
        <v>2985.9375</v>
      </c>
      <c r="J27">
        <v>3025.75</v>
      </c>
      <c r="K27">
        <v>3065.5625</v>
      </c>
      <c r="L27">
        <v>3105.375</v>
      </c>
      <c r="M27">
        <v>3145.1875</v>
      </c>
      <c r="N27">
        <v>3185</v>
      </c>
      <c r="O27">
        <v>3185</v>
      </c>
      <c r="P27">
        <v>3185</v>
      </c>
      <c r="Q27">
        <v>3185</v>
      </c>
      <c r="R27">
        <v>3185</v>
      </c>
      <c r="S27">
        <v>3185</v>
      </c>
      <c r="T27">
        <v>3185</v>
      </c>
      <c r="U27">
        <v>3185</v>
      </c>
      <c r="V27">
        <v>3185</v>
      </c>
      <c r="W27">
        <v>3185</v>
      </c>
      <c r="X27">
        <v>3335.9</v>
      </c>
      <c r="Y27">
        <v>3335.9</v>
      </c>
      <c r="Z27">
        <v>3409.6</v>
      </c>
      <c r="AA27">
        <v>3483.2999999999997</v>
      </c>
      <c r="AB27">
        <v>3556.9999999999995</v>
      </c>
      <c r="AC27">
        <v>3630.6999999999994</v>
      </c>
      <c r="AD27">
        <v>3704.3999999999992</v>
      </c>
      <c r="AE27">
        <v>3778.099999999999</v>
      </c>
      <c r="AF27">
        <v>3851.7999999999988</v>
      </c>
      <c r="AG27">
        <v>3925.4999999999986</v>
      </c>
      <c r="AH27">
        <v>3999.1999999999985</v>
      </c>
      <c r="AI27">
        <v>4072.8999999999983</v>
      </c>
      <c r="AJ27">
        <v>4146.5999999999985</v>
      </c>
      <c r="AK27">
        <v>4220.2999999999984</v>
      </c>
      <c r="AL27">
        <v>4293.9999999999982</v>
      </c>
      <c r="AM27">
        <v>4367.699999999998</v>
      </c>
      <c r="AN27">
        <v>4441.3999999999978</v>
      </c>
      <c r="AO27">
        <v>4515.0999999999976</v>
      </c>
      <c r="AP27">
        <v>4588.7999999999975</v>
      </c>
      <c r="AQ27">
        <v>4662.4999999999973</v>
      </c>
      <c r="AR27">
        <v>4736.1999999999971</v>
      </c>
      <c r="AS27">
        <v>4809.8999999999969</v>
      </c>
      <c r="AT27">
        <v>4883.5999999999967</v>
      </c>
      <c r="AU27">
        <v>4957.2999999999965</v>
      </c>
      <c r="AV27">
        <v>5031</v>
      </c>
      <c r="AW27">
        <v>5031</v>
      </c>
      <c r="AX27">
        <v>5031</v>
      </c>
      <c r="AY27">
        <v>5031</v>
      </c>
      <c r="AZ27">
        <v>5031</v>
      </c>
      <c r="BA27">
        <v>5031</v>
      </c>
    </row>
    <row r="28" spans="1:53" ht="13.5" customHeight="1">
      <c r="A28" s="3" t="s">
        <v>236</v>
      </c>
      <c r="B28" s="2" t="s">
        <v>375</v>
      </c>
      <c r="C28" s="3" t="s">
        <v>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ht="13.5" customHeight="1">
      <c r="A29" s="3" t="s">
        <v>381</v>
      </c>
      <c r="B29" s="2">
        <v>1000</v>
      </c>
      <c r="C29" s="3" t="s">
        <v>128</v>
      </c>
      <c r="D29">
        <v>466.66666666666669</v>
      </c>
      <c r="E29">
        <v>473.33333333333337</v>
      </c>
      <c r="F29">
        <v>480.00000000000006</v>
      </c>
      <c r="G29">
        <v>486.66666666666674</v>
      </c>
      <c r="H29">
        <v>493.33333333333343</v>
      </c>
      <c r="I29">
        <v>500.00000000000011</v>
      </c>
      <c r="J29">
        <v>506.6666666666668</v>
      </c>
      <c r="K29">
        <v>513.33333333333348</v>
      </c>
      <c r="L29">
        <v>520.00000000000011</v>
      </c>
      <c r="M29">
        <v>526.66666666666674</v>
      </c>
      <c r="N29">
        <v>533.33333333333337</v>
      </c>
      <c r="O29">
        <v>540</v>
      </c>
      <c r="P29">
        <v>546.66666666666663</v>
      </c>
      <c r="Q29">
        <v>553.33333333333326</v>
      </c>
      <c r="R29">
        <v>559.99999999999989</v>
      </c>
      <c r="S29">
        <v>566.66666666666652</v>
      </c>
      <c r="T29">
        <v>573.33333333333314</v>
      </c>
      <c r="U29">
        <v>579.99999999999977</v>
      </c>
      <c r="V29">
        <v>586.6666666666664</v>
      </c>
      <c r="W29">
        <v>593.33333333333303</v>
      </c>
      <c r="X29">
        <v>600</v>
      </c>
      <c r="Y29">
        <v>600</v>
      </c>
      <c r="Z29">
        <v>600</v>
      </c>
      <c r="AA29">
        <v>600</v>
      </c>
      <c r="AB29">
        <v>600</v>
      </c>
      <c r="AC29">
        <v>650</v>
      </c>
      <c r="AD29">
        <v>601</v>
      </c>
      <c r="AE29">
        <v>601</v>
      </c>
      <c r="AF29">
        <v>650</v>
      </c>
      <c r="AG29">
        <v>650</v>
      </c>
      <c r="AH29">
        <v>601</v>
      </c>
      <c r="AI29">
        <v>603</v>
      </c>
      <c r="AJ29">
        <v>603</v>
      </c>
      <c r="AK29">
        <v>650</v>
      </c>
      <c r="AL29">
        <v>650</v>
      </c>
      <c r="AM29">
        <v>650</v>
      </c>
      <c r="AN29">
        <v>650</v>
      </c>
      <c r="AO29">
        <v>650</v>
      </c>
      <c r="AP29">
        <v>650</v>
      </c>
      <c r="AQ29">
        <v>650</v>
      </c>
      <c r="AR29">
        <v>650</v>
      </c>
      <c r="AS29">
        <v>650</v>
      </c>
      <c r="AT29">
        <v>650</v>
      </c>
      <c r="AU29">
        <v>650</v>
      </c>
      <c r="AV29">
        <v>650</v>
      </c>
      <c r="AW29">
        <v>650</v>
      </c>
      <c r="AX29">
        <v>650</v>
      </c>
      <c r="AY29">
        <v>650</v>
      </c>
      <c r="AZ29">
        <v>650</v>
      </c>
      <c r="BA29">
        <v>650</v>
      </c>
    </row>
    <row r="30" spans="1:53" ht="13.5" customHeight="1">
      <c r="A30" s="3" t="s">
        <v>59</v>
      </c>
      <c r="B30" s="2">
        <v>1000</v>
      </c>
      <c r="C30" s="3" t="s">
        <v>60</v>
      </c>
      <c r="D30">
        <v>1000.125</v>
      </c>
      <c r="E30">
        <v>1014.4125</v>
      </c>
      <c r="F30">
        <v>1028.7</v>
      </c>
      <c r="G30">
        <v>1042.9875</v>
      </c>
      <c r="H30">
        <v>1057.2749999999999</v>
      </c>
      <c r="I30">
        <v>1071.5624999999998</v>
      </c>
      <c r="J30">
        <v>1085.8499999999997</v>
      </c>
      <c r="K30">
        <v>1100.1374999999996</v>
      </c>
      <c r="L30">
        <v>1114.4249999999995</v>
      </c>
      <c r="M30">
        <v>1128.7124999999994</v>
      </c>
      <c r="N30">
        <v>1143</v>
      </c>
      <c r="O30">
        <v>1143</v>
      </c>
      <c r="P30">
        <v>1143</v>
      </c>
      <c r="Q30">
        <v>1115</v>
      </c>
      <c r="R30">
        <v>1115</v>
      </c>
      <c r="S30">
        <v>1115</v>
      </c>
      <c r="T30">
        <v>1115</v>
      </c>
      <c r="U30">
        <v>1104</v>
      </c>
      <c r="V30">
        <v>1104</v>
      </c>
      <c r="W30">
        <v>1104</v>
      </c>
      <c r="X30">
        <v>1104</v>
      </c>
      <c r="Y30">
        <v>1104</v>
      </c>
      <c r="Z30">
        <v>1106</v>
      </c>
      <c r="AA30">
        <v>1006</v>
      </c>
      <c r="AB30">
        <v>1006</v>
      </c>
      <c r="AC30">
        <v>1006</v>
      </c>
      <c r="AD30">
        <v>1006</v>
      </c>
      <c r="AE30">
        <v>1006</v>
      </c>
      <c r="AF30">
        <v>1016</v>
      </c>
      <c r="AG30">
        <v>1016</v>
      </c>
      <c r="AH30">
        <v>1016</v>
      </c>
      <c r="AI30">
        <v>1016</v>
      </c>
      <c r="AJ30">
        <v>1016</v>
      </c>
      <c r="AK30">
        <v>988</v>
      </c>
      <c r="AL30">
        <v>974</v>
      </c>
      <c r="AM30">
        <v>982</v>
      </c>
      <c r="AN30">
        <v>982</v>
      </c>
      <c r="AO30">
        <v>976.5</v>
      </c>
      <c r="AP30">
        <v>976.5</v>
      </c>
      <c r="AQ30">
        <v>976.5</v>
      </c>
      <c r="AR30">
        <v>976.5</v>
      </c>
      <c r="AS30">
        <v>976.5</v>
      </c>
      <c r="AT30">
        <v>980</v>
      </c>
      <c r="AU30">
        <v>983.5</v>
      </c>
      <c r="AV30">
        <v>987</v>
      </c>
      <c r="AW30">
        <v>995.5</v>
      </c>
      <c r="AX30">
        <v>1004</v>
      </c>
      <c r="AY30">
        <v>1004</v>
      </c>
      <c r="AZ30">
        <v>1004</v>
      </c>
      <c r="BA30">
        <v>1004</v>
      </c>
    </row>
    <row r="31" spans="1:53" ht="13.5" customHeight="1">
      <c r="A31" s="3" t="s">
        <v>383</v>
      </c>
      <c r="B31" s="2">
        <v>1435</v>
      </c>
      <c r="C31" s="3" t="s">
        <v>53</v>
      </c>
      <c r="D31">
        <v>44823.048780487807</v>
      </c>
      <c r="E31">
        <v>45463.378048780491</v>
      </c>
      <c r="F31">
        <v>46103.707317073175</v>
      </c>
      <c r="G31">
        <v>46744.036585365859</v>
      </c>
      <c r="H31">
        <v>47384.365853658543</v>
      </c>
      <c r="I31">
        <v>48024.695121951227</v>
      </c>
      <c r="J31">
        <v>48665.024390243911</v>
      </c>
      <c r="K31">
        <v>49305.353658536595</v>
      </c>
      <c r="L31">
        <v>49945.682926829279</v>
      </c>
      <c r="M31">
        <v>50586.012195121963</v>
      </c>
      <c r="N31">
        <v>51226.341463414647</v>
      </c>
      <c r="O31">
        <v>51866.670731707331</v>
      </c>
      <c r="P31">
        <v>52507</v>
      </c>
      <c r="Q31">
        <v>53605</v>
      </c>
      <c r="R31">
        <v>51697</v>
      </c>
      <c r="S31">
        <v>51745</v>
      </c>
      <c r="T31">
        <v>50708</v>
      </c>
      <c r="U31">
        <v>46112.75</v>
      </c>
      <c r="V31">
        <v>41517.5</v>
      </c>
      <c r="W31">
        <v>36922.25</v>
      </c>
      <c r="X31">
        <v>32327</v>
      </c>
      <c r="Y31">
        <v>31626.75</v>
      </c>
      <c r="Z31">
        <v>30926.5</v>
      </c>
      <c r="AA31">
        <v>30226.25</v>
      </c>
      <c r="AB31">
        <v>29526</v>
      </c>
      <c r="AC31">
        <v>28043</v>
      </c>
      <c r="AD31">
        <v>26560</v>
      </c>
      <c r="AE31">
        <v>23731</v>
      </c>
      <c r="AF31">
        <v>25254.75</v>
      </c>
      <c r="AG31">
        <v>26778.5</v>
      </c>
      <c r="AH31">
        <v>28302.25</v>
      </c>
      <c r="AI31">
        <v>29826</v>
      </c>
      <c r="AJ31">
        <v>32655</v>
      </c>
      <c r="AK31">
        <v>29221</v>
      </c>
      <c r="AL31">
        <v>46543.6</v>
      </c>
      <c r="AM31">
        <v>46874.93</v>
      </c>
      <c r="AN31">
        <v>47206.26</v>
      </c>
      <c r="AO31">
        <v>47537.599999999999</v>
      </c>
      <c r="AP31">
        <v>57216</v>
      </c>
      <c r="AQ31">
        <v>57455.17</v>
      </c>
      <c r="AR31">
        <v>57694.34</v>
      </c>
      <c r="AS31">
        <v>57933.509999999995</v>
      </c>
      <c r="AT31">
        <v>58172.679999999993</v>
      </c>
      <c r="AU31">
        <v>58411.849999999991</v>
      </c>
      <c r="AV31">
        <v>58651</v>
      </c>
      <c r="AW31">
        <v>57264</v>
      </c>
      <c r="AX31">
        <v>48498.400000000001</v>
      </c>
      <c r="AY31">
        <v>48150.400000000001</v>
      </c>
      <c r="AZ31">
        <v>47687.4</v>
      </c>
      <c r="BA31">
        <v>64787</v>
      </c>
    </row>
    <row r="32" spans="1:53" ht="13.5" customHeight="1">
      <c r="A32" s="2" t="s">
        <v>382</v>
      </c>
      <c r="B32" s="2" t="s">
        <v>375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ht="13.5" customHeight="1">
      <c r="A33" s="3" t="s">
        <v>258</v>
      </c>
      <c r="B33" s="2">
        <v>1435</v>
      </c>
      <c r="C33" s="3" t="s">
        <v>52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ht="13.5" customHeight="1">
      <c r="A34" s="3" t="s">
        <v>203</v>
      </c>
      <c r="B34" s="3" t="s">
        <v>375</v>
      </c>
      <c r="C34" s="3" t="s">
        <v>204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ht="13.5" customHeight="1">
      <c r="A35" s="3" t="s">
        <v>384</v>
      </c>
      <c r="B35" s="2">
        <v>1676</v>
      </c>
      <c r="C35" s="3" t="s">
        <v>55</v>
      </c>
      <c r="D35">
        <v>8281</v>
      </c>
      <c r="E35">
        <v>8229.2000000000007</v>
      </c>
      <c r="F35">
        <v>8177.4000000000005</v>
      </c>
      <c r="G35">
        <v>8125.6</v>
      </c>
      <c r="H35">
        <v>8073.8</v>
      </c>
      <c r="I35">
        <v>8022</v>
      </c>
      <c r="J35">
        <v>7970.2</v>
      </c>
      <c r="K35">
        <v>7918.4</v>
      </c>
      <c r="L35">
        <v>7866.5999999999995</v>
      </c>
      <c r="M35">
        <v>7814.7999999999993</v>
      </c>
      <c r="N35">
        <v>7763</v>
      </c>
      <c r="O35">
        <v>7763</v>
      </c>
      <c r="P35">
        <v>7763</v>
      </c>
      <c r="Q35">
        <v>7493</v>
      </c>
      <c r="R35">
        <v>7335</v>
      </c>
      <c r="S35">
        <v>7227</v>
      </c>
      <c r="T35">
        <v>7280</v>
      </c>
      <c r="U35">
        <v>6969</v>
      </c>
      <c r="V35">
        <v>6951.33</v>
      </c>
      <c r="W35">
        <v>6933.66</v>
      </c>
      <c r="X35">
        <v>6916</v>
      </c>
      <c r="Y35">
        <v>6081.2</v>
      </c>
      <c r="Z35">
        <v>5246.4</v>
      </c>
      <c r="AA35">
        <v>4411.5999999999995</v>
      </c>
      <c r="AB35">
        <v>3576.7999999999993</v>
      </c>
      <c r="AC35">
        <v>2742</v>
      </c>
      <c r="AD35">
        <v>2710</v>
      </c>
      <c r="AE35">
        <v>2459</v>
      </c>
      <c r="AF35">
        <v>2208</v>
      </c>
      <c r="AG35">
        <v>2084</v>
      </c>
      <c r="AH35">
        <v>2035</v>
      </c>
      <c r="AI35">
        <v>2035</v>
      </c>
      <c r="AJ35">
        <v>2035</v>
      </c>
      <c r="AK35">
        <v>2032.5</v>
      </c>
      <c r="AL35">
        <v>2030</v>
      </c>
      <c r="AM35">
        <v>2120</v>
      </c>
      <c r="AN35">
        <v>5898</v>
      </c>
      <c r="AO35">
        <v>5898</v>
      </c>
      <c r="AP35">
        <v>5898</v>
      </c>
      <c r="AQ35">
        <v>5898</v>
      </c>
      <c r="AR35">
        <v>5898</v>
      </c>
      <c r="AS35">
        <v>5898</v>
      </c>
      <c r="AT35">
        <v>5898</v>
      </c>
      <c r="AU35">
        <v>5898</v>
      </c>
      <c r="AV35">
        <v>5898</v>
      </c>
      <c r="AW35">
        <v>5898</v>
      </c>
      <c r="AX35">
        <v>5898</v>
      </c>
      <c r="AY35">
        <v>5898</v>
      </c>
      <c r="AZ35">
        <v>5898</v>
      </c>
      <c r="BA35">
        <v>5898</v>
      </c>
    </row>
    <row r="36" spans="1:53" ht="13.5" customHeight="1">
      <c r="A36" s="3" t="s">
        <v>56</v>
      </c>
      <c r="B36" s="2">
        <v>1435</v>
      </c>
      <c r="C36" s="3" t="s">
        <v>57</v>
      </c>
      <c r="D36">
        <v>41000</v>
      </c>
      <c r="E36">
        <v>42000</v>
      </c>
      <c r="F36">
        <v>43000</v>
      </c>
      <c r="G36">
        <v>44000</v>
      </c>
      <c r="H36">
        <v>45000</v>
      </c>
      <c r="I36">
        <v>46000</v>
      </c>
      <c r="J36">
        <v>46788</v>
      </c>
      <c r="K36">
        <v>47576</v>
      </c>
      <c r="L36">
        <v>48364</v>
      </c>
      <c r="M36">
        <v>49152</v>
      </c>
      <c r="N36">
        <v>49940</v>
      </c>
      <c r="O36">
        <v>50182</v>
      </c>
      <c r="P36">
        <v>50591</v>
      </c>
      <c r="Q36">
        <v>51604</v>
      </c>
      <c r="R36">
        <v>51604</v>
      </c>
      <c r="S36">
        <v>52119</v>
      </c>
      <c r="T36">
        <v>52487</v>
      </c>
      <c r="U36">
        <v>52611</v>
      </c>
      <c r="V36">
        <v>52767</v>
      </c>
      <c r="W36">
        <v>53187</v>
      </c>
      <c r="X36">
        <v>53378</v>
      </c>
      <c r="Y36">
        <v>53416</v>
      </c>
      <c r="Z36">
        <v>53566</v>
      </c>
      <c r="AA36">
        <v>53802</v>
      </c>
      <c r="AB36">
        <v>53992</v>
      </c>
      <c r="AC36">
        <v>54616</v>
      </c>
      <c r="AD36">
        <v>56678</v>
      </c>
      <c r="AE36">
        <v>57566</v>
      </c>
      <c r="AF36">
        <v>57583</v>
      </c>
      <c r="AG36">
        <v>57394</v>
      </c>
      <c r="AH36">
        <v>58656</v>
      </c>
      <c r="AI36">
        <v>59079</v>
      </c>
      <c r="AJ36">
        <v>59530</v>
      </c>
      <c r="AK36">
        <v>60446</v>
      </c>
      <c r="AL36">
        <v>61015</v>
      </c>
      <c r="AM36">
        <v>62200</v>
      </c>
      <c r="AN36">
        <v>63411.7</v>
      </c>
      <c r="AO36">
        <v>63636.5</v>
      </c>
      <c r="AP36">
        <v>60809</v>
      </c>
      <c r="AQ36">
        <v>65491</v>
      </c>
      <c r="AR36">
        <v>66239</v>
      </c>
      <c r="AS36">
        <v>66041</v>
      </c>
      <c r="AT36">
        <v>66298</v>
      </c>
      <c r="AU36">
        <v>66585</v>
      </c>
      <c r="AV36">
        <v>66989</v>
      </c>
      <c r="AW36">
        <v>67212</v>
      </c>
      <c r="AX36">
        <v>83717</v>
      </c>
      <c r="AY36">
        <v>67278</v>
      </c>
      <c r="AZ36">
        <v>67515</v>
      </c>
      <c r="BA36">
        <v>68141</v>
      </c>
    </row>
    <row r="37" spans="1:53" ht="13.5" customHeight="1">
      <c r="A37" s="3" t="s">
        <v>369</v>
      </c>
      <c r="B37" s="2">
        <v>1435</v>
      </c>
      <c r="C37" s="3" t="s">
        <v>370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ht="13.5" customHeight="1">
      <c r="A38" s="3" t="s">
        <v>234</v>
      </c>
      <c r="B38" s="2">
        <v>914</v>
      </c>
      <c r="C38" s="3" t="s">
        <v>63</v>
      </c>
      <c r="D38">
        <v>3436</v>
      </c>
      <c r="E38">
        <v>3374.6</v>
      </c>
      <c r="F38">
        <v>3313.2</v>
      </c>
      <c r="G38">
        <v>3251.7999999999997</v>
      </c>
      <c r="H38">
        <v>3190.3999999999996</v>
      </c>
      <c r="I38">
        <v>3128.9999999999995</v>
      </c>
      <c r="J38">
        <v>3067.5999999999995</v>
      </c>
      <c r="K38">
        <v>3006.1999999999994</v>
      </c>
      <c r="L38">
        <v>2944.7999999999993</v>
      </c>
      <c r="M38">
        <v>2883.3999999999992</v>
      </c>
      <c r="N38">
        <v>2822</v>
      </c>
      <c r="O38">
        <v>2822</v>
      </c>
      <c r="P38">
        <v>2710</v>
      </c>
      <c r="Q38">
        <v>2680</v>
      </c>
      <c r="R38">
        <v>2622</v>
      </c>
      <c r="S38">
        <v>2622</v>
      </c>
      <c r="T38">
        <v>2616</v>
      </c>
      <c r="U38">
        <v>2616</v>
      </c>
      <c r="V38">
        <v>2588</v>
      </c>
      <c r="W38">
        <v>2560</v>
      </c>
      <c r="X38">
        <v>2532</v>
      </c>
      <c r="Y38">
        <v>2377.75</v>
      </c>
      <c r="Z38">
        <v>2223.5</v>
      </c>
      <c r="AA38">
        <v>2069.25</v>
      </c>
      <c r="AB38">
        <v>1915</v>
      </c>
      <c r="AC38">
        <v>1800</v>
      </c>
      <c r="AD38">
        <v>3154</v>
      </c>
      <c r="AE38">
        <v>3041</v>
      </c>
      <c r="AF38">
        <v>2928</v>
      </c>
      <c r="AG38">
        <v>2815</v>
      </c>
      <c r="AH38">
        <v>2702</v>
      </c>
      <c r="AI38">
        <v>2589</v>
      </c>
      <c r="AJ38">
        <v>2476</v>
      </c>
      <c r="AK38">
        <v>2363</v>
      </c>
      <c r="AL38">
        <v>2250</v>
      </c>
      <c r="AM38">
        <v>2137</v>
      </c>
      <c r="AN38">
        <v>2137</v>
      </c>
      <c r="AO38">
        <v>1900</v>
      </c>
      <c r="AP38">
        <v>1663</v>
      </c>
      <c r="AQ38">
        <v>1742.67</v>
      </c>
      <c r="AR38">
        <v>1822.3400000000001</v>
      </c>
      <c r="AS38">
        <v>1902.0100000000002</v>
      </c>
      <c r="AT38">
        <v>1981.6800000000003</v>
      </c>
      <c r="AU38">
        <v>2061.3500000000004</v>
      </c>
      <c r="AV38">
        <v>2141</v>
      </c>
      <c r="AW38">
        <v>2141</v>
      </c>
      <c r="AX38">
        <v>2141</v>
      </c>
      <c r="AY38">
        <v>2141</v>
      </c>
      <c r="AZ38">
        <v>2141</v>
      </c>
      <c r="BA38">
        <v>2141</v>
      </c>
    </row>
    <row r="39" spans="1:53" ht="13.5" customHeight="1">
      <c r="A39" s="3" t="s">
        <v>64</v>
      </c>
      <c r="B39" s="2" t="s">
        <v>375</v>
      </c>
      <c r="C39" s="3" t="s">
        <v>65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ht="13.5" customHeight="1">
      <c r="A40" s="5" t="s">
        <v>261</v>
      </c>
      <c r="B40" s="2">
        <v>1067</v>
      </c>
      <c r="C40" s="3" t="s">
        <v>62</v>
      </c>
      <c r="D40">
        <v>454.125</v>
      </c>
      <c r="E40">
        <v>460.61250000000001</v>
      </c>
      <c r="F40">
        <v>467.1</v>
      </c>
      <c r="G40">
        <v>473.58750000000003</v>
      </c>
      <c r="H40">
        <v>480.07500000000005</v>
      </c>
      <c r="I40">
        <v>486.56250000000006</v>
      </c>
      <c r="J40">
        <v>493.05000000000007</v>
      </c>
      <c r="K40">
        <v>499.53750000000008</v>
      </c>
      <c r="L40">
        <v>506.02500000000009</v>
      </c>
      <c r="M40">
        <v>512.51250000000005</v>
      </c>
      <c r="N40">
        <v>519</v>
      </c>
      <c r="O40">
        <v>519</v>
      </c>
      <c r="P40">
        <v>519</v>
      </c>
      <c r="Q40">
        <v>519</v>
      </c>
      <c r="R40">
        <v>518.5</v>
      </c>
      <c r="S40">
        <v>518.5</v>
      </c>
      <c r="T40">
        <v>609.5</v>
      </c>
      <c r="U40">
        <v>609.5</v>
      </c>
      <c r="V40">
        <v>609.5</v>
      </c>
      <c r="W40">
        <v>609.5</v>
      </c>
      <c r="X40">
        <v>559.75</v>
      </c>
      <c r="Y40">
        <v>510</v>
      </c>
      <c r="Z40">
        <v>510</v>
      </c>
      <c r="AA40">
        <v>600</v>
      </c>
      <c r="AB40">
        <v>706</v>
      </c>
      <c r="AC40">
        <v>706</v>
      </c>
      <c r="AD40">
        <v>706</v>
      </c>
      <c r="AE40">
        <v>706</v>
      </c>
      <c r="AF40">
        <v>895</v>
      </c>
      <c r="AG40">
        <v>895</v>
      </c>
      <c r="AH40">
        <v>900</v>
      </c>
      <c r="AI40">
        <v>900</v>
      </c>
      <c r="AJ40">
        <v>900</v>
      </c>
      <c r="AK40">
        <v>795</v>
      </c>
      <c r="AL40">
        <v>795</v>
      </c>
      <c r="AM40">
        <v>795</v>
      </c>
      <c r="AN40">
        <v>795</v>
      </c>
      <c r="AO40">
        <v>811.37</v>
      </c>
      <c r="AP40">
        <v>827.74</v>
      </c>
      <c r="AQ40">
        <v>844.11</v>
      </c>
      <c r="AR40">
        <v>860.48</v>
      </c>
      <c r="AS40">
        <v>876.85</v>
      </c>
      <c r="AT40">
        <v>893.2</v>
      </c>
      <c r="AU40">
        <v>844.1</v>
      </c>
      <c r="AV40">
        <v>795</v>
      </c>
      <c r="AW40">
        <v>813.2</v>
      </c>
      <c r="AX40">
        <v>831.40000000000009</v>
      </c>
      <c r="AY40">
        <v>849.60000000000014</v>
      </c>
      <c r="AZ40">
        <v>867.80000000000018</v>
      </c>
      <c r="BA40">
        <v>886</v>
      </c>
    </row>
    <row r="41" spans="1:53" ht="13.5" customHeight="1">
      <c r="A41" s="3" t="s">
        <v>262</v>
      </c>
      <c r="B41" s="2">
        <v>1067</v>
      </c>
      <c r="C41" s="5" t="s">
        <v>61</v>
      </c>
      <c r="D41">
        <v>3947.125</v>
      </c>
      <c r="E41">
        <v>4003.5124999999998</v>
      </c>
      <c r="F41">
        <v>4059.8999999999996</v>
      </c>
      <c r="G41">
        <v>4116.2874999999995</v>
      </c>
      <c r="H41">
        <v>4172.6749999999993</v>
      </c>
      <c r="I41">
        <v>4229.0624999999991</v>
      </c>
      <c r="J41">
        <v>4285.4499999999989</v>
      </c>
      <c r="K41">
        <v>4341.8374999999987</v>
      </c>
      <c r="L41">
        <v>4398.2249999999985</v>
      </c>
      <c r="M41">
        <v>4454.6124999999984</v>
      </c>
      <c r="N41">
        <v>4511</v>
      </c>
      <c r="O41">
        <v>4511</v>
      </c>
      <c r="P41">
        <v>4511</v>
      </c>
      <c r="Q41">
        <v>4511</v>
      </c>
      <c r="R41">
        <v>4511</v>
      </c>
      <c r="S41">
        <v>4511</v>
      </c>
      <c r="T41">
        <v>4511</v>
      </c>
      <c r="U41">
        <v>4511</v>
      </c>
      <c r="V41">
        <v>4511</v>
      </c>
      <c r="W41">
        <v>4511</v>
      </c>
      <c r="X41">
        <v>4511</v>
      </c>
      <c r="Y41">
        <v>4391.33</v>
      </c>
      <c r="Z41">
        <v>4271.66</v>
      </c>
      <c r="AA41">
        <v>4152</v>
      </c>
      <c r="AB41">
        <v>4752</v>
      </c>
      <c r="AC41">
        <v>4477</v>
      </c>
      <c r="AD41">
        <v>3641</v>
      </c>
      <c r="AE41">
        <v>3641</v>
      </c>
      <c r="AF41">
        <v>3641</v>
      </c>
      <c r="AG41">
        <v>3641</v>
      </c>
      <c r="AH41">
        <v>3641</v>
      </c>
      <c r="AI41">
        <v>3641</v>
      </c>
      <c r="AJ41">
        <v>4499</v>
      </c>
      <c r="AK41">
        <v>4499</v>
      </c>
      <c r="AL41">
        <v>3641</v>
      </c>
      <c r="AM41">
        <v>3641</v>
      </c>
      <c r="AN41">
        <v>4007</v>
      </c>
      <c r="AO41">
        <v>4007</v>
      </c>
      <c r="AP41">
        <v>3641</v>
      </c>
      <c r="AQ41">
        <v>3641</v>
      </c>
      <c r="AR41">
        <v>3641</v>
      </c>
      <c r="AS41">
        <v>3641</v>
      </c>
      <c r="AT41">
        <v>3641</v>
      </c>
      <c r="AU41">
        <v>3641</v>
      </c>
      <c r="AV41">
        <v>3641</v>
      </c>
      <c r="AW41">
        <v>3641</v>
      </c>
      <c r="AX41">
        <v>3641</v>
      </c>
      <c r="AY41">
        <v>3641</v>
      </c>
      <c r="AZ41">
        <v>3641</v>
      </c>
      <c r="BA41">
        <v>3641</v>
      </c>
    </row>
    <row r="42" spans="1:53">
      <c r="A42" s="2" t="s">
        <v>371</v>
      </c>
      <c r="B42" s="2"/>
      <c r="C42" s="5"/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ht="13.5" customHeight="1">
      <c r="A43" s="3" t="s">
        <v>399</v>
      </c>
      <c r="B43" s="2">
        <v>1067</v>
      </c>
      <c r="C43" s="5" t="s">
        <v>66</v>
      </c>
      <c r="D43">
        <v>497</v>
      </c>
      <c r="E43">
        <v>504.1</v>
      </c>
      <c r="F43">
        <v>511.20000000000005</v>
      </c>
      <c r="G43">
        <v>518.30000000000007</v>
      </c>
      <c r="H43">
        <v>525.40000000000009</v>
      </c>
      <c r="I43">
        <v>532.50000000000011</v>
      </c>
      <c r="J43">
        <v>539.60000000000014</v>
      </c>
      <c r="K43">
        <v>546.70000000000016</v>
      </c>
      <c r="L43">
        <v>553.80000000000018</v>
      </c>
      <c r="M43">
        <v>560.9000000000002</v>
      </c>
      <c r="N43">
        <v>568</v>
      </c>
      <c r="O43">
        <v>568</v>
      </c>
      <c r="P43">
        <v>568</v>
      </c>
      <c r="Q43">
        <v>568</v>
      </c>
      <c r="R43">
        <v>568</v>
      </c>
      <c r="S43">
        <v>568</v>
      </c>
      <c r="T43">
        <v>568</v>
      </c>
      <c r="U43">
        <v>480</v>
      </c>
      <c r="V43">
        <v>492.625</v>
      </c>
      <c r="W43">
        <v>505.25</v>
      </c>
      <c r="X43">
        <v>517.875</v>
      </c>
      <c r="Y43">
        <v>530.5</v>
      </c>
      <c r="Z43">
        <v>543.125</v>
      </c>
      <c r="AA43">
        <v>555.75</v>
      </c>
      <c r="AB43">
        <v>568.375</v>
      </c>
      <c r="AC43">
        <v>581</v>
      </c>
      <c r="AD43">
        <v>581</v>
      </c>
      <c r="AE43">
        <v>581</v>
      </c>
      <c r="AF43">
        <v>581</v>
      </c>
      <c r="AG43">
        <v>581</v>
      </c>
      <c r="AH43">
        <v>581</v>
      </c>
      <c r="AI43">
        <v>848</v>
      </c>
      <c r="AJ43">
        <v>804.16</v>
      </c>
      <c r="AK43">
        <v>760.31999999999994</v>
      </c>
      <c r="AL43">
        <v>716.4799999999999</v>
      </c>
      <c r="AM43">
        <v>672.63999999999987</v>
      </c>
      <c r="AN43">
        <v>628.79999999999984</v>
      </c>
      <c r="AO43">
        <v>584.95999999999981</v>
      </c>
      <c r="AP43">
        <v>541.11999999999978</v>
      </c>
      <c r="AQ43">
        <v>497.27999999999975</v>
      </c>
      <c r="AR43">
        <v>453.43999999999971</v>
      </c>
      <c r="AS43">
        <v>409.59999999999968</v>
      </c>
      <c r="AT43">
        <v>365.75999999999965</v>
      </c>
      <c r="AU43">
        <v>321.91999999999962</v>
      </c>
      <c r="AV43">
        <v>278</v>
      </c>
      <c r="AW43">
        <v>278</v>
      </c>
      <c r="AX43">
        <v>278</v>
      </c>
      <c r="AY43">
        <v>278</v>
      </c>
      <c r="AZ43">
        <v>278</v>
      </c>
      <c r="BA43">
        <v>278</v>
      </c>
    </row>
    <row r="44" spans="1:53" s="2" customFormat="1">
      <c r="A44" s="3" t="s">
        <v>263</v>
      </c>
      <c r="B44" s="2">
        <v>1000</v>
      </c>
      <c r="C44" s="5" t="s">
        <v>58</v>
      </c>
      <c r="D44">
        <v>1032.5</v>
      </c>
      <c r="E44">
        <v>1047.25</v>
      </c>
      <c r="F44">
        <v>1062</v>
      </c>
      <c r="G44">
        <v>1076.75</v>
      </c>
      <c r="H44">
        <v>1091.5</v>
      </c>
      <c r="I44">
        <v>1106.25</v>
      </c>
      <c r="J44">
        <v>1121</v>
      </c>
      <c r="K44">
        <v>1135.75</v>
      </c>
      <c r="L44">
        <v>1150.5</v>
      </c>
      <c r="M44">
        <v>1165.25</v>
      </c>
      <c r="N44">
        <v>1180</v>
      </c>
      <c r="O44">
        <v>1182</v>
      </c>
      <c r="P44">
        <v>1182</v>
      </c>
      <c r="Q44">
        <v>1182</v>
      </c>
      <c r="R44">
        <v>1182</v>
      </c>
      <c r="S44">
        <v>1182</v>
      </c>
      <c r="T44">
        <v>1167</v>
      </c>
      <c r="U44">
        <v>1167</v>
      </c>
      <c r="V44">
        <v>1161</v>
      </c>
      <c r="W44">
        <v>1155</v>
      </c>
      <c r="X44">
        <v>709</v>
      </c>
      <c r="Y44">
        <v>650</v>
      </c>
      <c r="Z44">
        <v>651</v>
      </c>
      <c r="AA44">
        <v>651</v>
      </c>
      <c r="AB44">
        <v>651</v>
      </c>
      <c r="AC44">
        <v>639</v>
      </c>
      <c r="AD44">
        <v>1955</v>
      </c>
      <c r="AE44">
        <v>1955</v>
      </c>
      <c r="AF44">
        <v>1955</v>
      </c>
      <c r="AG44">
        <v>1955</v>
      </c>
      <c r="AH44">
        <v>639</v>
      </c>
      <c r="AI44">
        <v>639</v>
      </c>
      <c r="AJ44">
        <v>639</v>
      </c>
      <c r="AK44">
        <v>639</v>
      </c>
      <c r="AL44">
        <v>639</v>
      </c>
      <c r="AM44">
        <v>639</v>
      </c>
      <c r="AN44">
        <v>639</v>
      </c>
      <c r="AO44">
        <v>639</v>
      </c>
      <c r="AP44">
        <v>639</v>
      </c>
      <c r="AQ44">
        <v>639</v>
      </c>
      <c r="AR44">
        <v>639</v>
      </c>
      <c r="AS44">
        <v>639</v>
      </c>
      <c r="AT44">
        <v>639</v>
      </c>
      <c r="AU44">
        <v>639</v>
      </c>
      <c r="AV44">
        <v>639</v>
      </c>
      <c r="AW44">
        <v>639</v>
      </c>
      <c r="AX44">
        <v>639</v>
      </c>
      <c r="AY44">
        <v>639</v>
      </c>
      <c r="AZ44">
        <v>639</v>
      </c>
      <c r="BA44">
        <v>639</v>
      </c>
    </row>
    <row r="45" spans="1:53">
      <c r="A45" s="3" t="s">
        <v>67</v>
      </c>
      <c r="B45" s="4">
        <v>1435</v>
      </c>
      <c r="C45" s="5" t="s">
        <v>68</v>
      </c>
      <c r="D45">
        <v>3834.25</v>
      </c>
      <c r="E45">
        <v>3889.0250000000001</v>
      </c>
      <c r="F45">
        <v>3943.8</v>
      </c>
      <c r="G45">
        <v>3998.5750000000003</v>
      </c>
      <c r="H45">
        <v>4053.3500000000004</v>
      </c>
      <c r="I45">
        <v>4108.125</v>
      </c>
      <c r="J45">
        <v>4162.8999999999996</v>
      </c>
      <c r="K45">
        <v>4217.6749999999993</v>
      </c>
      <c r="L45">
        <v>4272.4499999999989</v>
      </c>
      <c r="M45">
        <v>4327.2249999999985</v>
      </c>
      <c r="N45">
        <v>4382</v>
      </c>
      <c r="O45">
        <v>4343</v>
      </c>
      <c r="P45">
        <v>4304</v>
      </c>
      <c r="Q45">
        <v>4265</v>
      </c>
      <c r="R45">
        <v>4226</v>
      </c>
      <c r="S45">
        <v>4193.5</v>
      </c>
      <c r="T45">
        <v>4161</v>
      </c>
      <c r="U45">
        <v>4376.33</v>
      </c>
      <c r="V45">
        <v>4591.66</v>
      </c>
      <c r="W45">
        <v>4807</v>
      </c>
      <c r="X45">
        <v>4788</v>
      </c>
      <c r="Y45">
        <v>4769</v>
      </c>
      <c r="Z45">
        <v>4750</v>
      </c>
      <c r="AA45">
        <v>4731</v>
      </c>
      <c r="AB45">
        <v>4712</v>
      </c>
      <c r="AC45">
        <v>4693</v>
      </c>
      <c r="AD45">
        <v>4527</v>
      </c>
      <c r="AE45">
        <v>4509</v>
      </c>
      <c r="AF45">
        <v>4252</v>
      </c>
      <c r="AG45">
        <v>4179</v>
      </c>
      <c r="AH45">
        <v>4252</v>
      </c>
      <c r="AI45">
        <v>4382</v>
      </c>
      <c r="AJ45">
        <v>4428</v>
      </c>
      <c r="AK45">
        <v>4538</v>
      </c>
      <c r="AL45">
        <v>4184</v>
      </c>
      <c r="AM45">
        <v>4065</v>
      </c>
      <c r="AN45">
        <v>4065</v>
      </c>
      <c r="AO45">
        <v>5075.6000000000004</v>
      </c>
      <c r="AP45">
        <v>5075.6000000000004</v>
      </c>
      <c r="AQ45">
        <v>5075.6000000000004</v>
      </c>
      <c r="AR45">
        <v>5075.6000000000004</v>
      </c>
      <c r="AS45">
        <v>5075.6000000000004</v>
      </c>
      <c r="AT45">
        <v>5075.6000000000004</v>
      </c>
      <c r="AU45">
        <v>5075.6000000000004</v>
      </c>
      <c r="AV45">
        <v>5075.6000000000004</v>
      </c>
      <c r="AW45">
        <v>5075.6000000000004</v>
      </c>
      <c r="AX45">
        <v>5075.6000000000004</v>
      </c>
      <c r="AY45">
        <v>5075.6000000000004</v>
      </c>
      <c r="AZ45">
        <v>5075.6000000000004</v>
      </c>
      <c r="BA45">
        <v>5075.6000000000004</v>
      </c>
    </row>
    <row r="46" spans="1:53" ht="13.5" customHeight="1">
      <c r="A46" s="3" t="s">
        <v>69</v>
      </c>
      <c r="B46" s="2" t="s">
        <v>375</v>
      </c>
      <c r="C46" s="5" t="s">
        <v>70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ht="13.5" customHeight="1">
      <c r="A47" s="2" t="s">
        <v>389</v>
      </c>
      <c r="B47" s="2">
        <v>1435</v>
      </c>
      <c r="C47" s="5"/>
      <c r="D47" s="25">
        <v>12062.75</v>
      </c>
      <c r="E47" s="25">
        <v>12235.075000000001</v>
      </c>
      <c r="F47" s="25">
        <v>12407.400000000001</v>
      </c>
      <c r="G47" s="25">
        <v>12579.725000000002</v>
      </c>
      <c r="H47" s="25">
        <v>12752.050000000003</v>
      </c>
      <c r="I47" s="25">
        <v>12924.375000000004</v>
      </c>
      <c r="J47" s="25">
        <v>13096.700000000004</v>
      </c>
      <c r="K47" s="25">
        <v>13269.025000000005</v>
      </c>
      <c r="L47" s="25">
        <v>13441.350000000006</v>
      </c>
      <c r="M47" s="25">
        <v>13613.675000000007</v>
      </c>
      <c r="N47" s="25">
        <v>13786</v>
      </c>
      <c r="O47" s="25">
        <v>13758.8</v>
      </c>
      <c r="P47" s="25">
        <v>13731.6</v>
      </c>
      <c r="Q47" s="25">
        <v>13704.400000000001</v>
      </c>
      <c r="R47" s="25">
        <v>13677.2</v>
      </c>
      <c r="S47" s="25">
        <v>13650</v>
      </c>
      <c r="T47" s="25">
        <v>13622.800000000001</v>
      </c>
      <c r="U47" s="25">
        <v>13595.600000000002</v>
      </c>
      <c r="V47" s="25">
        <v>13568.400000000001</v>
      </c>
      <c r="W47" s="25">
        <v>13541.2</v>
      </c>
      <c r="X47" s="25">
        <v>13514</v>
      </c>
      <c r="Y47" s="25">
        <v>13353.17</v>
      </c>
      <c r="Z47" s="25">
        <v>13192.34</v>
      </c>
      <c r="AA47" s="25">
        <v>13102</v>
      </c>
      <c r="AB47" s="25">
        <v>13078</v>
      </c>
      <c r="AC47" s="25">
        <v>13098</v>
      </c>
      <c r="AD47" s="25">
        <v>13108</v>
      </c>
      <c r="AE47" s="25">
        <v>13095</v>
      </c>
      <c r="AF47" s="25">
        <v>13097</v>
      </c>
      <c r="AG47" s="25">
        <v>13027</v>
      </c>
      <c r="AH47" s="25">
        <v>13027</v>
      </c>
      <c r="AI47" s="25">
        <v>13106</v>
      </c>
      <c r="AJ47" s="25">
        <v>13156</v>
      </c>
      <c r="AK47" s="25">
        <v>13158</v>
      </c>
      <c r="AL47" s="25">
        <v>13171</v>
      </c>
      <c r="AM47" s="25">
        <v>13139</v>
      </c>
      <c r="AN47" s="25">
        <v>13117</v>
      </c>
      <c r="AO47" s="25">
        <v>13110.15</v>
      </c>
      <c r="AP47" s="25">
        <v>13108.039000000001</v>
      </c>
      <c r="AQ47" s="25">
        <v>13099.686</v>
      </c>
      <c r="AR47" s="25">
        <v>13091.266</v>
      </c>
      <c r="AS47" s="25">
        <v>13094.237000000001</v>
      </c>
      <c r="AT47" s="25">
        <v>13099.651</v>
      </c>
      <c r="AU47" s="25">
        <v>13090.337000000001</v>
      </c>
      <c r="AV47" s="25">
        <v>13084.714</v>
      </c>
      <c r="AW47" s="25">
        <v>13093.262000000001</v>
      </c>
      <c r="AX47" s="25">
        <v>13088.984</v>
      </c>
      <c r="AY47" s="25">
        <v>13034.440999999999</v>
      </c>
      <c r="AZ47" s="25">
        <v>13032.611000000001</v>
      </c>
      <c r="BA47" s="25">
        <v>13025.154</v>
      </c>
    </row>
    <row r="48" spans="1:53" ht="13.2" customHeight="1">
      <c r="A48" s="3" t="s">
        <v>78</v>
      </c>
      <c r="B48" s="3">
        <v>1435</v>
      </c>
      <c r="C48" s="5" t="s">
        <v>79</v>
      </c>
      <c r="D48">
        <v>1763.125</v>
      </c>
      <c r="E48">
        <v>1788.3125</v>
      </c>
      <c r="F48">
        <v>1813.5</v>
      </c>
      <c r="G48">
        <v>1838.6875</v>
      </c>
      <c r="H48">
        <v>1863.875</v>
      </c>
      <c r="I48">
        <v>1889.0625</v>
      </c>
      <c r="J48">
        <v>1914.25</v>
      </c>
      <c r="K48">
        <v>1939.4375</v>
      </c>
      <c r="L48">
        <v>1964.625</v>
      </c>
      <c r="M48">
        <v>1989.8125</v>
      </c>
      <c r="N48">
        <v>2015</v>
      </c>
      <c r="O48">
        <v>2015</v>
      </c>
      <c r="P48">
        <v>2015</v>
      </c>
      <c r="Q48">
        <v>2448</v>
      </c>
      <c r="R48">
        <v>2448</v>
      </c>
      <c r="S48">
        <v>2471</v>
      </c>
      <c r="T48">
        <v>2471</v>
      </c>
      <c r="U48">
        <v>2476</v>
      </c>
      <c r="V48">
        <v>2476</v>
      </c>
      <c r="W48">
        <v>2344</v>
      </c>
      <c r="X48">
        <v>2344</v>
      </c>
      <c r="Y48">
        <v>2344</v>
      </c>
      <c r="Z48">
        <v>2306</v>
      </c>
      <c r="AA48">
        <v>2311</v>
      </c>
      <c r="AB48">
        <v>2349</v>
      </c>
      <c r="AC48">
        <v>2349</v>
      </c>
      <c r="AD48">
        <v>2349</v>
      </c>
      <c r="AE48">
        <v>2232</v>
      </c>
      <c r="AF48">
        <v>2264</v>
      </c>
      <c r="AG48">
        <v>2324</v>
      </c>
      <c r="AH48">
        <v>2047</v>
      </c>
      <c r="AI48">
        <v>2047</v>
      </c>
      <c r="AJ48">
        <v>2273</v>
      </c>
      <c r="AK48">
        <v>2273</v>
      </c>
      <c r="AL48">
        <v>2212</v>
      </c>
      <c r="AM48">
        <v>2134</v>
      </c>
      <c r="AN48">
        <v>2133</v>
      </c>
      <c r="AO48">
        <v>2133</v>
      </c>
      <c r="AP48">
        <v>2131</v>
      </c>
      <c r="AQ48">
        <v>2131</v>
      </c>
      <c r="AR48">
        <v>2122</v>
      </c>
      <c r="AS48">
        <v>2113</v>
      </c>
      <c r="AT48">
        <v>2104</v>
      </c>
      <c r="AU48">
        <v>2095</v>
      </c>
      <c r="AV48">
        <v>2095</v>
      </c>
      <c r="AW48">
        <v>2031</v>
      </c>
      <c r="AX48">
        <v>2045</v>
      </c>
      <c r="AY48">
        <v>1987</v>
      </c>
      <c r="AZ48">
        <v>1987</v>
      </c>
      <c r="BA48">
        <v>2042</v>
      </c>
    </row>
    <row r="49" spans="1:53" ht="13.2" customHeight="1" thickBot="1">
      <c r="A49" s="3" t="s">
        <v>74</v>
      </c>
      <c r="B49" s="2">
        <v>1435</v>
      </c>
      <c r="C49" s="5" t="s">
        <v>75</v>
      </c>
      <c r="D49">
        <v>552.22222222222229</v>
      </c>
      <c r="E49">
        <v>560.1111111111112</v>
      </c>
      <c r="F49">
        <v>568.00000000000011</v>
      </c>
      <c r="G49">
        <v>575.88888888888903</v>
      </c>
      <c r="H49">
        <v>583.77777777777794</v>
      </c>
      <c r="I49">
        <v>591.66666666666686</v>
      </c>
      <c r="J49">
        <v>599.55555555555577</v>
      </c>
      <c r="K49">
        <v>607.44444444444468</v>
      </c>
      <c r="L49">
        <v>615.3333333333336</v>
      </c>
      <c r="M49">
        <v>623.22222222222251</v>
      </c>
      <c r="N49">
        <v>631.11111111111143</v>
      </c>
      <c r="O49">
        <v>639.00000000000034</v>
      </c>
      <c r="P49">
        <v>646.88888888888926</v>
      </c>
      <c r="Q49">
        <v>654.77777777777817</v>
      </c>
      <c r="R49">
        <v>662.66666666666708</v>
      </c>
      <c r="S49">
        <v>670.555555555556</v>
      </c>
      <c r="T49">
        <v>678.44444444444491</v>
      </c>
      <c r="U49">
        <v>686.33333333333383</v>
      </c>
      <c r="V49">
        <v>694.22222222222274</v>
      </c>
      <c r="W49">
        <v>702.11111111111165</v>
      </c>
      <c r="X49">
        <v>710.00000000000057</v>
      </c>
      <c r="Y49">
        <v>717.88888888888948</v>
      </c>
      <c r="Z49">
        <v>725.7777777777784</v>
      </c>
      <c r="AA49">
        <v>733.66666666666731</v>
      </c>
      <c r="AB49">
        <v>741.55555555555623</v>
      </c>
      <c r="AC49">
        <v>749.44444444444514</v>
      </c>
      <c r="AD49">
        <v>757.33333333333405</v>
      </c>
      <c r="AE49">
        <v>765.22222222222297</v>
      </c>
      <c r="AF49">
        <v>773.11111111111188</v>
      </c>
      <c r="AG49">
        <v>781</v>
      </c>
      <c r="AH49">
        <v>781</v>
      </c>
      <c r="AI49">
        <v>781</v>
      </c>
      <c r="AJ49">
        <v>781</v>
      </c>
      <c r="AK49">
        <v>781</v>
      </c>
      <c r="AL49">
        <v>781</v>
      </c>
      <c r="AM49">
        <v>781</v>
      </c>
      <c r="AN49">
        <v>781</v>
      </c>
      <c r="AO49">
        <v>781</v>
      </c>
      <c r="AP49">
        <v>781</v>
      </c>
      <c r="AQ49">
        <v>781</v>
      </c>
      <c r="AR49">
        <v>781</v>
      </c>
      <c r="AS49">
        <v>781</v>
      </c>
      <c r="AT49">
        <v>781</v>
      </c>
      <c r="AU49">
        <v>781</v>
      </c>
      <c r="AV49">
        <v>781</v>
      </c>
      <c r="AW49">
        <v>781</v>
      </c>
      <c r="AX49">
        <v>781</v>
      </c>
      <c r="AY49">
        <v>781</v>
      </c>
      <c r="AZ49">
        <v>781</v>
      </c>
      <c r="BA49">
        <v>781</v>
      </c>
    </row>
    <row r="50" spans="1:53" s="2" customFormat="1" ht="13.5" customHeight="1" thickBot="1">
      <c r="A50" s="3" t="s">
        <v>76</v>
      </c>
      <c r="B50" s="2" t="s">
        <v>375</v>
      </c>
      <c r="C50" s="7" t="s">
        <v>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s="2" customFormat="1" ht="13.5" customHeight="1" thickBot="1">
      <c r="A51" s="3" t="s">
        <v>379</v>
      </c>
      <c r="B51" s="4">
        <v>1435</v>
      </c>
      <c r="C51" s="7" t="s">
        <v>80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s="2" customFormat="1" ht="13.5" customHeight="1" thickBot="1">
      <c r="A52" s="2" t="s">
        <v>390</v>
      </c>
      <c r="B52" s="2">
        <v>1676</v>
      </c>
      <c r="C52" s="7"/>
      <c r="D52" s="25">
        <v>10229.625</v>
      </c>
      <c r="E52" s="25">
        <v>10375.762500000001</v>
      </c>
      <c r="F52" s="25">
        <v>10521.9</v>
      </c>
      <c r="G52" s="25">
        <v>10668.037499999999</v>
      </c>
      <c r="H52" s="25">
        <v>10814.174999999999</v>
      </c>
      <c r="I52" s="25">
        <v>10960.3125</v>
      </c>
      <c r="J52" s="25">
        <v>11106.449999999999</v>
      </c>
      <c r="K52" s="25">
        <v>11252.587499999998</v>
      </c>
      <c r="L52" s="25">
        <v>11398.724999999999</v>
      </c>
      <c r="M52" s="25">
        <v>11544.862499999999</v>
      </c>
      <c r="N52" s="25">
        <v>11691</v>
      </c>
      <c r="O52" s="25">
        <v>11922</v>
      </c>
      <c r="P52" s="25">
        <v>11937</v>
      </c>
      <c r="Q52" s="25">
        <v>11706</v>
      </c>
      <c r="R52" s="25">
        <v>11724</v>
      </c>
      <c r="S52" s="25">
        <v>11676</v>
      </c>
      <c r="T52" s="25">
        <v>11602</v>
      </c>
      <c r="U52" s="25">
        <v>11519.7</v>
      </c>
      <c r="V52" s="25">
        <v>11520.599999999999</v>
      </c>
      <c r="W52" s="25">
        <v>11520.9</v>
      </c>
      <c r="X52" s="25">
        <v>11520.599999999999</v>
      </c>
      <c r="Y52" s="25">
        <v>11520.599999999999</v>
      </c>
      <c r="Z52" s="25">
        <v>11520.599999999999</v>
      </c>
      <c r="AA52" s="25">
        <v>11480.9</v>
      </c>
      <c r="AB52" s="25">
        <v>11480.9</v>
      </c>
      <c r="AC52" s="25">
        <v>11481</v>
      </c>
      <c r="AD52" s="25">
        <v>10497</v>
      </c>
      <c r="AE52" s="25">
        <v>10497</v>
      </c>
      <c r="AF52" s="25">
        <v>10526</v>
      </c>
      <c r="AG52" s="25">
        <v>10496</v>
      </c>
      <c r="AH52" s="25">
        <v>10536</v>
      </c>
      <c r="AI52" s="25">
        <v>10646</v>
      </c>
      <c r="AJ52" s="25">
        <v>10646</v>
      </c>
      <c r="AK52" s="25">
        <v>10646</v>
      </c>
      <c r="AL52" s="25">
        <v>10646</v>
      </c>
      <c r="AM52" s="25">
        <v>10646</v>
      </c>
      <c r="AN52" s="25">
        <v>10646</v>
      </c>
      <c r="AO52" s="25">
        <v>10626</v>
      </c>
      <c r="AP52" s="25">
        <v>10626</v>
      </c>
      <c r="AQ52" s="25">
        <v>10626</v>
      </c>
      <c r="AR52" s="25">
        <v>10626</v>
      </c>
      <c r="AS52" s="25">
        <v>10582</v>
      </c>
      <c r="AT52" s="25">
        <v>10668</v>
      </c>
      <c r="AU52" s="25">
        <v>10668</v>
      </c>
      <c r="AV52" s="25">
        <v>10575</v>
      </c>
      <c r="AW52" s="25">
        <v>10668</v>
      </c>
      <c r="AX52" s="25">
        <v>10668</v>
      </c>
      <c r="AY52" s="25">
        <v>10668</v>
      </c>
      <c r="AZ52" s="25">
        <v>10668</v>
      </c>
      <c r="BA52" s="25">
        <v>10668</v>
      </c>
    </row>
    <row r="53" spans="1:53" s="2" customFormat="1" ht="13.5" customHeight="1" thickBot="1">
      <c r="A53" s="3" t="s">
        <v>81</v>
      </c>
      <c r="B53" s="2">
        <v>1067</v>
      </c>
      <c r="C53" s="7" t="s">
        <v>82</v>
      </c>
      <c r="D53">
        <v>592.54385964912285</v>
      </c>
      <c r="E53">
        <v>601.00877192982466</v>
      </c>
      <c r="F53">
        <v>609.47368421052647</v>
      </c>
      <c r="G53">
        <v>617.93859649122828</v>
      </c>
      <c r="H53">
        <v>626.40350877193009</v>
      </c>
      <c r="I53">
        <v>634.8684210526319</v>
      </c>
      <c r="J53">
        <v>643.33333333333371</v>
      </c>
      <c r="K53">
        <v>651.79824561403552</v>
      </c>
      <c r="L53">
        <v>660.26315789473733</v>
      </c>
      <c r="M53">
        <v>668.72807017543914</v>
      </c>
      <c r="N53">
        <v>677.19298245614095</v>
      </c>
      <c r="O53">
        <v>685.65789473684276</v>
      </c>
      <c r="P53">
        <v>694.12280701754457</v>
      </c>
      <c r="Q53">
        <v>702.58771929824638</v>
      </c>
      <c r="R53">
        <v>711.05263157894819</v>
      </c>
      <c r="S53">
        <v>719.51754385965</v>
      </c>
      <c r="T53">
        <v>727.98245614035181</v>
      </c>
      <c r="U53">
        <v>736.44736842105362</v>
      </c>
      <c r="V53">
        <v>744.91228070175544</v>
      </c>
      <c r="W53">
        <v>753.37719298245725</v>
      </c>
      <c r="X53">
        <v>761.84210526315906</v>
      </c>
      <c r="Y53">
        <v>770.30701754386087</v>
      </c>
      <c r="Z53">
        <v>778.77192982456268</v>
      </c>
      <c r="AA53">
        <v>787.23684210526449</v>
      </c>
      <c r="AB53">
        <v>795.7017543859663</v>
      </c>
      <c r="AC53">
        <v>804.16666666666811</v>
      </c>
      <c r="AD53">
        <v>812.63157894736992</v>
      </c>
      <c r="AE53">
        <v>821.09649122807173</v>
      </c>
      <c r="AF53">
        <v>829.56140350877354</v>
      </c>
      <c r="AG53">
        <v>838.02631578947535</v>
      </c>
      <c r="AH53">
        <v>846.49122807017716</v>
      </c>
      <c r="AI53">
        <v>854.95614035087897</v>
      </c>
      <c r="AJ53">
        <v>863.42105263158078</v>
      </c>
      <c r="AK53">
        <v>871.88596491228259</v>
      </c>
      <c r="AL53">
        <v>880.3508771929844</v>
      </c>
      <c r="AM53">
        <v>888.81578947368621</v>
      </c>
      <c r="AN53">
        <v>897.28070175438802</v>
      </c>
      <c r="AO53">
        <v>905.74561403508983</v>
      </c>
      <c r="AP53">
        <v>914.21052631579164</v>
      </c>
      <c r="AQ53">
        <v>922.67543859649345</v>
      </c>
      <c r="AR53">
        <v>931.14035087719526</v>
      </c>
      <c r="AS53">
        <v>939.60526315789707</v>
      </c>
      <c r="AT53">
        <v>948.07017543859888</v>
      </c>
      <c r="AU53">
        <v>956.53508771930069</v>
      </c>
      <c r="AV53">
        <v>965</v>
      </c>
      <c r="AW53">
        <v>966</v>
      </c>
      <c r="AX53">
        <v>966</v>
      </c>
      <c r="AY53">
        <v>966</v>
      </c>
      <c r="AZ53">
        <v>966</v>
      </c>
      <c r="BA53">
        <v>966</v>
      </c>
    </row>
    <row r="54" spans="1:53" s="2" customFormat="1" ht="13.5" customHeight="1" thickBot="1">
      <c r="A54" s="5" t="s">
        <v>265</v>
      </c>
      <c r="B54" s="2">
        <v>1435</v>
      </c>
      <c r="C54" s="7" t="s">
        <v>83</v>
      </c>
      <c r="D54">
        <v>9570</v>
      </c>
      <c r="E54">
        <v>9056.7000000000007</v>
      </c>
      <c r="F54">
        <v>8543.4000000000015</v>
      </c>
      <c r="G54">
        <v>8030.1000000000013</v>
      </c>
      <c r="H54">
        <v>7516.8000000000011</v>
      </c>
      <c r="I54">
        <v>7003.5000000000009</v>
      </c>
      <c r="J54">
        <v>6490.2000000000007</v>
      </c>
      <c r="K54">
        <v>5976.9000000000005</v>
      </c>
      <c r="L54">
        <v>5463.6</v>
      </c>
      <c r="M54">
        <v>4950.3</v>
      </c>
      <c r="N54">
        <v>4437</v>
      </c>
      <c r="O54">
        <v>4437</v>
      </c>
      <c r="P54">
        <v>4437</v>
      </c>
      <c r="Q54">
        <v>4437</v>
      </c>
      <c r="R54">
        <v>4437</v>
      </c>
      <c r="S54">
        <v>5763</v>
      </c>
      <c r="T54">
        <v>5870</v>
      </c>
      <c r="U54">
        <v>5590.25</v>
      </c>
      <c r="V54">
        <v>5310.5</v>
      </c>
      <c r="W54">
        <v>5030.75</v>
      </c>
      <c r="X54">
        <v>4751</v>
      </c>
      <c r="Y54">
        <v>4751</v>
      </c>
      <c r="Z54">
        <v>4110</v>
      </c>
      <c r="AA54">
        <v>4570</v>
      </c>
      <c r="AB54">
        <v>4114</v>
      </c>
      <c r="AC54">
        <v>4810</v>
      </c>
      <c r="AD54">
        <v>4940</v>
      </c>
      <c r="AE54">
        <v>4976</v>
      </c>
      <c r="AF54">
        <v>5006</v>
      </c>
      <c r="AG54">
        <v>5024</v>
      </c>
      <c r="AH54">
        <v>5062</v>
      </c>
      <c r="AI54">
        <v>5125</v>
      </c>
      <c r="AJ54">
        <v>5150</v>
      </c>
      <c r="AK54">
        <v>5150</v>
      </c>
      <c r="AL54">
        <v>5150</v>
      </c>
      <c r="AM54">
        <v>5195</v>
      </c>
      <c r="AN54">
        <v>5063</v>
      </c>
      <c r="AO54">
        <v>5063</v>
      </c>
      <c r="AP54">
        <v>5195</v>
      </c>
      <c r="AQ54">
        <v>5195</v>
      </c>
      <c r="AR54">
        <v>5195</v>
      </c>
      <c r="AS54">
        <v>5186.6000000000004</v>
      </c>
      <c r="AT54">
        <v>5178.2000000000007</v>
      </c>
      <c r="AU54">
        <v>5169.8000000000011</v>
      </c>
      <c r="AV54">
        <v>5161.4000000000015</v>
      </c>
      <c r="AW54">
        <v>5153</v>
      </c>
      <c r="AX54">
        <v>5153</v>
      </c>
      <c r="AY54">
        <v>5153</v>
      </c>
      <c r="AZ54">
        <v>5153</v>
      </c>
      <c r="BA54">
        <v>5153</v>
      </c>
    </row>
    <row r="55" spans="1:53" s="2" customFormat="1" ht="13.5" customHeight="1" thickBot="1">
      <c r="A55" s="3" t="s">
        <v>190</v>
      </c>
      <c r="B55" s="8">
        <v>914</v>
      </c>
      <c r="C55" s="7" t="s">
        <v>191</v>
      </c>
      <c r="D55">
        <v>415.57894736842104</v>
      </c>
      <c r="E55">
        <v>421.51578947368421</v>
      </c>
      <c r="F55">
        <v>427.45263157894738</v>
      </c>
      <c r="G55">
        <v>433.38947368421054</v>
      </c>
      <c r="H55">
        <v>439.32631578947371</v>
      </c>
      <c r="I55">
        <v>445.26315789473688</v>
      </c>
      <c r="J55">
        <v>451.20000000000005</v>
      </c>
      <c r="K55">
        <v>457.13684210526321</v>
      </c>
      <c r="L55">
        <v>463.07368421052638</v>
      </c>
      <c r="M55">
        <v>469.01052631578955</v>
      </c>
      <c r="N55">
        <v>474.94736842105272</v>
      </c>
      <c r="O55">
        <v>480.88421052631588</v>
      </c>
      <c r="P55">
        <v>486.82105263157905</v>
      </c>
      <c r="Q55">
        <v>492.75789473684222</v>
      </c>
      <c r="R55">
        <v>498.69473684210539</v>
      </c>
      <c r="S55">
        <v>504.63157894736855</v>
      </c>
      <c r="T55">
        <v>510.56842105263172</v>
      </c>
      <c r="U55">
        <v>516.50526315789489</v>
      </c>
      <c r="V55">
        <v>522.44210526315806</v>
      </c>
      <c r="W55">
        <v>528.37894736842122</v>
      </c>
      <c r="X55">
        <v>534.31578947368439</v>
      </c>
      <c r="Y55">
        <v>540.25263157894756</v>
      </c>
      <c r="Z55">
        <v>546.18947368421072</v>
      </c>
      <c r="AA55">
        <v>552.12631578947389</v>
      </c>
      <c r="AB55">
        <v>558.06315789473706</v>
      </c>
      <c r="AC55">
        <v>564</v>
      </c>
      <c r="AD55">
        <v>564</v>
      </c>
      <c r="AE55">
        <v>564</v>
      </c>
      <c r="AF55">
        <v>547</v>
      </c>
      <c r="AG55">
        <v>547</v>
      </c>
      <c r="AH55">
        <v>547</v>
      </c>
      <c r="AI55">
        <v>547</v>
      </c>
      <c r="AJ55">
        <v>547</v>
      </c>
      <c r="AK55">
        <v>547</v>
      </c>
      <c r="AL55">
        <v>547</v>
      </c>
      <c r="AM55">
        <v>547</v>
      </c>
      <c r="AN55">
        <v>547</v>
      </c>
      <c r="AO55">
        <v>547</v>
      </c>
      <c r="AP55">
        <v>547</v>
      </c>
      <c r="AQ55">
        <v>547</v>
      </c>
      <c r="AR55">
        <v>547</v>
      </c>
      <c r="AS55">
        <v>547</v>
      </c>
      <c r="AT55">
        <v>547</v>
      </c>
      <c r="AU55">
        <v>547</v>
      </c>
      <c r="AV55">
        <v>547</v>
      </c>
      <c r="AW55">
        <v>547</v>
      </c>
      <c r="AX55">
        <v>547</v>
      </c>
      <c r="AY55">
        <v>547</v>
      </c>
      <c r="AZ55">
        <v>547</v>
      </c>
      <c r="BA55">
        <v>547</v>
      </c>
    </row>
    <row r="56" spans="1:53" s="2" customFormat="1" ht="13.2" customHeight="1" thickBot="1">
      <c r="A56" s="3" t="s">
        <v>84</v>
      </c>
      <c r="B56" s="4">
        <v>950</v>
      </c>
      <c r="C56" s="7" t="s">
        <v>85</v>
      </c>
      <c r="D56">
        <v>187.89473684210526</v>
      </c>
      <c r="E56">
        <v>190.57894736842104</v>
      </c>
      <c r="F56">
        <v>193.26315789473682</v>
      </c>
      <c r="G56">
        <v>195.9473684210526</v>
      </c>
      <c r="H56">
        <v>198.63157894736838</v>
      </c>
      <c r="I56">
        <v>201.31578947368416</v>
      </c>
      <c r="J56">
        <v>203.99999999999994</v>
      </c>
      <c r="K56">
        <v>206.68421052631572</v>
      </c>
      <c r="L56">
        <v>209.3684210526315</v>
      </c>
      <c r="M56">
        <v>212.05263157894728</v>
      </c>
      <c r="N56">
        <v>214.73684210526307</v>
      </c>
      <c r="O56">
        <v>217.42105263157885</v>
      </c>
      <c r="P56">
        <v>220.10526315789463</v>
      </c>
      <c r="Q56">
        <v>222.78947368421041</v>
      </c>
      <c r="R56">
        <v>225.47368421052619</v>
      </c>
      <c r="S56">
        <v>228.15789473684197</v>
      </c>
      <c r="T56">
        <v>230.84210526315775</v>
      </c>
      <c r="U56">
        <v>233.52631578947353</v>
      </c>
      <c r="V56">
        <v>236.21052631578931</v>
      </c>
      <c r="W56">
        <v>238.89473684210509</v>
      </c>
      <c r="X56">
        <v>241.57894736842087</v>
      </c>
      <c r="Y56">
        <v>244.26315789473665</v>
      </c>
      <c r="Z56">
        <v>246.94736842105243</v>
      </c>
      <c r="AA56">
        <v>249.63157894736821</v>
      </c>
      <c r="AB56">
        <v>252.31578947368399</v>
      </c>
      <c r="AC56">
        <v>254.99999999999977</v>
      </c>
      <c r="AD56">
        <v>257.68421052631555</v>
      </c>
      <c r="AE56">
        <v>260.36842105263133</v>
      </c>
      <c r="AF56">
        <v>263.05263157894711</v>
      </c>
      <c r="AG56">
        <v>265.73684210526289</v>
      </c>
      <c r="AH56">
        <v>268.42105263157868</v>
      </c>
      <c r="AI56">
        <v>271.10526315789446</v>
      </c>
      <c r="AJ56">
        <v>273.78947368421024</v>
      </c>
      <c r="AK56">
        <v>276.47368421052602</v>
      </c>
      <c r="AL56">
        <v>279.1578947368418</v>
      </c>
      <c r="AM56">
        <v>281.84210526315758</v>
      </c>
      <c r="AN56">
        <v>284.52631578947336</v>
      </c>
      <c r="AO56">
        <v>287.21052631578914</v>
      </c>
      <c r="AP56">
        <v>289.89473684210492</v>
      </c>
      <c r="AQ56">
        <v>292.5789473684207</v>
      </c>
      <c r="AR56">
        <v>295.26315789473648</v>
      </c>
      <c r="AS56">
        <v>297.94736842105226</v>
      </c>
      <c r="AT56">
        <v>300.63157894736804</v>
      </c>
      <c r="AU56">
        <v>303.31578947368382</v>
      </c>
      <c r="AV56">
        <v>306</v>
      </c>
      <c r="AW56">
        <v>306</v>
      </c>
      <c r="AX56">
        <v>306</v>
      </c>
      <c r="AY56">
        <v>306</v>
      </c>
      <c r="AZ56">
        <v>306</v>
      </c>
      <c r="BA56">
        <v>306</v>
      </c>
    </row>
    <row r="57" spans="1:53" s="2" customFormat="1" ht="13.5" customHeight="1" thickBot="1">
      <c r="A57" s="3" t="s">
        <v>88</v>
      </c>
      <c r="B57" s="4">
        <v>1435</v>
      </c>
      <c r="C57" s="7" t="s">
        <v>89</v>
      </c>
      <c r="D57">
        <v>683.375</v>
      </c>
      <c r="E57">
        <v>693.13750000000005</v>
      </c>
      <c r="F57">
        <v>702.90000000000009</v>
      </c>
      <c r="G57">
        <v>712.66250000000014</v>
      </c>
      <c r="H57">
        <v>722.42500000000018</v>
      </c>
      <c r="I57">
        <v>732.18750000000023</v>
      </c>
      <c r="J57">
        <v>741.95000000000027</v>
      </c>
      <c r="K57">
        <v>751.71250000000032</v>
      </c>
      <c r="L57">
        <v>761.47500000000036</v>
      </c>
      <c r="M57">
        <v>771.23750000000041</v>
      </c>
      <c r="N57">
        <v>781</v>
      </c>
      <c r="O57">
        <v>781</v>
      </c>
      <c r="P57">
        <v>781</v>
      </c>
      <c r="Q57">
        <v>781</v>
      </c>
      <c r="R57">
        <v>781</v>
      </c>
      <c r="S57">
        <v>781</v>
      </c>
      <c r="T57">
        <v>781</v>
      </c>
      <c r="U57">
        <v>781</v>
      </c>
      <c r="V57">
        <v>781</v>
      </c>
      <c r="W57">
        <v>781</v>
      </c>
      <c r="X57">
        <v>781</v>
      </c>
      <c r="Y57">
        <v>781</v>
      </c>
      <c r="Z57">
        <v>780</v>
      </c>
      <c r="AA57">
        <v>779</v>
      </c>
      <c r="AB57">
        <v>778</v>
      </c>
      <c r="AC57">
        <v>777</v>
      </c>
      <c r="AD57">
        <v>776</v>
      </c>
      <c r="AE57">
        <v>775</v>
      </c>
      <c r="AF57">
        <v>774</v>
      </c>
      <c r="AG57">
        <v>773</v>
      </c>
      <c r="AH57">
        <v>772</v>
      </c>
      <c r="AI57">
        <v>771</v>
      </c>
      <c r="AJ57">
        <v>770</v>
      </c>
      <c r="AK57">
        <v>769</v>
      </c>
      <c r="AL57">
        <v>768</v>
      </c>
      <c r="AM57">
        <v>767</v>
      </c>
      <c r="AN57">
        <v>766</v>
      </c>
      <c r="AO57">
        <v>765</v>
      </c>
      <c r="AP57">
        <v>764</v>
      </c>
      <c r="AQ57">
        <v>763</v>
      </c>
      <c r="AR57">
        <v>762</v>
      </c>
      <c r="AS57">
        <v>761</v>
      </c>
      <c r="AT57">
        <v>760</v>
      </c>
      <c r="AU57">
        <v>759</v>
      </c>
      <c r="AV57">
        <v>758</v>
      </c>
      <c r="AW57">
        <v>757</v>
      </c>
      <c r="AX57">
        <v>756</v>
      </c>
      <c r="AY57">
        <v>755</v>
      </c>
      <c r="AZ57">
        <v>754</v>
      </c>
      <c r="BA57">
        <v>754</v>
      </c>
    </row>
    <row r="58" spans="1:53" s="2" customFormat="1" ht="13.5" customHeight="1">
      <c r="A58" s="2" t="s">
        <v>266</v>
      </c>
      <c r="B58" s="2" t="s">
        <v>375</v>
      </c>
      <c r="C58" s="7"/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s="2" customFormat="1">
      <c r="A59" s="3" t="s">
        <v>92</v>
      </c>
      <c r="B59" s="2">
        <v>597</v>
      </c>
      <c r="C59" s="5" t="s">
        <v>93</v>
      </c>
      <c r="D59">
        <v>366.57894736842104</v>
      </c>
      <c r="E59">
        <v>371.81578947368422</v>
      </c>
      <c r="F59">
        <v>377.0526315789474</v>
      </c>
      <c r="G59">
        <v>382.28947368421058</v>
      </c>
      <c r="H59">
        <v>387.52631578947376</v>
      </c>
      <c r="I59">
        <v>392.76315789473693</v>
      </c>
      <c r="J59">
        <v>398.00000000000011</v>
      </c>
      <c r="K59">
        <v>403.23684210526329</v>
      </c>
      <c r="L59">
        <v>408.47368421052647</v>
      </c>
      <c r="M59">
        <v>413.71052631578965</v>
      </c>
      <c r="N59">
        <v>418.94736842105283</v>
      </c>
      <c r="O59">
        <v>424.18421052631601</v>
      </c>
      <c r="P59">
        <v>429.42105263157919</v>
      </c>
      <c r="Q59">
        <v>434.65789473684237</v>
      </c>
      <c r="R59">
        <v>439.89473684210554</v>
      </c>
      <c r="S59">
        <v>445.13157894736872</v>
      </c>
      <c r="T59">
        <v>450.3684210526319</v>
      </c>
      <c r="U59">
        <v>455.60526315789508</v>
      </c>
      <c r="V59">
        <v>460.84210526315826</v>
      </c>
      <c r="W59">
        <v>466.07894736842144</v>
      </c>
      <c r="X59">
        <v>471.31578947368462</v>
      </c>
      <c r="Y59">
        <v>476.5526315789478</v>
      </c>
      <c r="Z59">
        <v>481.78947368421098</v>
      </c>
      <c r="AA59">
        <v>487.02631578947415</v>
      </c>
      <c r="AB59">
        <v>492.26315789473733</v>
      </c>
      <c r="AC59">
        <v>497.50000000000051</v>
      </c>
      <c r="AD59">
        <v>502.73684210526369</v>
      </c>
      <c r="AE59">
        <v>507.97368421052687</v>
      </c>
      <c r="AF59">
        <v>513.21052631579005</v>
      </c>
      <c r="AG59">
        <v>518.44736842105317</v>
      </c>
      <c r="AH59">
        <v>523.68421052631629</v>
      </c>
      <c r="AI59">
        <v>528.92105263157941</v>
      </c>
      <c r="AJ59">
        <v>534.15789473684254</v>
      </c>
      <c r="AK59">
        <v>539.39473684210566</v>
      </c>
      <c r="AL59">
        <v>544.63157894736878</v>
      </c>
      <c r="AM59">
        <v>549.8684210526319</v>
      </c>
      <c r="AN59">
        <v>555.10526315789502</v>
      </c>
      <c r="AO59">
        <v>560.34210526315815</v>
      </c>
      <c r="AP59">
        <v>565.57894736842127</v>
      </c>
      <c r="AQ59">
        <v>570.81578947368439</v>
      </c>
      <c r="AR59">
        <v>576.05263157894751</v>
      </c>
      <c r="AS59">
        <v>581.28947368421063</v>
      </c>
      <c r="AT59">
        <v>586.52631578947376</v>
      </c>
      <c r="AU59">
        <v>591.76315789473688</v>
      </c>
      <c r="AV59">
        <v>597</v>
      </c>
      <c r="AW59">
        <v>597</v>
      </c>
      <c r="AX59">
        <v>597</v>
      </c>
      <c r="AY59">
        <v>597</v>
      </c>
      <c r="AZ59">
        <v>597</v>
      </c>
      <c r="BA59">
        <v>597</v>
      </c>
    </row>
    <row r="60" spans="1:53" s="2" customFormat="1">
      <c r="A60" s="3" t="s">
        <v>90</v>
      </c>
      <c r="B60" s="2">
        <v>1524</v>
      </c>
      <c r="C60" s="5" t="s">
        <v>91</v>
      </c>
      <c r="D60">
        <v>5315.625</v>
      </c>
      <c r="E60">
        <v>5391.5625</v>
      </c>
      <c r="F60">
        <v>5467.5</v>
      </c>
      <c r="G60">
        <v>5543.4375</v>
      </c>
      <c r="H60">
        <v>5619.375</v>
      </c>
      <c r="I60">
        <v>5695.3125</v>
      </c>
      <c r="J60">
        <v>5771.25</v>
      </c>
      <c r="K60">
        <v>5847.1875</v>
      </c>
      <c r="L60">
        <v>5923.125</v>
      </c>
      <c r="M60">
        <v>5999.0625</v>
      </c>
      <c r="N60">
        <v>6075</v>
      </c>
      <c r="O60">
        <v>6092</v>
      </c>
      <c r="P60">
        <v>6090</v>
      </c>
      <c r="Q60">
        <v>6000</v>
      </c>
      <c r="R60">
        <v>5998</v>
      </c>
      <c r="S60">
        <v>5900</v>
      </c>
      <c r="T60">
        <v>5899</v>
      </c>
      <c r="U60">
        <v>5900</v>
      </c>
      <c r="V60">
        <v>5884</v>
      </c>
      <c r="W60">
        <v>5884</v>
      </c>
      <c r="X60">
        <v>5867</v>
      </c>
      <c r="Y60">
        <v>5874</v>
      </c>
      <c r="Z60">
        <v>5874</v>
      </c>
      <c r="AA60">
        <v>5885</v>
      </c>
      <c r="AB60">
        <v>5880</v>
      </c>
      <c r="AC60">
        <v>5880</v>
      </c>
      <c r="AD60">
        <v>5859</v>
      </c>
      <c r="AE60">
        <v>5865</v>
      </c>
      <c r="AF60">
        <v>5867</v>
      </c>
      <c r="AG60">
        <v>5836</v>
      </c>
      <c r="AH60">
        <v>5854</v>
      </c>
      <c r="AI60">
        <v>5850</v>
      </c>
      <c r="AJ60">
        <v>5850</v>
      </c>
      <c r="AK60">
        <v>5851</v>
      </c>
      <c r="AL60">
        <v>5741</v>
      </c>
      <c r="AM60">
        <v>5732</v>
      </c>
      <c r="AN60">
        <v>5905</v>
      </c>
      <c r="AO60">
        <v>5899</v>
      </c>
      <c r="AP60">
        <v>5919</v>
      </c>
      <c r="AQ60">
        <v>5919</v>
      </c>
      <c r="AR60">
        <v>5919</v>
      </c>
      <c r="AS60">
        <v>5944</v>
      </c>
      <c r="AT60">
        <v>5944</v>
      </c>
      <c r="AU60">
        <v>5944</v>
      </c>
      <c r="AV60">
        <v>5944</v>
      </c>
      <c r="AW60">
        <v>5923</v>
      </c>
      <c r="AX60">
        <v>5926</v>
      </c>
      <c r="AY60">
        <v>5926</v>
      </c>
      <c r="AZ60">
        <v>5926</v>
      </c>
      <c r="BA60">
        <v>5923</v>
      </c>
    </row>
    <row r="61" spans="1:53" s="2" customFormat="1" ht="15" customHeight="1">
      <c r="A61" s="3" t="s">
        <v>94</v>
      </c>
      <c r="B61" s="2">
        <v>1435</v>
      </c>
      <c r="C61" s="3" t="s">
        <v>95</v>
      </c>
      <c r="D61">
        <v>30066.75</v>
      </c>
      <c r="E61">
        <v>30496.275000000001</v>
      </c>
      <c r="F61">
        <v>30925.800000000003</v>
      </c>
      <c r="G61">
        <v>31355.325000000004</v>
      </c>
      <c r="H61">
        <v>31784.850000000006</v>
      </c>
      <c r="I61">
        <v>32214.375000000007</v>
      </c>
      <c r="J61">
        <v>32643.900000000009</v>
      </c>
      <c r="K61">
        <v>33073.42500000001</v>
      </c>
      <c r="L61">
        <v>33502.950000000012</v>
      </c>
      <c r="M61">
        <v>33932.475000000013</v>
      </c>
      <c r="N61">
        <v>34362</v>
      </c>
      <c r="O61">
        <v>34384</v>
      </c>
      <c r="P61">
        <v>34595</v>
      </c>
      <c r="Q61">
        <v>34710</v>
      </c>
      <c r="R61">
        <v>34688</v>
      </c>
      <c r="S61">
        <v>34676</v>
      </c>
      <c r="T61">
        <v>34639</v>
      </c>
      <c r="U61">
        <v>34646</v>
      </c>
      <c r="V61">
        <v>34563</v>
      </c>
      <c r="W61">
        <v>34322</v>
      </c>
      <c r="X61">
        <v>34070</v>
      </c>
      <c r="Y61">
        <v>33446</v>
      </c>
      <c r="Z61">
        <v>32731</v>
      </c>
      <c r="AA61">
        <v>32579</v>
      </c>
      <c r="AB61">
        <v>32275</v>
      </c>
      <c r="AC61">
        <v>31997</v>
      </c>
      <c r="AD61">
        <v>31910</v>
      </c>
      <c r="AE61">
        <v>31879</v>
      </c>
      <c r="AF61">
        <v>31793</v>
      </c>
      <c r="AG61">
        <v>29171</v>
      </c>
      <c r="AH61">
        <v>29330</v>
      </c>
      <c r="AI61">
        <v>29503</v>
      </c>
      <c r="AJ61">
        <v>29410</v>
      </c>
      <c r="AK61">
        <v>29327</v>
      </c>
      <c r="AL61">
        <v>29304</v>
      </c>
      <c r="AM61">
        <v>28470</v>
      </c>
      <c r="AN61">
        <v>29620</v>
      </c>
      <c r="AO61">
        <v>29976</v>
      </c>
      <c r="AP61">
        <v>29959</v>
      </c>
      <c r="AQ61">
        <v>33698</v>
      </c>
      <c r="AR61">
        <v>29929</v>
      </c>
      <c r="AS61">
        <v>30071</v>
      </c>
      <c r="AT61">
        <v>29406</v>
      </c>
      <c r="AU61">
        <v>29979</v>
      </c>
      <c r="AV61">
        <v>29335</v>
      </c>
      <c r="AW61">
        <v>28866</v>
      </c>
      <c r="AX61">
        <v>29236.65</v>
      </c>
      <c r="AY61">
        <v>29248.142</v>
      </c>
      <c r="AZ61">
        <v>28241</v>
      </c>
      <c r="BA61">
        <v>28241</v>
      </c>
    </row>
    <row r="62" spans="1:53" s="2" customFormat="1">
      <c r="A62" s="4" t="s">
        <v>241</v>
      </c>
      <c r="C62" s="3"/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s="2" customFormat="1">
      <c r="A63" s="3" t="s">
        <v>178</v>
      </c>
      <c r="B63" s="2" t="s">
        <v>375</v>
      </c>
      <c r="C63" s="3" t="s">
        <v>179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s="2" t="s">
        <v>240</v>
      </c>
      <c r="B64" s="2" t="s">
        <v>375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>
      <c r="A65" s="9" t="s">
        <v>96</v>
      </c>
      <c r="B65" s="2">
        <v>1435</v>
      </c>
      <c r="C65" s="3" t="s">
        <v>97</v>
      </c>
      <c r="D65">
        <v>298.375</v>
      </c>
      <c r="E65">
        <v>302.63749999999999</v>
      </c>
      <c r="F65">
        <v>306.89999999999998</v>
      </c>
      <c r="G65">
        <v>311.16249999999997</v>
      </c>
      <c r="H65">
        <v>315.42499999999995</v>
      </c>
      <c r="I65">
        <v>319.68749999999994</v>
      </c>
      <c r="J65">
        <v>323.94999999999993</v>
      </c>
      <c r="K65">
        <v>328.21249999999992</v>
      </c>
      <c r="L65">
        <v>332.47499999999991</v>
      </c>
      <c r="M65">
        <v>336.7374999999999</v>
      </c>
      <c r="N65">
        <v>341</v>
      </c>
      <c r="O65">
        <v>341</v>
      </c>
      <c r="P65">
        <v>341</v>
      </c>
      <c r="Q65">
        <v>341</v>
      </c>
      <c r="R65">
        <v>341</v>
      </c>
      <c r="S65">
        <v>341</v>
      </c>
      <c r="T65">
        <v>648</v>
      </c>
      <c r="U65">
        <v>648</v>
      </c>
      <c r="V65">
        <v>650</v>
      </c>
      <c r="W65">
        <v>684</v>
      </c>
      <c r="X65">
        <v>683</v>
      </c>
      <c r="Y65">
        <v>683</v>
      </c>
      <c r="Z65">
        <v>683</v>
      </c>
      <c r="AA65">
        <v>683</v>
      </c>
      <c r="AB65">
        <v>683</v>
      </c>
      <c r="AC65">
        <v>683</v>
      </c>
      <c r="AD65">
        <v>814</v>
      </c>
      <c r="AE65">
        <v>814</v>
      </c>
      <c r="AF65">
        <v>814</v>
      </c>
      <c r="AG65">
        <v>814</v>
      </c>
      <c r="AH65">
        <v>731</v>
      </c>
      <c r="AI65">
        <v>731</v>
      </c>
      <c r="AJ65">
        <v>731</v>
      </c>
      <c r="AK65">
        <v>731</v>
      </c>
      <c r="AL65">
        <v>810</v>
      </c>
      <c r="AM65">
        <v>810</v>
      </c>
      <c r="AN65">
        <v>810</v>
      </c>
      <c r="AO65">
        <v>810</v>
      </c>
      <c r="AP65">
        <v>810</v>
      </c>
      <c r="AQ65">
        <v>813</v>
      </c>
      <c r="AR65">
        <v>810</v>
      </c>
      <c r="AS65">
        <v>810</v>
      </c>
      <c r="AT65">
        <v>810</v>
      </c>
      <c r="AU65">
        <v>810</v>
      </c>
      <c r="AV65">
        <v>810</v>
      </c>
      <c r="AW65">
        <v>810</v>
      </c>
      <c r="AX65">
        <v>810</v>
      </c>
      <c r="AY65">
        <v>810</v>
      </c>
      <c r="AZ65">
        <v>810</v>
      </c>
      <c r="BA65">
        <v>810</v>
      </c>
    </row>
    <row r="66" spans="1:53">
      <c r="A66" s="3" t="s">
        <v>267</v>
      </c>
      <c r="B66" s="2">
        <v>1000</v>
      </c>
      <c r="C66" s="3" t="s">
        <v>102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>
      <c r="A67" s="3" t="s">
        <v>72</v>
      </c>
      <c r="B67" s="2">
        <v>1435</v>
      </c>
      <c r="C67" s="3" t="s">
        <v>73</v>
      </c>
      <c r="D67">
        <v>31811.111111111113</v>
      </c>
      <c r="E67">
        <v>32265.555555555558</v>
      </c>
      <c r="F67">
        <v>32720.000000000004</v>
      </c>
      <c r="G67">
        <v>33174.444444444445</v>
      </c>
      <c r="H67">
        <v>33628.888888888891</v>
      </c>
      <c r="I67">
        <v>34083.333333333336</v>
      </c>
      <c r="J67">
        <v>34537.777777777781</v>
      </c>
      <c r="K67">
        <v>34992.222222222226</v>
      </c>
      <c r="L67">
        <v>35446.666666666672</v>
      </c>
      <c r="M67">
        <v>35901.111111111117</v>
      </c>
      <c r="N67">
        <v>36355.555555555562</v>
      </c>
      <c r="O67">
        <v>36810.000000000007</v>
      </c>
      <c r="P67">
        <v>37264.444444444453</v>
      </c>
      <c r="Q67">
        <v>37718.888888888898</v>
      </c>
      <c r="R67">
        <v>38173.333333333343</v>
      </c>
      <c r="S67">
        <v>38627.777777777788</v>
      </c>
      <c r="T67">
        <v>39082.222222222234</v>
      </c>
      <c r="U67">
        <v>39536.666666666679</v>
      </c>
      <c r="V67">
        <v>39991.111111111124</v>
      </c>
      <c r="W67">
        <v>40445.555555555569</v>
      </c>
      <c r="X67">
        <v>40900</v>
      </c>
      <c r="Y67">
        <v>41112.370000000003</v>
      </c>
      <c r="Z67">
        <v>40826.82</v>
      </c>
      <c r="AA67">
        <v>40384.92</v>
      </c>
      <c r="AB67">
        <v>41401</v>
      </c>
      <c r="AC67">
        <v>41718</v>
      </c>
      <c r="AD67">
        <v>40826</v>
      </c>
      <c r="AE67">
        <v>38450</v>
      </c>
      <c r="AF67">
        <v>38150</v>
      </c>
      <c r="AG67">
        <v>37589</v>
      </c>
      <c r="AH67">
        <v>36642</v>
      </c>
      <c r="AI67">
        <v>36050</v>
      </c>
      <c r="AJ67">
        <v>35868</v>
      </c>
      <c r="AK67">
        <v>36054</v>
      </c>
      <c r="AL67">
        <v>34724.574999999997</v>
      </c>
      <c r="AM67">
        <v>34228.19</v>
      </c>
      <c r="AN67">
        <v>34128.400000000001</v>
      </c>
      <c r="AO67">
        <v>33977.603000000003</v>
      </c>
      <c r="AP67">
        <v>33862.300000000003</v>
      </c>
      <c r="AQ67">
        <v>33721.305</v>
      </c>
      <c r="AR67">
        <v>33714.093000000001</v>
      </c>
      <c r="AS67">
        <v>33575.872000000003</v>
      </c>
      <c r="AT67">
        <v>33506</v>
      </c>
      <c r="AU67">
        <v>33449</v>
      </c>
      <c r="AV67">
        <v>33426</v>
      </c>
      <c r="AW67">
        <v>33332</v>
      </c>
      <c r="AX67">
        <v>33380</v>
      </c>
      <c r="AY67">
        <v>33488</v>
      </c>
      <c r="AZ67">
        <v>33440</v>
      </c>
      <c r="BA67">
        <v>33422</v>
      </c>
    </row>
    <row r="68" spans="1:53">
      <c r="A68" s="5" t="s">
        <v>269</v>
      </c>
      <c r="B68" s="2">
        <v>1067</v>
      </c>
      <c r="C68" s="3" t="s">
        <v>100</v>
      </c>
      <c r="D68">
        <v>831.25</v>
      </c>
      <c r="E68">
        <v>843.125</v>
      </c>
      <c r="F68">
        <v>855</v>
      </c>
      <c r="G68">
        <v>866.875</v>
      </c>
      <c r="H68">
        <v>878.75</v>
      </c>
      <c r="I68">
        <v>890.625</v>
      </c>
      <c r="J68">
        <v>902.5</v>
      </c>
      <c r="K68">
        <v>914.375</v>
      </c>
      <c r="L68">
        <v>926.25</v>
      </c>
      <c r="M68">
        <v>938.125</v>
      </c>
      <c r="N68">
        <v>950</v>
      </c>
      <c r="O68">
        <v>950</v>
      </c>
      <c r="P68">
        <v>950</v>
      </c>
      <c r="Q68">
        <v>950</v>
      </c>
      <c r="R68">
        <v>950</v>
      </c>
      <c r="S68">
        <v>950</v>
      </c>
      <c r="T68">
        <v>950</v>
      </c>
      <c r="U68">
        <v>950</v>
      </c>
      <c r="V68">
        <v>951</v>
      </c>
      <c r="W68">
        <v>952</v>
      </c>
      <c r="X68">
        <v>953</v>
      </c>
      <c r="Y68">
        <v>953</v>
      </c>
      <c r="Z68">
        <v>953</v>
      </c>
      <c r="AA68">
        <v>953</v>
      </c>
      <c r="AB68">
        <v>953</v>
      </c>
      <c r="AC68">
        <v>953</v>
      </c>
      <c r="AD68">
        <v>953</v>
      </c>
      <c r="AE68">
        <v>953</v>
      </c>
      <c r="AF68">
        <v>953</v>
      </c>
      <c r="AG68">
        <v>953</v>
      </c>
      <c r="AH68">
        <v>953</v>
      </c>
      <c r="AI68">
        <v>953</v>
      </c>
      <c r="AJ68">
        <v>953</v>
      </c>
      <c r="AK68">
        <v>977</v>
      </c>
      <c r="AL68">
        <v>969</v>
      </c>
      <c r="AM68">
        <v>961</v>
      </c>
      <c r="AN68">
        <v>953</v>
      </c>
      <c r="AO68">
        <v>953</v>
      </c>
      <c r="AP68">
        <v>953</v>
      </c>
      <c r="AQ68">
        <v>953</v>
      </c>
      <c r="AR68">
        <v>953</v>
      </c>
      <c r="AS68">
        <v>953</v>
      </c>
      <c r="AT68">
        <v>953</v>
      </c>
      <c r="AU68">
        <v>953</v>
      </c>
      <c r="AV68">
        <v>953</v>
      </c>
      <c r="AW68">
        <v>953</v>
      </c>
      <c r="AX68">
        <v>953</v>
      </c>
      <c r="AY68">
        <v>953</v>
      </c>
      <c r="AZ68">
        <v>953</v>
      </c>
      <c r="BA68">
        <v>953</v>
      </c>
    </row>
    <row r="69" spans="1:53" ht="13.5" customHeight="1">
      <c r="A69" s="3" t="s">
        <v>268</v>
      </c>
      <c r="B69" s="2">
        <v>1435</v>
      </c>
      <c r="C69" s="3" t="s">
        <v>104</v>
      </c>
      <c r="D69">
        <v>2153.375</v>
      </c>
      <c r="E69">
        <v>2184.1374999999998</v>
      </c>
      <c r="F69">
        <v>2214.8999999999996</v>
      </c>
      <c r="G69">
        <v>2245.6624999999995</v>
      </c>
      <c r="H69">
        <v>2276.4249999999993</v>
      </c>
      <c r="I69">
        <v>2307.1874999999991</v>
      </c>
      <c r="J69">
        <v>2337.9499999999989</v>
      </c>
      <c r="K69">
        <v>2368.7124999999987</v>
      </c>
      <c r="L69">
        <v>2399.4749999999985</v>
      </c>
      <c r="M69">
        <v>2430.2374999999984</v>
      </c>
      <c r="N69">
        <v>2461</v>
      </c>
      <c r="O69">
        <v>2461</v>
      </c>
      <c r="P69">
        <v>2461</v>
      </c>
      <c r="Q69">
        <v>2461</v>
      </c>
      <c r="R69">
        <v>2461</v>
      </c>
      <c r="S69">
        <v>2461</v>
      </c>
      <c r="T69">
        <v>2461</v>
      </c>
      <c r="U69">
        <v>2479</v>
      </c>
      <c r="V69">
        <v>2479</v>
      </c>
      <c r="W69">
        <v>2479</v>
      </c>
      <c r="X69">
        <v>2484</v>
      </c>
      <c r="Y69">
        <v>2484</v>
      </c>
      <c r="Z69">
        <v>2484</v>
      </c>
      <c r="AA69">
        <v>2497</v>
      </c>
      <c r="AB69">
        <v>2497</v>
      </c>
      <c r="AC69">
        <v>2474</v>
      </c>
      <c r="AD69">
        <v>2474</v>
      </c>
      <c r="AE69">
        <v>2503</v>
      </c>
      <c r="AF69">
        <v>2299</v>
      </c>
      <c r="AG69">
        <v>2299</v>
      </c>
      <c r="AH69">
        <v>2338</v>
      </c>
      <c r="AI69">
        <v>2377</v>
      </c>
      <c r="AJ69">
        <v>2383</v>
      </c>
      <c r="AK69">
        <v>2414</v>
      </c>
      <c r="AL69">
        <v>2449</v>
      </c>
      <c r="AM69">
        <v>2576</v>
      </c>
      <c r="AN69">
        <v>2509</v>
      </c>
      <c r="AO69">
        <v>2551</v>
      </c>
      <c r="AP69">
        <v>2552</v>
      </c>
      <c r="AQ69">
        <v>2552</v>
      </c>
      <c r="AR69">
        <v>2552</v>
      </c>
      <c r="AS69">
        <v>2554</v>
      </c>
      <c r="AT69">
        <v>2208</v>
      </c>
      <c r="AU69">
        <v>2265</v>
      </c>
      <c r="AV69">
        <v>2238</v>
      </c>
      <c r="AW69">
        <v>2240</v>
      </c>
      <c r="AX69">
        <v>2240</v>
      </c>
      <c r="AY69">
        <v>2240</v>
      </c>
      <c r="AZ69">
        <v>2293</v>
      </c>
      <c r="BA69">
        <v>2279</v>
      </c>
    </row>
    <row r="70" spans="1:53" ht="13.5" customHeight="1">
      <c r="A70" s="3" t="s">
        <v>270</v>
      </c>
      <c r="B70" s="2" t="s">
        <v>375</v>
      </c>
      <c r="C70" s="5" t="s">
        <v>106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ht="13.5" customHeight="1">
      <c r="A71" s="3" t="s">
        <v>271</v>
      </c>
      <c r="B71" s="2" t="s">
        <v>375</v>
      </c>
      <c r="C71" s="5" t="s">
        <v>105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ht="13.5" customHeight="1">
      <c r="A72" s="2" t="s">
        <v>242</v>
      </c>
      <c r="B72" s="2"/>
      <c r="C72" s="5"/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ht="13.5" customHeight="1">
      <c r="A73" s="3" t="s">
        <v>272</v>
      </c>
      <c r="B73" s="2">
        <v>914</v>
      </c>
      <c r="C73" s="5" t="s">
        <v>107</v>
      </c>
      <c r="D73">
        <v>665.36842105263156</v>
      </c>
      <c r="E73">
        <v>674.87368421052633</v>
      </c>
      <c r="F73">
        <v>684.37894736842111</v>
      </c>
      <c r="G73">
        <v>693.88421052631588</v>
      </c>
      <c r="H73">
        <v>703.38947368421066</v>
      </c>
      <c r="I73">
        <v>712.89473684210543</v>
      </c>
      <c r="J73">
        <v>722.4000000000002</v>
      </c>
      <c r="K73">
        <v>731.90526315789498</v>
      </c>
      <c r="L73">
        <v>741.41052631578975</v>
      </c>
      <c r="M73">
        <v>750.91578947368453</v>
      </c>
      <c r="N73">
        <v>760.4210526315793</v>
      </c>
      <c r="O73">
        <v>769.92631578947407</v>
      </c>
      <c r="P73">
        <v>779.43157894736885</v>
      </c>
      <c r="Q73">
        <v>788.93684210526362</v>
      </c>
      <c r="R73">
        <v>798.4421052631584</v>
      </c>
      <c r="S73">
        <v>807.94736842105317</v>
      </c>
      <c r="T73">
        <v>817.45263157894794</v>
      </c>
      <c r="U73">
        <v>826.95789473684272</v>
      </c>
      <c r="V73">
        <v>836.46315789473749</v>
      </c>
      <c r="W73">
        <v>845.96842105263227</v>
      </c>
      <c r="X73">
        <v>855.47368421052704</v>
      </c>
      <c r="Y73">
        <v>864.97894736842181</v>
      </c>
      <c r="Z73">
        <v>874.48421052631659</v>
      </c>
      <c r="AA73">
        <v>883.98947368421136</v>
      </c>
      <c r="AB73">
        <v>893.49473684210614</v>
      </c>
      <c r="AC73">
        <v>903</v>
      </c>
      <c r="AD73">
        <v>903</v>
      </c>
      <c r="AE73">
        <v>903</v>
      </c>
      <c r="AF73">
        <v>903</v>
      </c>
      <c r="AG73">
        <v>903</v>
      </c>
      <c r="AH73">
        <v>903</v>
      </c>
      <c r="AI73">
        <v>898.5</v>
      </c>
      <c r="AJ73">
        <v>894</v>
      </c>
      <c r="AK73">
        <v>889.5</v>
      </c>
      <c r="AL73">
        <v>885</v>
      </c>
      <c r="AM73">
        <v>322</v>
      </c>
      <c r="AN73">
        <v>384.56</v>
      </c>
      <c r="AO73">
        <v>447.12</v>
      </c>
      <c r="AP73">
        <v>509.68</v>
      </c>
      <c r="AQ73">
        <v>572.24</v>
      </c>
      <c r="AR73">
        <v>634.79999999999995</v>
      </c>
      <c r="AS73">
        <v>697.3599999999999</v>
      </c>
      <c r="AT73">
        <v>759.91999999999985</v>
      </c>
      <c r="AU73">
        <v>822.47999999999979</v>
      </c>
      <c r="AV73">
        <v>885</v>
      </c>
      <c r="AW73">
        <v>885</v>
      </c>
      <c r="AX73">
        <v>885</v>
      </c>
      <c r="AY73">
        <v>885</v>
      </c>
      <c r="AZ73">
        <v>885</v>
      </c>
      <c r="BA73">
        <v>885</v>
      </c>
    </row>
    <row r="74" spans="1:53" ht="13.5" customHeight="1">
      <c r="A74" s="3" t="s">
        <v>273</v>
      </c>
      <c r="B74" s="2">
        <v>1000</v>
      </c>
      <c r="C74" s="5" t="s">
        <v>101</v>
      </c>
      <c r="D74">
        <v>638.82352941176464</v>
      </c>
      <c r="E74">
        <v>647.94957983193274</v>
      </c>
      <c r="F74">
        <v>657.07563025210084</v>
      </c>
      <c r="G74">
        <v>666.20168067226894</v>
      </c>
      <c r="H74">
        <v>675.32773109243703</v>
      </c>
      <c r="I74">
        <v>684.45378151260513</v>
      </c>
      <c r="J74">
        <v>693.57983193277323</v>
      </c>
      <c r="K74">
        <v>702.70588235294133</v>
      </c>
      <c r="L74">
        <v>711.83193277310943</v>
      </c>
      <c r="M74">
        <v>720.95798319327753</v>
      </c>
      <c r="N74">
        <v>730.08403361344563</v>
      </c>
      <c r="O74">
        <v>739.21008403361373</v>
      </c>
      <c r="P74">
        <v>748.33613445378182</v>
      </c>
      <c r="Q74">
        <v>757.46218487394992</v>
      </c>
      <c r="R74">
        <v>766.58823529411802</v>
      </c>
      <c r="S74">
        <v>775.71428571428612</v>
      </c>
      <c r="T74">
        <v>784.84033613445422</v>
      </c>
      <c r="U74">
        <v>793.96638655462232</v>
      </c>
      <c r="V74">
        <v>803.09243697479042</v>
      </c>
      <c r="W74">
        <v>812.21848739495852</v>
      </c>
      <c r="X74">
        <v>821.34453781512661</v>
      </c>
      <c r="Y74">
        <v>830.47058823529471</v>
      </c>
      <c r="Z74">
        <v>839.59663865546281</v>
      </c>
      <c r="AA74">
        <v>848.72268907563091</v>
      </c>
      <c r="AB74">
        <v>857.84873949579901</v>
      </c>
      <c r="AC74">
        <v>866.97478991596711</v>
      </c>
      <c r="AD74">
        <v>876.10084033613521</v>
      </c>
      <c r="AE74">
        <v>885.22689075630331</v>
      </c>
      <c r="AF74">
        <v>894.3529411764714</v>
      </c>
      <c r="AG74">
        <v>903.4789915966395</v>
      </c>
      <c r="AH74">
        <v>912.6050420168076</v>
      </c>
      <c r="AI74">
        <v>921.7310924369757</v>
      </c>
      <c r="AJ74">
        <v>930.8571428571438</v>
      </c>
      <c r="AK74">
        <v>939.9831932773119</v>
      </c>
      <c r="AL74">
        <v>949.10924369748</v>
      </c>
      <c r="AM74">
        <v>958.2352941176481</v>
      </c>
      <c r="AN74">
        <v>967.36134453781619</v>
      </c>
      <c r="AO74">
        <v>976.48739495798429</v>
      </c>
      <c r="AP74">
        <v>985.61344537815239</v>
      </c>
      <c r="AQ74">
        <v>994.73949579832049</v>
      </c>
      <c r="AR74">
        <v>1003.8655462184886</v>
      </c>
      <c r="AS74">
        <v>1012.9915966386567</v>
      </c>
      <c r="AT74">
        <v>1022.1176470588248</v>
      </c>
      <c r="AU74">
        <v>1031.2436974789928</v>
      </c>
      <c r="AV74">
        <v>1040.3697478991608</v>
      </c>
      <c r="AW74">
        <v>1049.4957983193287</v>
      </c>
      <c r="AX74">
        <v>1058.6218487394967</v>
      </c>
      <c r="AY74">
        <v>1067.7478991596647</v>
      </c>
      <c r="AZ74">
        <v>1076.8739495798327</v>
      </c>
      <c r="BA74">
        <v>1086</v>
      </c>
    </row>
    <row r="75" spans="1:53" ht="13.5" customHeight="1">
      <c r="A75" s="3" t="s">
        <v>243</v>
      </c>
      <c r="B75" s="2" t="s">
        <v>375</v>
      </c>
      <c r="C75" s="5" t="s">
        <v>103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ht="13.5" customHeight="1">
      <c r="A76" s="3" t="s">
        <v>274</v>
      </c>
      <c r="B76" s="2">
        <v>1435</v>
      </c>
      <c r="C76" s="5" t="s">
        <v>108</v>
      </c>
      <c r="D76">
        <v>0</v>
      </c>
      <c r="E76">
        <v>0</v>
      </c>
      <c r="F76">
        <v>0</v>
      </c>
      <c r="G76">
        <v>0</v>
      </c>
      <c r="H76">
        <v>0</v>
      </c>
      <c r="I76">
        <v>4.1306495555555554</v>
      </c>
      <c r="J76">
        <v>8.2612991111111107</v>
      </c>
      <c r="K76">
        <v>12.391948666666666</v>
      </c>
      <c r="L76">
        <v>16.522598222222221</v>
      </c>
      <c r="M76">
        <v>20.653247777777779</v>
      </c>
      <c r="N76">
        <v>24.783897333333336</v>
      </c>
      <c r="O76">
        <v>28.914546888888893</v>
      </c>
      <c r="P76">
        <v>33.04519644444445</v>
      </c>
      <c r="Q76">
        <v>37.175846000000007</v>
      </c>
      <c r="R76">
        <v>41.306495555555564</v>
      </c>
      <c r="S76">
        <v>45.437145111111121</v>
      </c>
      <c r="T76">
        <v>49.567794666666678</v>
      </c>
      <c r="U76">
        <v>53.698444222222236</v>
      </c>
      <c r="V76">
        <v>57.829093777777793</v>
      </c>
      <c r="W76">
        <v>61.95974333333335</v>
      </c>
      <c r="X76">
        <v>66.0903928888889</v>
      </c>
      <c r="Y76">
        <v>70.22104244444445</v>
      </c>
      <c r="Z76">
        <v>74.351692</v>
      </c>
      <c r="AA76">
        <v>78.48234155555555</v>
      </c>
      <c r="AB76">
        <v>82.6129911111111</v>
      </c>
      <c r="AC76">
        <v>86.74364066666665</v>
      </c>
      <c r="AD76">
        <v>90.8742902222222</v>
      </c>
      <c r="AE76">
        <v>95.00493977777775</v>
      </c>
      <c r="AF76">
        <v>99.1355893333333</v>
      </c>
      <c r="AG76">
        <v>103.26623888888885</v>
      </c>
      <c r="AH76">
        <v>107.3968884444444</v>
      </c>
      <c r="AI76">
        <v>111.52753799999995</v>
      </c>
      <c r="AJ76">
        <v>115.6581875555555</v>
      </c>
      <c r="AK76">
        <v>119.78883711111105</v>
      </c>
      <c r="AL76">
        <v>123.9194866666666</v>
      </c>
      <c r="AM76">
        <v>128.05013622222216</v>
      </c>
      <c r="AN76">
        <v>132.18078577777771</v>
      </c>
      <c r="AO76">
        <v>136.31143533333326</v>
      </c>
      <c r="AP76">
        <v>140.44208488888881</v>
      </c>
      <c r="AQ76">
        <v>144.57273444444436</v>
      </c>
      <c r="AR76">
        <v>148.70338399999991</v>
      </c>
      <c r="AS76">
        <v>152.83403355555546</v>
      </c>
      <c r="AT76">
        <v>156.96468311111101</v>
      </c>
      <c r="AU76">
        <v>161.09533266666656</v>
      </c>
      <c r="AV76">
        <v>165.22598222222211</v>
      </c>
      <c r="AW76">
        <v>169.35663177777766</v>
      </c>
      <c r="AX76">
        <v>173.48728133333321</v>
      </c>
      <c r="AY76">
        <v>177.61793088888876</v>
      </c>
      <c r="AZ76">
        <v>181.74858044444431</v>
      </c>
      <c r="BA76">
        <v>185.87923000000001</v>
      </c>
    </row>
    <row r="77" spans="1:53" ht="13.5" customHeight="1">
      <c r="A77" s="3" t="s">
        <v>244</v>
      </c>
      <c r="B77" s="2" t="s">
        <v>375</v>
      </c>
      <c r="C77" s="5" t="s">
        <v>112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ht="13.5" customHeight="1">
      <c r="A78" s="3" t="s">
        <v>275</v>
      </c>
      <c r="B78" s="2">
        <v>1067</v>
      </c>
      <c r="C78" s="5" t="s">
        <v>110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1.6756756756756757</v>
      </c>
      <c r="R78">
        <v>3.3513513513513513</v>
      </c>
      <c r="S78">
        <v>5.0270270270270272</v>
      </c>
      <c r="T78">
        <v>6.7027027027027026</v>
      </c>
      <c r="U78">
        <v>8.378378378378379</v>
      </c>
      <c r="V78">
        <v>10.054054054054054</v>
      </c>
      <c r="W78">
        <v>11.72972972972973</v>
      </c>
      <c r="X78">
        <v>13.405405405405405</v>
      </c>
      <c r="Y78">
        <v>15.081081081081081</v>
      </c>
      <c r="Z78">
        <v>16.756756756756758</v>
      </c>
      <c r="AA78">
        <v>18.432432432432435</v>
      </c>
      <c r="AB78">
        <v>20.108108108108112</v>
      </c>
      <c r="AC78">
        <v>21.78378378378379</v>
      </c>
      <c r="AD78">
        <v>23.459459459459467</v>
      </c>
      <c r="AE78">
        <v>25.135135135135144</v>
      </c>
      <c r="AF78">
        <v>26.810810810810821</v>
      </c>
      <c r="AG78">
        <v>28.486486486486498</v>
      </c>
      <c r="AH78">
        <v>30.162162162162176</v>
      </c>
      <c r="AI78">
        <v>31.837837837837853</v>
      </c>
      <c r="AJ78">
        <v>33.51351351351353</v>
      </c>
      <c r="AK78">
        <v>35.189189189189207</v>
      </c>
      <c r="AL78">
        <v>36.864864864864884</v>
      </c>
      <c r="AM78">
        <v>38.540540540540562</v>
      </c>
      <c r="AN78">
        <v>40.216216216216239</v>
      </c>
      <c r="AO78">
        <v>41.891891891891916</v>
      </c>
      <c r="AP78">
        <v>43.567567567567593</v>
      </c>
      <c r="AQ78">
        <v>45.243243243243271</v>
      </c>
      <c r="AR78">
        <v>46.918918918918948</v>
      </c>
      <c r="AS78">
        <v>48.594594594594625</v>
      </c>
      <c r="AT78">
        <v>50.270270270270302</v>
      </c>
      <c r="AU78">
        <v>51.945945945945979</v>
      </c>
      <c r="AV78">
        <v>53.621621621621657</v>
      </c>
      <c r="AW78">
        <v>55.297297297297334</v>
      </c>
      <c r="AX78">
        <v>56.972972972973011</v>
      </c>
      <c r="AY78">
        <v>58.648648648648688</v>
      </c>
      <c r="AZ78">
        <v>60.324324324324365</v>
      </c>
      <c r="BA78">
        <v>62</v>
      </c>
    </row>
    <row r="79" spans="1:53" ht="13.5" customHeight="1">
      <c r="A79" s="3" t="s">
        <v>365</v>
      </c>
      <c r="B79" s="2">
        <v>1435</v>
      </c>
      <c r="C79" s="5" t="s">
        <v>109</v>
      </c>
      <c r="D79">
        <v>73.68421052631578</v>
      </c>
      <c r="E79">
        <v>74.73684210526315</v>
      </c>
      <c r="F79">
        <v>75.78947368421052</v>
      </c>
      <c r="G79">
        <v>76.84210526315789</v>
      </c>
      <c r="H79">
        <v>77.89473684210526</v>
      </c>
      <c r="I79">
        <v>78.94736842105263</v>
      </c>
      <c r="J79">
        <v>80</v>
      </c>
      <c r="K79">
        <v>81.05263157894737</v>
      </c>
      <c r="L79">
        <v>82.10526315789474</v>
      </c>
      <c r="M79">
        <v>83.15789473684211</v>
      </c>
      <c r="N79">
        <v>84.21052631578948</v>
      </c>
      <c r="O79">
        <v>85.26315789473685</v>
      </c>
      <c r="P79">
        <v>86.31578947368422</v>
      </c>
      <c r="Q79">
        <v>87.368421052631589</v>
      </c>
      <c r="R79">
        <v>88.421052631578959</v>
      </c>
      <c r="S79">
        <v>89.473684210526329</v>
      </c>
      <c r="T79">
        <v>90.526315789473699</v>
      </c>
      <c r="U79">
        <v>91.578947368421069</v>
      </c>
      <c r="V79">
        <v>92.631578947368439</v>
      </c>
      <c r="W79">
        <v>93.684210526315809</v>
      </c>
      <c r="X79">
        <v>94.736842105263179</v>
      </c>
      <c r="Y79">
        <v>95.789473684210549</v>
      </c>
      <c r="Z79">
        <v>96.842105263157919</v>
      </c>
      <c r="AA79">
        <v>97.894736842105289</v>
      </c>
      <c r="AB79">
        <v>98.947368421052659</v>
      </c>
      <c r="AC79">
        <v>100</v>
      </c>
      <c r="AD79">
        <v>101.13</v>
      </c>
      <c r="AE79">
        <v>102.25999999999999</v>
      </c>
      <c r="AF79">
        <v>103.38999999999999</v>
      </c>
      <c r="AG79">
        <v>104.51999999999998</v>
      </c>
      <c r="AH79">
        <v>105.64999999999998</v>
      </c>
      <c r="AI79">
        <v>106.77999999999997</v>
      </c>
      <c r="AJ79">
        <v>107.90999999999997</v>
      </c>
      <c r="AK79">
        <v>109.03999999999996</v>
      </c>
      <c r="AL79">
        <v>110.16999999999996</v>
      </c>
      <c r="AM79">
        <v>113</v>
      </c>
      <c r="AN79">
        <v>113</v>
      </c>
      <c r="AO79">
        <v>113</v>
      </c>
      <c r="AP79">
        <v>113</v>
      </c>
      <c r="AQ79">
        <v>113</v>
      </c>
      <c r="AR79">
        <v>113</v>
      </c>
      <c r="AS79">
        <v>113</v>
      </c>
      <c r="AT79">
        <v>113</v>
      </c>
      <c r="AU79">
        <v>113</v>
      </c>
      <c r="AV79">
        <v>113</v>
      </c>
      <c r="AW79">
        <v>113</v>
      </c>
      <c r="AX79">
        <v>113</v>
      </c>
      <c r="AY79">
        <v>113</v>
      </c>
      <c r="AZ79">
        <v>113</v>
      </c>
      <c r="BA79">
        <v>113</v>
      </c>
    </row>
    <row r="80" spans="1:53" ht="13.5" customHeight="1">
      <c r="A80" s="3" t="s">
        <v>276</v>
      </c>
      <c r="B80" s="2">
        <v>1435</v>
      </c>
      <c r="C80" s="5" t="s">
        <v>113</v>
      </c>
      <c r="D80">
        <v>6661.8125</v>
      </c>
      <c r="E80">
        <v>6756.9812499999998</v>
      </c>
      <c r="F80">
        <v>6852.15</v>
      </c>
      <c r="G80">
        <v>6947.3187499999995</v>
      </c>
      <c r="H80">
        <v>7042.4874999999993</v>
      </c>
      <c r="I80">
        <v>7137.6562499999991</v>
      </c>
      <c r="J80">
        <v>7232.8249999999989</v>
      </c>
      <c r="K80">
        <v>7327.9937499999987</v>
      </c>
      <c r="L80">
        <v>7423.1624999999985</v>
      </c>
      <c r="M80">
        <v>7518.3312499999984</v>
      </c>
      <c r="N80">
        <v>7613.5</v>
      </c>
      <c r="O80">
        <v>7617</v>
      </c>
      <c r="P80">
        <v>7611.1</v>
      </c>
      <c r="Q80">
        <v>7612.2</v>
      </c>
      <c r="R80">
        <v>7616</v>
      </c>
      <c r="S80">
        <v>7616.7</v>
      </c>
      <c r="T80">
        <v>7616.1</v>
      </c>
      <c r="U80">
        <v>7618.6</v>
      </c>
      <c r="V80">
        <v>7613.6</v>
      </c>
      <c r="W80">
        <v>7618.9</v>
      </c>
      <c r="X80">
        <v>7617.3</v>
      </c>
      <c r="Y80">
        <v>7684.4</v>
      </c>
      <c r="Z80">
        <v>7726.5</v>
      </c>
      <c r="AA80">
        <v>7607</v>
      </c>
      <c r="AB80">
        <v>7606.4</v>
      </c>
      <c r="AC80">
        <v>7988</v>
      </c>
      <c r="AD80">
        <v>7988</v>
      </c>
      <c r="AE80">
        <v>7988</v>
      </c>
      <c r="AF80">
        <v>7988</v>
      </c>
      <c r="AG80">
        <v>7988</v>
      </c>
      <c r="AH80">
        <v>8005</v>
      </c>
      <c r="AI80">
        <v>7736</v>
      </c>
      <c r="AJ80">
        <v>7950</v>
      </c>
      <c r="AK80">
        <v>7950</v>
      </c>
      <c r="AL80">
        <v>7950</v>
      </c>
      <c r="AM80">
        <v>7950</v>
      </c>
      <c r="AN80">
        <v>7960</v>
      </c>
      <c r="AO80">
        <v>7942</v>
      </c>
      <c r="AP80">
        <v>7892</v>
      </c>
      <c r="AQ80">
        <v>7892</v>
      </c>
      <c r="AR80">
        <v>7902.7</v>
      </c>
      <c r="AS80">
        <v>7877.9</v>
      </c>
      <c r="AT80">
        <v>7894.8</v>
      </c>
      <c r="AU80">
        <v>7894.8</v>
      </c>
      <c r="AV80">
        <v>7894.8</v>
      </c>
      <c r="AW80">
        <v>7896</v>
      </c>
      <c r="AX80">
        <v>7748.7</v>
      </c>
      <c r="AY80">
        <v>7751.7</v>
      </c>
      <c r="AZ80">
        <v>7587.7</v>
      </c>
      <c r="BA80">
        <v>7587.7</v>
      </c>
    </row>
    <row r="81" spans="1:53" ht="13.5" customHeight="1">
      <c r="A81" s="3" t="s">
        <v>277</v>
      </c>
      <c r="B81" s="2" t="s">
        <v>375</v>
      </c>
      <c r="C81" s="5" t="s">
        <v>119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ht="13.5" customHeight="1">
      <c r="A82" s="3" t="s">
        <v>278</v>
      </c>
      <c r="B82" s="2">
        <v>1676</v>
      </c>
      <c r="C82" s="5" t="s">
        <v>115</v>
      </c>
      <c r="D82">
        <v>39208.428541997782</v>
      </c>
      <c r="E82">
        <v>40996.332883512885</v>
      </c>
      <c r="F82">
        <v>42865.765663001075</v>
      </c>
      <c r="G82">
        <v>44820.444577233924</v>
      </c>
      <c r="H82">
        <v>46864.256849955796</v>
      </c>
      <c r="I82">
        <v>49001.266962313784</v>
      </c>
      <c r="J82">
        <v>51235.724735795295</v>
      </c>
      <c r="K82">
        <v>53572.073783747561</v>
      </c>
      <c r="L82">
        <v>56014.960348286455</v>
      </c>
      <c r="M82">
        <v>58569.242540168321</v>
      </c>
      <c r="N82">
        <v>61240</v>
      </c>
      <c r="O82">
        <v>61230</v>
      </c>
      <c r="P82">
        <v>61385</v>
      </c>
      <c r="Q82">
        <v>61460</v>
      </c>
      <c r="R82">
        <v>61850</v>
      </c>
      <c r="S82">
        <v>61836</v>
      </c>
      <c r="T82">
        <v>61813</v>
      </c>
      <c r="U82">
        <v>61976</v>
      </c>
      <c r="V82">
        <v>61985</v>
      </c>
      <c r="W82">
        <v>62211</v>
      </c>
      <c r="X82">
        <v>62367</v>
      </c>
      <c r="Y82">
        <v>62458</v>
      </c>
      <c r="Z82">
        <v>62486</v>
      </c>
      <c r="AA82">
        <v>62462</v>
      </c>
      <c r="AB82">
        <v>62461</v>
      </c>
      <c r="AC82">
        <v>62660</v>
      </c>
      <c r="AD82">
        <v>62915</v>
      </c>
      <c r="AE82">
        <v>62725</v>
      </c>
      <c r="AF82">
        <v>62495</v>
      </c>
      <c r="AG82">
        <v>62810</v>
      </c>
      <c r="AH82">
        <v>62759</v>
      </c>
      <c r="AI82">
        <v>63028</v>
      </c>
      <c r="AJ82">
        <v>63140</v>
      </c>
      <c r="AK82">
        <v>63122</v>
      </c>
      <c r="AL82">
        <v>63221</v>
      </c>
      <c r="AM82">
        <v>63485</v>
      </c>
      <c r="AN82">
        <v>63332</v>
      </c>
      <c r="AO82">
        <v>63327</v>
      </c>
      <c r="AP82">
        <v>63273</v>
      </c>
      <c r="AQ82">
        <v>64015</v>
      </c>
      <c r="AR82">
        <v>63974</v>
      </c>
      <c r="AS82">
        <v>64460</v>
      </c>
      <c r="AT82">
        <v>64600</v>
      </c>
      <c r="AU82">
        <v>65436</v>
      </c>
      <c r="AV82">
        <v>65808</v>
      </c>
      <c r="AW82">
        <v>66030</v>
      </c>
      <c r="AX82">
        <v>66687</v>
      </c>
      <c r="AY82">
        <v>67368</v>
      </c>
      <c r="AZ82">
        <v>68443</v>
      </c>
      <c r="BA82">
        <v>68155</v>
      </c>
    </row>
    <row r="83" spans="1:53" ht="13.5" customHeight="1">
      <c r="A83" s="3" t="s">
        <v>279</v>
      </c>
      <c r="B83" s="2">
        <v>1000</v>
      </c>
      <c r="C83" s="5" t="s">
        <v>114</v>
      </c>
      <c r="D83">
        <v>6640</v>
      </c>
      <c r="E83">
        <v>6640.6</v>
      </c>
      <c r="F83">
        <v>6641.2000000000007</v>
      </c>
      <c r="G83">
        <v>6641.8000000000011</v>
      </c>
      <c r="H83">
        <v>6642.4000000000015</v>
      </c>
      <c r="I83">
        <v>6637</v>
      </c>
      <c r="J83">
        <v>6601.2</v>
      </c>
      <c r="K83">
        <v>6565.4</v>
      </c>
      <c r="L83">
        <v>6529.5999999999995</v>
      </c>
      <c r="M83">
        <v>6493.7999999999993</v>
      </c>
      <c r="N83">
        <v>6458</v>
      </c>
      <c r="O83">
        <v>6458</v>
      </c>
      <c r="P83">
        <v>6458</v>
      </c>
      <c r="Q83">
        <v>6458</v>
      </c>
      <c r="R83">
        <v>6458</v>
      </c>
      <c r="S83">
        <v>6458</v>
      </c>
      <c r="T83">
        <v>6458</v>
      </c>
      <c r="U83">
        <v>6458</v>
      </c>
      <c r="V83">
        <v>6091.5</v>
      </c>
      <c r="W83">
        <v>5725</v>
      </c>
      <c r="X83">
        <v>5358.5</v>
      </c>
      <c r="Y83">
        <v>4992</v>
      </c>
      <c r="Z83">
        <v>4992</v>
      </c>
      <c r="AA83">
        <v>4992</v>
      </c>
      <c r="AB83">
        <v>5041</v>
      </c>
      <c r="AC83">
        <v>6441</v>
      </c>
      <c r="AD83">
        <v>6441</v>
      </c>
      <c r="AE83">
        <v>6441</v>
      </c>
      <c r="AF83">
        <v>6441</v>
      </c>
      <c r="AG83">
        <v>6458</v>
      </c>
      <c r="AH83">
        <v>6016.8580000000002</v>
      </c>
      <c r="AI83">
        <v>5575.7160000000003</v>
      </c>
      <c r="AJ83">
        <v>5134.5740000000005</v>
      </c>
      <c r="AK83">
        <v>4693.4320000000007</v>
      </c>
      <c r="AL83">
        <v>4252.2900000000009</v>
      </c>
      <c r="AM83">
        <v>3811.148000000001</v>
      </c>
      <c r="AN83">
        <v>3370</v>
      </c>
      <c r="AO83">
        <v>5213</v>
      </c>
      <c r="AP83">
        <v>5279</v>
      </c>
      <c r="AQ83">
        <v>4843</v>
      </c>
      <c r="AR83">
        <v>4816</v>
      </c>
      <c r="AS83">
        <v>4828</v>
      </c>
      <c r="AT83">
        <v>4861</v>
      </c>
      <c r="AU83">
        <v>5107</v>
      </c>
      <c r="AV83">
        <v>5196</v>
      </c>
      <c r="AW83">
        <v>5350</v>
      </c>
      <c r="AX83">
        <v>5384</v>
      </c>
      <c r="AY83">
        <v>5724</v>
      </c>
      <c r="AZ83">
        <v>6062</v>
      </c>
      <c r="BA83">
        <v>6062</v>
      </c>
    </row>
    <row r="84" spans="1:53" ht="13.5" customHeight="1">
      <c r="A84" s="3" t="s">
        <v>352</v>
      </c>
      <c r="B84" s="2">
        <v>1435</v>
      </c>
      <c r="C84" s="5" t="s">
        <v>117</v>
      </c>
      <c r="D84">
        <v>3996.125</v>
      </c>
      <c r="E84">
        <v>4053.2125000000001</v>
      </c>
      <c r="F84">
        <v>4110.3</v>
      </c>
      <c r="G84">
        <v>4167.3874999999998</v>
      </c>
      <c r="H84">
        <v>4224.4749999999995</v>
      </c>
      <c r="I84">
        <v>4281.5624999999991</v>
      </c>
      <c r="J84">
        <v>4338.6499999999987</v>
      </c>
      <c r="K84">
        <v>4395.7374999999984</v>
      </c>
      <c r="L84">
        <v>4452.824999999998</v>
      </c>
      <c r="M84">
        <v>4509.9124999999976</v>
      </c>
      <c r="N84">
        <v>4567</v>
      </c>
      <c r="O84">
        <v>4567</v>
      </c>
      <c r="P84">
        <v>4567</v>
      </c>
      <c r="Q84">
        <v>4567</v>
      </c>
      <c r="R84">
        <v>4567</v>
      </c>
      <c r="S84">
        <v>4567</v>
      </c>
      <c r="T84">
        <v>4567</v>
      </c>
      <c r="U84">
        <v>4568</v>
      </c>
      <c r="V84">
        <v>4569</v>
      </c>
      <c r="W84">
        <v>4569</v>
      </c>
      <c r="X84">
        <v>4847</v>
      </c>
      <c r="Y84">
        <v>4847</v>
      </c>
      <c r="Z84">
        <v>4847</v>
      </c>
      <c r="AA84">
        <v>5022</v>
      </c>
      <c r="AB84">
        <v>5226</v>
      </c>
      <c r="AC84">
        <v>5389.33</v>
      </c>
      <c r="AD84">
        <v>5552.66</v>
      </c>
      <c r="AE84">
        <v>5715.99</v>
      </c>
      <c r="AF84">
        <v>5879.32</v>
      </c>
      <c r="AG84">
        <v>6042.65</v>
      </c>
      <c r="AH84">
        <v>6205.98</v>
      </c>
      <c r="AI84">
        <v>6369.3099999999995</v>
      </c>
      <c r="AJ84">
        <v>6532.6399999999994</v>
      </c>
      <c r="AK84">
        <v>6695.9699999999993</v>
      </c>
      <c r="AL84">
        <v>6859.2999999999993</v>
      </c>
      <c r="AM84">
        <v>7022.6299999999992</v>
      </c>
      <c r="AN84">
        <v>7185.9599999999991</v>
      </c>
      <c r="AO84">
        <v>7349.2899999999991</v>
      </c>
      <c r="AP84">
        <v>7512.619999999999</v>
      </c>
      <c r="AQ84">
        <v>7675.9499999999989</v>
      </c>
      <c r="AR84">
        <v>7839.2799999999988</v>
      </c>
      <c r="AS84">
        <v>8002.6099999999988</v>
      </c>
      <c r="AT84">
        <v>8165.9399999999987</v>
      </c>
      <c r="AU84">
        <v>8329.2699999999986</v>
      </c>
      <c r="AV84">
        <v>8492.5999999999985</v>
      </c>
      <c r="AW84">
        <v>8655.9299999999985</v>
      </c>
      <c r="AX84">
        <v>8819.2599999999984</v>
      </c>
      <c r="AY84">
        <v>8982.5899999999983</v>
      </c>
      <c r="AZ84">
        <v>9146</v>
      </c>
      <c r="BA84">
        <v>9146</v>
      </c>
    </row>
    <row r="85" spans="1:53" ht="13.5" customHeight="1">
      <c r="A85" s="3" t="s">
        <v>280</v>
      </c>
      <c r="B85" s="2">
        <v>1435</v>
      </c>
      <c r="C85" s="5" t="s">
        <v>118</v>
      </c>
      <c r="D85">
        <v>1784.6315789473683</v>
      </c>
      <c r="E85">
        <v>1810.1263157894737</v>
      </c>
      <c r="F85">
        <v>1835.621052631579</v>
      </c>
      <c r="G85">
        <v>1861.1157894736843</v>
      </c>
      <c r="H85">
        <v>1886.6105263157897</v>
      </c>
      <c r="I85">
        <v>1912.105263157895</v>
      </c>
      <c r="J85">
        <v>1937.6000000000004</v>
      </c>
      <c r="K85">
        <v>1963.0947368421057</v>
      </c>
      <c r="L85">
        <v>1988.589473684211</v>
      </c>
      <c r="M85">
        <v>2014.0842105263164</v>
      </c>
      <c r="N85">
        <v>2039.5789473684217</v>
      </c>
      <c r="O85">
        <v>2065.0736842105271</v>
      </c>
      <c r="P85">
        <v>2090.5684210526324</v>
      </c>
      <c r="Q85">
        <v>2116.0631578947377</v>
      </c>
      <c r="R85">
        <v>2141.5578947368431</v>
      </c>
      <c r="S85">
        <v>2167.0526315789484</v>
      </c>
      <c r="T85">
        <v>2192.5473684210538</v>
      </c>
      <c r="U85">
        <v>2218.0421052631591</v>
      </c>
      <c r="V85">
        <v>2243.5368421052644</v>
      </c>
      <c r="W85">
        <v>2269.0315789473698</v>
      </c>
      <c r="X85">
        <v>2294.5263157894751</v>
      </c>
      <c r="Y85">
        <v>2320.0210526315805</v>
      </c>
      <c r="Z85">
        <v>2345.5157894736858</v>
      </c>
      <c r="AA85">
        <v>2371.0105263157911</v>
      </c>
      <c r="AB85">
        <v>2396.5052631578965</v>
      </c>
      <c r="AC85">
        <v>2422</v>
      </c>
      <c r="AD85">
        <v>2339</v>
      </c>
      <c r="AE85">
        <v>2799</v>
      </c>
      <c r="AF85">
        <v>2339</v>
      </c>
      <c r="AG85">
        <v>2603</v>
      </c>
      <c r="AH85">
        <v>2603</v>
      </c>
      <c r="AI85">
        <v>2018</v>
      </c>
      <c r="AJ85">
        <v>2339</v>
      </c>
      <c r="AK85">
        <v>1898</v>
      </c>
      <c r="AL85">
        <v>1898</v>
      </c>
      <c r="AM85">
        <v>1898</v>
      </c>
      <c r="AN85">
        <v>2032</v>
      </c>
      <c r="AO85">
        <v>2028.5</v>
      </c>
      <c r="AP85">
        <v>2025</v>
      </c>
      <c r="AQ85">
        <v>2081.5</v>
      </c>
      <c r="AR85">
        <v>2138</v>
      </c>
      <c r="AS85">
        <v>2196</v>
      </c>
      <c r="AT85">
        <v>2254</v>
      </c>
      <c r="AU85">
        <v>2312</v>
      </c>
      <c r="AV85">
        <v>2370</v>
      </c>
      <c r="AW85">
        <v>2370</v>
      </c>
      <c r="AX85">
        <v>2370</v>
      </c>
      <c r="AY85">
        <v>2370</v>
      </c>
      <c r="AZ85">
        <v>2370</v>
      </c>
      <c r="BA85">
        <v>2370</v>
      </c>
    </row>
    <row r="86" spans="1:53" ht="13.5" customHeight="1">
      <c r="A86" s="3" t="s">
        <v>281</v>
      </c>
      <c r="B86" s="2">
        <v>1660</v>
      </c>
      <c r="C86" s="5" t="s">
        <v>116</v>
      </c>
      <c r="D86">
        <v>1738.625</v>
      </c>
      <c r="E86">
        <v>1763.4625000000001</v>
      </c>
      <c r="F86">
        <v>1788.3000000000002</v>
      </c>
      <c r="G86">
        <v>1813.1375000000003</v>
      </c>
      <c r="H86">
        <v>1837.9750000000004</v>
      </c>
      <c r="I86">
        <v>1862.8125000000005</v>
      </c>
      <c r="J86">
        <v>1887.6500000000005</v>
      </c>
      <c r="K86">
        <v>1912.4875000000006</v>
      </c>
      <c r="L86">
        <v>1937.3250000000007</v>
      </c>
      <c r="M86">
        <v>1962.1625000000008</v>
      </c>
      <c r="N86">
        <v>1987</v>
      </c>
      <c r="O86">
        <v>1987</v>
      </c>
      <c r="P86">
        <v>1987</v>
      </c>
      <c r="Q86">
        <v>1987</v>
      </c>
      <c r="R86">
        <v>1944</v>
      </c>
      <c r="S86">
        <v>1944</v>
      </c>
      <c r="T86">
        <v>1944</v>
      </c>
      <c r="U86">
        <v>1944</v>
      </c>
      <c r="V86">
        <v>1944</v>
      </c>
      <c r="W86">
        <v>1944</v>
      </c>
      <c r="X86">
        <v>1944</v>
      </c>
      <c r="Y86">
        <v>1944</v>
      </c>
      <c r="Z86">
        <v>1944</v>
      </c>
      <c r="AA86">
        <v>1947</v>
      </c>
      <c r="AB86">
        <v>1947</v>
      </c>
      <c r="AC86">
        <v>1954</v>
      </c>
      <c r="AD86">
        <v>1954</v>
      </c>
      <c r="AE86">
        <v>1945</v>
      </c>
      <c r="AF86">
        <v>1909</v>
      </c>
      <c r="AG86">
        <v>1909</v>
      </c>
      <c r="AH86">
        <v>1919</v>
      </c>
      <c r="AI86">
        <v>1919</v>
      </c>
      <c r="AJ86">
        <v>1919</v>
      </c>
      <c r="AK86">
        <v>1919</v>
      </c>
      <c r="AL86">
        <v>1919</v>
      </c>
      <c r="AM86">
        <v>1919</v>
      </c>
      <c r="AN86">
        <v>1919</v>
      </c>
      <c r="AO86">
        <v>1919</v>
      </c>
      <c r="AP86">
        <v>1919</v>
      </c>
      <c r="AQ86">
        <v>1919</v>
      </c>
      <c r="AR86">
        <v>1919</v>
      </c>
      <c r="AS86">
        <v>1919</v>
      </c>
      <c r="AT86">
        <v>1919</v>
      </c>
      <c r="AU86">
        <v>1894</v>
      </c>
      <c r="AV86">
        <v>1458</v>
      </c>
      <c r="AW86">
        <v>1458</v>
      </c>
      <c r="AX86">
        <v>2174</v>
      </c>
      <c r="AY86">
        <v>1888</v>
      </c>
      <c r="AZ86">
        <v>2045</v>
      </c>
      <c r="BA86">
        <v>2045</v>
      </c>
    </row>
    <row r="87" spans="1:53" ht="13.5" customHeight="1">
      <c r="A87" s="3" t="s">
        <v>282</v>
      </c>
      <c r="B87" s="2">
        <v>1435</v>
      </c>
      <c r="C87" s="5" t="s">
        <v>120</v>
      </c>
      <c r="D87">
        <v>714.69135802469134</v>
      </c>
      <c r="E87">
        <v>724.90123456790127</v>
      </c>
      <c r="F87">
        <v>735.1111111111112</v>
      </c>
      <c r="G87">
        <v>745.32098765432113</v>
      </c>
      <c r="H87">
        <v>755.53086419753106</v>
      </c>
      <c r="I87">
        <v>765.74074074074099</v>
      </c>
      <c r="J87">
        <v>775.95061728395092</v>
      </c>
      <c r="K87">
        <v>786.16049382716085</v>
      </c>
      <c r="L87">
        <v>796.37037037037078</v>
      </c>
      <c r="M87">
        <v>806.58024691358071</v>
      </c>
      <c r="N87">
        <v>816.79012345679064</v>
      </c>
      <c r="O87">
        <v>827</v>
      </c>
      <c r="P87">
        <v>851</v>
      </c>
      <c r="Q87">
        <v>859</v>
      </c>
      <c r="R87">
        <v>859</v>
      </c>
      <c r="S87">
        <v>859</v>
      </c>
      <c r="T87">
        <v>865</v>
      </c>
      <c r="U87">
        <v>869</v>
      </c>
      <c r="V87">
        <v>869</v>
      </c>
      <c r="W87">
        <v>721.5</v>
      </c>
      <c r="X87">
        <v>574</v>
      </c>
      <c r="Y87">
        <v>574</v>
      </c>
      <c r="Z87">
        <v>573</v>
      </c>
      <c r="AA87">
        <v>573</v>
      </c>
      <c r="AB87">
        <v>596</v>
      </c>
      <c r="AC87">
        <v>610</v>
      </c>
      <c r="AD87">
        <v>610</v>
      </c>
      <c r="AE87">
        <v>610</v>
      </c>
      <c r="AF87">
        <v>666</v>
      </c>
      <c r="AG87">
        <v>663</v>
      </c>
      <c r="AH87">
        <v>669</v>
      </c>
      <c r="AI87">
        <v>676</v>
      </c>
      <c r="AJ87">
        <v>676</v>
      </c>
      <c r="AK87">
        <v>615</v>
      </c>
      <c r="AL87">
        <v>853</v>
      </c>
      <c r="AM87">
        <v>910</v>
      </c>
      <c r="AN87">
        <v>941</v>
      </c>
      <c r="AO87">
        <v>958</v>
      </c>
      <c r="AP87">
        <v>1043.203</v>
      </c>
      <c r="AQ87">
        <v>1051.9110000000001</v>
      </c>
      <c r="AR87">
        <v>1034</v>
      </c>
      <c r="AS87">
        <v>1078.9369999999999</v>
      </c>
      <c r="AT87">
        <v>1142.5440000000001</v>
      </c>
      <c r="AU87">
        <v>1153</v>
      </c>
      <c r="AV87">
        <v>1194</v>
      </c>
      <c r="AW87">
        <v>1277</v>
      </c>
      <c r="AX87">
        <v>1340.105</v>
      </c>
      <c r="AY87">
        <v>1495</v>
      </c>
      <c r="AZ87">
        <v>1521</v>
      </c>
      <c r="BA87">
        <v>1598.9159999999999</v>
      </c>
    </row>
    <row r="88" spans="1:53" ht="13.5" customHeight="1">
      <c r="A88" s="3" t="s">
        <v>283</v>
      </c>
      <c r="B88" s="2">
        <v>1435</v>
      </c>
      <c r="C88" s="5" t="s">
        <v>121</v>
      </c>
      <c r="D88">
        <v>14120.75</v>
      </c>
      <c r="E88">
        <v>14322.475</v>
      </c>
      <c r="F88">
        <v>14524.2</v>
      </c>
      <c r="G88">
        <v>14725.925000000001</v>
      </c>
      <c r="H88">
        <v>14927.650000000001</v>
      </c>
      <c r="I88">
        <v>15129.375000000002</v>
      </c>
      <c r="J88">
        <v>15331.100000000002</v>
      </c>
      <c r="K88">
        <v>15532.825000000003</v>
      </c>
      <c r="L88">
        <v>15734.550000000003</v>
      </c>
      <c r="M88">
        <v>15936.275000000003</v>
      </c>
      <c r="N88">
        <v>16138</v>
      </c>
      <c r="O88">
        <v>16162</v>
      </c>
      <c r="P88">
        <v>16473</v>
      </c>
      <c r="Q88">
        <v>16475</v>
      </c>
      <c r="R88">
        <v>16420</v>
      </c>
      <c r="S88">
        <v>16485</v>
      </c>
      <c r="T88">
        <v>16068</v>
      </c>
      <c r="U88">
        <v>15983</v>
      </c>
      <c r="V88">
        <v>16015</v>
      </c>
      <c r="W88">
        <v>16030</v>
      </c>
      <c r="X88">
        <v>16086</v>
      </c>
      <c r="Y88">
        <v>16066</v>
      </c>
      <c r="Z88">
        <v>16112</v>
      </c>
      <c r="AA88">
        <v>15942</v>
      </c>
      <c r="AB88">
        <v>16002</v>
      </c>
      <c r="AC88">
        <v>16003</v>
      </c>
      <c r="AD88">
        <v>16014</v>
      </c>
      <c r="AE88">
        <v>16030</v>
      </c>
      <c r="AF88">
        <v>16080</v>
      </c>
      <c r="AG88">
        <v>16092</v>
      </c>
      <c r="AH88">
        <v>16295</v>
      </c>
      <c r="AI88">
        <v>16357</v>
      </c>
      <c r="AJ88">
        <v>16307</v>
      </c>
      <c r="AK88">
        <v>16288</v>
      </c>
      <c r="AL88">
        <v>16285.5</v>
      </c>
      <c r="AM88">
        <v>16751</v>
      </c>
      <c r="AN88">
        <v>16627.099999999999</v>
      </c>
      <c r="AO88">
        <v>16667.3</v>
      </c>
      <c r="AP88">
        <v>16860.900000000001</v>
      </c>
      <c r="AQ88">
        <v>17003.842000000001</v>
      </c>
      <c r="AR88">
        <v>16703.7</v>
      </c>
      <c r="AS88">
        <v>16726.400000000001</v>
      </c>
      <c r="AT88">
        <v>16741.599999999999</v>
      </c>
      <c r="AU88">
        <v>16751.599999999999</v>
      </c>
      <c r="AV88">
        <v>16722.599999999999</v>
      </c>
      <c r="AW88">
        <v>16723.8</v>
      </c>
      <c r="AX88">
        <v>16788.3</v>
      </c>
      <c r="AY88">
        <v>16787.2</v>
      </c>
      <c r="AZ88">
        <v>16780.8</v>
      </c>
      <c r="BA88">
        <v>16778.599999999999</v>
      </c>
    </row>
    <row r="89" spans="1:53" ht="13.5" customHeight="1">
      <c r="A89" s="3" t="s">
        <v>284</v>
      </c>
      <c r="B89" s="2">
        <v>1435</v>
      </c>
      <c r="C89" s="5" t="s">
        <v>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ht="13.5" customHeight="1">
      <c r="A90" s="3" t="s">
        <v>285</v>
      </c>
      <c r="B90" s="2">
        <v>1067</v>
      </c>
      <c r="C90" s="5" t="s">
        <v>124</v>
      </c>
      <c r="D90">
        <v>23414.800000000003</v>
      </c>
      <c r="E90">
        <v>23307.640000000003</v>
      </c>
      <c r="F90">
        <v>23200.480000000003</v>
      </c>
      <c r="G90">
        <v>23093.320000000003</v>
      </c>
      <c r="H90">
        <v>22986.160000000003</v>
      </c>
      <c r="I90">
        <v>22879.000000000004</v>
      </c>
      <c r="J90">
        <v>22771.840000000004</v>
      </c>
      <c r="K90">
        <v>22664.680000000004</v>
      </c>
      <c r="L90">
        <v>22557.520000000004</v>
      </c>
      <c r="M90">
        <v>22450.360000000004</v>
      </c>
      <c r="N90">
        <v>22236</v>
      </c>
      <c r="O90">
        <v>22597</v>
      </c>
      <c r="P90">
        <v>23371</v>
      </c>
      <c r="Q90">
        <v>23305</v>
      </c>
      <c r="R90">
        <v>23103</v>
      </c>
      <c r="S90">
        <v>22801</v>
      </c>
      <c r="T90">
        <v>21961</v>
      </c>
      <c r="U90">
        <v>21209</v>
      </c>
      <c r="V90">
        <v>20934</v>
      </c>
      <c r="W90">
        <v>20341</v>
      </c>
      <c r="X90">
        <v>20254</v>
      </c>
      <c r="Y90">
        <v>20252</v>
      </c>
      <c r="Z90">
        <v>20254</v>
      </c>
      <c r="AA90">
        <v>20252</v>
      </c>
      <c r="AB90">
        <v>20255</v>
      </c>
      <c r="AC90">
        <v>20134</v>
      </c>
      <c r="AD90">
        <v>20223</v>
      </c>
      <c r="AE90">
        <v>20243</v>
      </c>
      <c r="AF90">
        <v>20170</v>
      </c>
      <c r="AG90">
        <v>29804</v>
      </c>
      <c r="AH90">
        <v>29799</v>
      </c>
      <c r="AI90">
        <v>29809</v>
      </c>
      <c r="AJ90">
        <v>22197</v>
      </c>
      <c r="AK90">
        <v>20067.3</v>
      </c>
      <c r="AL90">
        <v>27591.3</v>
      </c>
      <c r="AM90">
        <v>20052.3</v>
      </c>
      <c r="AN90">
        <v>20049.5</v>
      </c>
      <c r="AO90">
        <v>20047.599999999999</v>
      </c>
      <c r="AP90">
        <v>20036.3</v>
      </c>
      <c r="AQ90">
        <v>24506</v>
      </c>
      <c r="AR90">
        <v>20140.3</v>
      </c>
      <c r="AS90">
        <v>20087.400000000001</v>
      </c>
      <c r="AT90">
        <v>19435.400000000001</v>
      </c>
      <c r="AU90">
        <v>19435.5</v>
      </c>
      <c r="AV90">
        <v>16703.2</v>
      </c>
      <c r="AW90">
        <v>16704.400000000001</v>
      </c>
      <c r="AX90">
        <v>15108.4</v>
      </c>
      <c r="AY90">
        <v>19249.400000000001</v>
      </c>
      <c r="AZ90">
        <v>19122.5</v>
      </c>
      <c r="BA90">
        <v>19122.5</v>
      </c>
    </row>
    <row r="91" spans="1:53" ht="13.5" customHeight="1">
      <c r="A91" s="5" t="s">
        <v>286</v>
      </c>
      <c r="B91" s="2">
        <v>1050</v>
      </c>
      <c r="C91" s="5" t="s">
        <v>123</v>
      </c>
      <c r="D91">
        <v>236.25</v>
      </c>
      <c r="E91">
        <v>239.625</v>
      </c>
      <c r="F91">
        <v>243</v>
      </c>
      <c r="G91">
        <v>246.375</v>
      </c>
      <c r="H91">
        <v>249.75</v>
      </c>
      <c r="I91">
        <v>253.125</v>
      </c>
      <c r="J91">
        <v>256.5</v>
      </c>
      <c r="K91">
        <v>259.875</v>
      </c>
      <c r="L91">
        <v>263.25</v>
      </c>
      <c r="M91">
        <v>266.625</v>
      </c>
      <c r="N91">
        <v>270</v>
      </c>
      <c r="O91">
        <v>270</v>
      </c>
      <c r="P91">
        <v>291</v>
      </c>
      <c r="Q91">
        <v>293</v>
      </c>
      <c r="R91">
        <v>293</v>
      </c>
      <c r="S91">
        <v>293</v>
      </c>
      <c r="T91">
        <v>293</v>
      </c>
      <c r="U91">
        <v>292</v>
      </c>
      <c r="V91">
        <v>292</v>
      </c>
      <c r="W91">
        <v>292</v>
      </c>
      <c r="X91">
        <v>292</v>
      </c>
      <c r="Y91">
        <v>292</v>
      </c>
      <c r="Z91">
        <v>293</v>
      </c>
      <c r="AA91">
        <v>293</v>
      </c>
      <c r="AB91">
        <v>293</v>
      </c>
      <c r="AC91">
        <v>293</v>
      </c>
      <c r="AD91">
        <v>293</v>
      </c>
      <c r="AE91">
        <v>293</v>
      </c>
      <c r="AF91">
        <v>293</v>
      </c>
      <c r="AG91">
        <v>293</v>
      </c>
      <c r="AH91">
        <v>292</v>
      </c>
      <c r="AI91">
        <v>292</v>
      </c>
      <c r="AJ91">
        <v>507</v>
      </c>
      <c r="AK91">
        <v>506</v>
      </c>
      <c r="AL91">
        <v>508</v>
      </c>
      <c r="AM91">
        <v>508</v>
      </c>
      <c r="AN91">
        <v>293</v>
      </c>
      <c r="AO91">
        <v>293.7</v>
      </c>
      <c r="AP91">
        <v>508.2</v>
      </c>
      <c r="AQ91">
        <v>508.5</v>
      </c>
      <c r="AR91">
        <v>508.2</v>
      </c>
      <c r="AS91">
        <v>639</v>
      </c>
      <c r="AT91">
        <v>769.8</v>
      </c>
      <c r="AU91">
        <v>900.59999999999991</v>
      </c>
      <c r="AV91">
        <v>1031.3999999999999</v>
      </c>
      <c r="AW91">
        <v>1162.1999999999998</v>
      </c>
      <c r="AX91">
        <v>1293</v>
      </c>
      <c r="AY91">
        <v>1293</v>
      </c>
      <c r="AZ91">
        <v>1596</v>
      </c>
      <c r="BA91">
        <v>1596</v>
      </c>
    </row>
    <row r="92" spans="1:53" ht="13.5" customHeight="1">
      <c r="A92" s="3" t="s">
        <v>287</v>
      </c>
      <c r="B92" s="2">
        <v>1000</v>
      </c>
      <c r="C92" s="5" t="s">
        <v>126</v>
      </c>
      <c r="D92">
        <v>1838.375</v>
      </c>
      <c r="E92">
        <v>1864.6375</v>
      </c>
      <c r="F92">
        <v>1890.9</v>
      </c>
      <c r="G92">
        <v>1917.1625000000001</v>
      </c>
      <c r="H92">
        <v>1943.4250000000002</v>
      </c>
      <c r="I92">
        <v>1969.6875000000002</v>
      </c>
      <c r="J92">
        <v>1995.9500000000003</v>
      </c>
      <c r="K92">
        <v>2022.2125000000003</v>
      </c>
      <c r="L92">
        <v>2048.4750000000004</v>
      </c>
      <c r="M92">
        <v>2074.7375000000002</v>
      </c>
      <c r="N92">
        <v>2101</v>
      </c>
      <c r="O92">
        <v>2101</v>
      </c>
      <c r="P92">
        <v>2101</v>
      </c>
      <c r="Q92">
        <v>2101</v>
      </c>
      <c r="R92">
        <v>2084</v>
      </c>
      <c r="S92">
        <v>2084.3000000000002</v>
      </c>
      <c r="T92">
        <v>2084.3000000000002</v>
      </c>
      <c r="U92">
        <v>2084.3000000000002</v>
      </c>
      <c r="V92">
        <v>2084</v>
      </c>
      <c r="W92">
        <v>2065</v>
      </c>
      <c r="X92">
        <v>2065</v>
      </c>
      <c r="Y92">
        <v>2065</v>
      </c>
      <c r="Z92">
        <v>2065</v>
      </c>
      <c r="AA92">
        <v>2065</v>
      </c>
      <c r="AB92">
        <v>2740</v>
      </c>
      <c r="AC92">
        <v>2740</v>
      </c>
      <c r="AD92">
        <v>2778</v>
      </c>
      <c r="AE92">
        <v>2634</v>
      </c>
      <c r="AF92">
        <v>2634</v>
      </c>
      <c r="AG92">
        <v>2634</v>
      </c>
      <c r="AH92">
        <v>2634</v>
      </c>
      <c r="AI92">
        <v>2634</v>
      </c>
      <c r="AJ92">
        <v>2634</v>
      </c>
      <c r="AK92">
        <v>2634</v>
      </c>
      <c r="AL92">
        <v>1917</v>
      </c>
      <c r="AM92">
        <v>1917</v>
      </c>
      <c r="AN92">
        <v>1917</v>
      </c>
      <c r="AO92">
        <v>1917</v>
      </c>
      <c r="AP92">
        <v>1917</v>
      </c>
      <c r="AQ92">
        <v>1917</v>
      </c>
      <c r="AR92">
        <v>1917</v>
      </c>
      <c r="AS92">
        <v>1917</v>
      </c>
      <c r="AT92">
        <v>1917</v>
      </c>
      <c r="AU92">
        <v>1917</v>
      </c>
      <c r="AV92">
        <v>1917</v>
      </c>
      <c r="AW92">
        <v>1917</v>
      </c>
      <c r="AX92">
        <v>1917</v>
      </c>
      <c r="AY92">
        <v>1917</v>
      </c>
      <c r="AZ92">
        <v>1917</v>
      </c>
      <c r="BA92">
        <v>1917</v>
      </c>
    </row>
    <row r="93" spans="1:53" ht="13.5" customHeight="1">
      <c r="A93" s="3" t="s">
        <v>288</v>
      </c>
      <c r="B93" s="2" t="s">
        <v>375</v>
      </c>
      <c r="C93" s="5" t="s">
        <v>129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ht="13.5" customHeight="1">
      <c r="A94" s="3" t="s">
        <v>353</v>
      </c>
      <c r="B94" s="2">
        <v>1435</v>
      </c>
      <c r="C94" s="5" t="s">
        <v>175</v>
      </c>
      <c r="D94">
        <v>4565.3508771929828</v>
      </c>
      <c r="E94">
        <v>4630.5701754385973</v>
      </c>
      <c r="F94">
        <v>4695.7894736842118</v>
      </c>
      <c r="G94">
        <v>4761.0087719298263</v>
      </c>
      <c r="H94">
        <v>4826.2280701754407</v>
      </c>
      <c r="I94">
        <v>4891.4473684210552</v>
      </c>
      <c r="J94">
        <v>4956.6666666666697</v>
      </c>
      <c r="K94">
        <v>5021.8859649122842</v>
      </c>
      <c r="L94">
        <v>5087.1052631578987</v>
      </c>
      <c r="M94">
        <v>5152.3245614035131</v>
      </c>
      <c r="N94">
        <v>5217.5438596491276</v>
      </c>
      <c r="O94">
        <v>5282.7631578947421</v>
      </c>
      <c r="P94">
        <v>5347.9824561403566</v>
      </c>
      <c r="Q94">
        <v>5413.2017543859711</v>
      </c>
      <c r="R94">
        <v>5478.4210526315856</v>
      </c>
      <c r="S94">
        <v>5543.6403508772</v>
      </c>
      <c r="T94">
        <v>5608.8596491228145</v>
      </c>
      <c r="U94">
        <v>5674.078947368429</v>
      </c>
      <c r="V94">
        <v>5739.2982456140435</v>
      </c>
      <c r="W94">
        <v>5804.517543859658</v>
      </c>
      <c r="X94">
        <v>5869.7368421052724</v>
      </c>
      <c r="Y94">
        <v>5934.9561403508869</v>
      </c>
      <c r="Z94">
        <v>6000.1754385965014</v>
      </c>
      <c r="AA94">
        <v>6065.3947368421159</v>
      </c>
      <c r="AB94">
        <v>6130.6140350877304</v>
      </c>
      <c r="AC94">
        <v>6195.8333333333449</v>
      </c>
      <c r="AD94">
        <v>6261.0526315789593</v>
      </c>
      <c r="AE94">
        <v>6326.2719298245738</v>
      </c>
      <c r="AF94">
        <v>6391.4912280701883</v>
      </c>
      <c r="AG94">
        <v>6456.7105263158028</v>
      </c>
      <c r="AH94">
        <v>6521.9298245614173</v>
      </c>
      <c r="AI94">
        <v>6587.1491228070317</v>
      </c>
      <c r="AJ94">
        <v>6652.3684210526462</v>
      </c>
      <c r="AK94">
        <v>6717.5877192982607</v>
      </c>
      <c r="AL94">
        <v>6782.8070175438752</v>
      </c>
      <c r="AM94">
        <v>6848.0263157894897</v>
      </c>
      <c r="AN94">
        <v>6913.2456140351042</v>
      </c>
      <c r="AO94">
        <v>6978.4649122807186</v>
      </c>
      <c r="AP94">
        <v>7043.6842105263331</v>
      </c>
      <c r="AQ94">
        <v>7108.9035087719476</v>
      </c>
      <c r="AR94">
        <v>7174.1228070175621</v>
      </c>
      <c r="AS94">
        <v>7239.3421052631766</v>
      </c>
      <c r="AT94">
        <v>7304.561403508791</v>
      </c>
      <c r="AU94">
        <v>7369.7807017544055</v>
      </c>
      <c r="AV94">
        <v>7435</v>
      </c>
      <c r="AW94">
        <v>7435</v>
      </c>
      <c r="AX94">
        <v>7435</v>
      </c>
      <c r="AY94">
        <v>7435</v>
      </c>
      <c r="AZ94">
        <v>7435</v>
      </c>
      <c r="BA94">
        <v>7435</v>
      </c>
    </row>
    <row r="95" spans="1:53" ht="13.5" customHeight="1">
      <c r="A95" s="3" t="s">
        <v>354</v>
      </c>
      <c r="B95" s="2">
        <v>1435</v>
      </c>
      <c r="C95" s="5" t="s">
        <v>131</v>
      </c>
      <c r="D95">
        <v>3192</v>
      </c>
      <c r="E95">
        <v>3182.4</v>
      </c>
      <c r="F95">
        <v>3172.8</v>
      </c>
      <c r="G95">
        <v>3163.2000000000003</v>
      </c>
      <c r="H95">
        <v>3153.6000000000004</v>
      </c>
      <c r="I95">
        <v>3144</v>
      </c>
      <c r="J95">
        <v>3142.2</v>
      </c>
      <c r="K95">
        <v>3140.3999999999996</v>
      </c>
      <c r="L95">
        <v>3138.5999999999995</v>
      </c>
      <c r="M95">
        <v>3136.7999999999993</v>
      </c>
      <c r="N95">
        <v>3135</v>
      </c>
      <c r="O95">
        <v>3121</v>
      </c>
      <c r="P95">
        <v>3121</v>
      </c>
      <c r="Q95">
        <v>3117</v>
      </c>
      <c r="R95">
        <v>3117</v>
      </c>
      <c r="S95">
        <v>3114</v>
      </c>
      <c r="T95">
        <v>3113</v>
      </c>
      <c r="U95">
        <v>3130</v>
      </c>
      <c r="V95">
        <v>3150</v>
      </c>
      <c r="W95">
        <v>3131</v>
      </c>
      <c r="X95">
        <v>3091</v>
      </c>
      <c r="Y95">
        <v>3091</v>
      </c>
      <c r="Z95">
        <v>3092</v>
      </c>
      <c r="AA95">
        <v>3098</v>
      </c>
      <c r="AB95">
        <v>3101</v>
      </c>
      <c r="AC95">
        <v>3101</v>
      </c>
      <c r="AD95">
        <v>3120</v>
      </c>
      <c r="AE95">
        <v>3118</v>
      </c>
      <c r="AF95">
        <v>3125</v>
      </c>
      <c r="AG95">
        <v>3118</v>
      </c>
      <c r="AH95">
        <v>3123</v>
      </c>
      <c r="AI95">
        <v>3125</v>
      </c>
      <c r="AJ95">
        <v>3129</v>
      </c>
      <c r="AK95">
        <v>3140</v>
      </c>
      <c r="AL95">
        <v>3374</v>
      </c>
      <c r="AM95">
        <v>3392</v>
      </c>
      <c r="AN95">
        <v>3392</v>
      </c>
      <c r="AO95">
        <v>3399</v>
      </c>
      <c r="AP95">
        <v>3381</v>
      </c>
      <c r="AQ95">
        <v>3378</v>
      </c>
      <c r="AR95">
        <v>3618.3</v>
      </c>
      <c r="AS95">
        <v>3637.2</v>
      </c>
      <c r="AT95">
        <v>3650.1</v>
      </c>
      <c r="AU95">
        <v>3666.1</v>
      </c>
      <c r="AV95">
        <v>3668.3</v>
      </c>
      <c r="AW95">
        <v>3944</v>
      </c>
      <c r="AX95">
        <v>4071</v>
      </c>
      <c r="AY95">
        <v>4191.7</v>
      </c>
      <c r="AZ95">
        <v>4200</v>
      </c>
      <c r="BA95">
        <v>4111.2</v>
      </c>
    </row>
    <row r="96" spans="1:53" ht="13.5" customHeight="1">
      <c r="A96" s="3" t="s">
        <v>289</v>
      </c>
      <c r="B96" s="2" t="s">
        <v>375</v>
      </c>
      <c r="C96" s="5" t="s">
        <v>132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ht="13.5" customHeight="1">
      <c r="A97" s="3" t="s">
        <v>355</v>
      </c>
      <c r="B97" s="2">
        <v>1000</v>
      </c>
      <c r="C97" s="5" t="s">
        <v>133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ht="13.5" customHeight="1">
      <c r="A98" s="3" t="s">
        <v>290</v>
      </c>
      <c r="B98" s="2">
        <v>1435</v>
      </c>
      <c r="C98" s="5" t="s">
        <v>134</v>
      </c>
      <c r="D98">
        <v>275.19607843137254</v>
      </c>
      <c r="E98">
        <v>279.12745098039215</v>
      </c>
      <c r="F98">
        <v>283.05882352941177</v>
      </c>
      <c r="G98">
        <v>286.99019607843138</v>
      </c>
      <c r="H98">
        <v>290.92156862745099</v>
      </c>
      <c r="I98">
        <v>294.85294117647061</v>
      </c>
      <c r="J98">
        <v>298.78431372549022</v>
      </c>
      <c r="K98">
        <v>302.71568627450984</v>
      </c>
      <c r="L98">
        <v>306.64705882352945</v>
      </c>
      <c r="M98">
        <v>310.57843137254906</v>
      </c>
      <c r="N98">
        <v>314.50980392156868</v>
      </c>
      <c r="O98">
        <v>318.44117647058829</v>
      </c>
      <c r="P98">
        <v>322.3725490196079</v>
      </c>
      <c r="Q98">
        <v>326.30392156862752</v>
      </c>
      <c r="R98">
        <v>330.23529411764713</v>
      </c>
      <c r="S98">
        <v>334.16666666666674</v>
      </c>
      <c r="T98">
        <v>338.09803921568636</v>
      </c>
      <c r="U98">
        <v>342.02941176470597</v>
      </c>
      <c r="V98">
        <v>345.96078431372558</v>
      </c>
      <c r="W98">
        <v>349.8921568627452</v>
      </c>
      <c r="X98">
        <v>353.82352941176481</v>
      </c>
      <c r="Y98">
        <v>357.75490196078442</v>
      </c>
      <c r="Z98">
        <v>361.68627450980404</v>
      </c>
      <c r="AA98">
        <v>365.61764705882365</v>
      </c>
      <c r="AB98">
        <v>369.54901960784326</v>
      </c>
      <c r="AC98">
        <v>373.48039215686288</v>
      </c>
      <c r="AD98">
        <v>377.41176470588249</v>
      </c>
      <c r="AE98">
        <v>381.3431372549021</v>
      </c>
      <c r="AF98">
        <v>385.27450980392172</v>
      </c>
      <c r="AG98">
        <v>389.20588235294133</v>
      </c>
      <c r="AH98">
        <v>393.13725490196094</v>
      </c>
      <c r="AI98">
        <v>397.06862745098056</v>
      </c>
      <c r="AJ98">
        <v>401</v>
      </c>
      <c r="AK98">
        <v>401</v>
      </c>
      <c r="AL98">
        <v>401</v>
      </c>
      <c r="AM98">
        <v>401</v>
      </c>
      <c r="AN98">
        <v>401</v>
      </c>
      <c r="AO98">
        <v>401</v>
      </c>
      <c r="AP98">
        <v>401</v>
      </c>
      <c r="AQ98">
        <v>401</v>
      </c>
      <c r="AR98">
        <v>401</v>
      </c>
      <c r="AS98">
        <v>401</v>
      </c>
      <c r="AT98">
        <v>401</v>
      </c>
      <c r="AU98">
        <v>401</v>
      </c>
      <c r="AV98">
        <v>401</v>
      </c>
      <c r="AW98">
        <v>401</v>
      </c>
      <c r="AX98">
        <v>401</v>
      </c>
      <c r="AY98">
        <v>401</v>
      </c>
      <c r="AZ98">
        <v>401</v>
      </c>
      <c r="BA98">
        <v>401</v>
      </c>
    </row>
    <row r="99" spans="1:53" ht="13.5" customHeight="1">
      <c r="A99" s="3" t="s">
        <v>291</v>
      </c>
      <c r="B99" s="2" t="s">
        <v>375</v>
      </c>
      <c r="C99" s="5" t="s">
        <v>139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ht="13.5" customHeight="1">
      <c r="A100" s="5" t="s">
        <v>237</v>
      </c>
      <c r="B100" s="2">
        <v>1435</v>
      </c>
      <c r="C100" s="5" t="s">
        <v>135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429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ht="13.5" customHeight="1">
      <c r="A101" s="3" t="s">
        <v>292</v>
      </c>
      <c r="B101" s="2">
        <v>1435</v>
      </c>
      <c r="C101" s="5" t="s">
        <v>136</v>
      </c>
      <c r="D101">
        <v>274.86238532110093</v>
      </c>
      <c r="E101">
        <v>278.78899082568807</v>
      </c>
      <c r="F101">
        <v>282.71559633027522</v>
      </c>
      <c r="G101">
        <v>286.64220183486236</v>
      </c>
      <c r="H101">
        <v>290.56880733944951</v>
      </c>
      <c r="I101">
        <v>294.49541284403665</v>
      </c>
      <c r="J101">
        <v>298.42201834862379</v>
      </c>
      <c r="K101">
        <v>302.34862385321094</v>
      </c>
      <c r="L101">
        <v>306.27522935779808</v>
      </c>
      <c r="M101">
        <v>310.20183486238523</v>
      </c>
      <c r="N101">
        <v>314.12844036697237</v>
      </c>
      <c r="O101">
        <v>318.05504587155951</v>
      </c>
      <c r="P101">
        <v>321.98165137614666</v>
      </c>
      <c r="Q101">
        <v>325.9082568807338</v>
      </c>
      <c r="R101">
        <v>329.83486238532095</v>
      </c>
      <c r="S101">
        <v>333.76146788990809</v>
      </c>
      <c r="T101">
        <v>337.68807339449523</v>
      </c>
      <c r="U101">
        <v>341.61467889908238</v>
      </c>
      <c r="V101">
        <v>345.54128440366952</v>
      </c>
      <c r="W101">
        <v>349.46788990825667</v>
      </c>
      <c r="X101">
        <v>353.39449541284381</v>
      </c>
      <c r="Y101">
        <v>357.32110091743095</v>
      </c>
      <c r="Z101">
        <v>361.2477064220181</v>
      </c>
      <c r="AA101">
        <v>365.17431192660524</v>
      </c>
      <c r="AB101">
        <v>369.10091743119239</v>
      </c>
      <c r="AC101">
        <v>373.02752293577953</v>
      </c>
      <c r="AD101">
        <v>376.95412844036667</v>
      </c>
      <c r="AE101">
        <v>380.88073394495382</v>
      </c>
      <c r="AF101">
        <v>384.80733944954096</v>
      </c>
      <c r="AG101">
        <v>388.73394495412811</v>
      </c>
      <c r="AH101">
        <v>392.66055045871525</v>
      </c>
      <c r="AI101">
        <v>396.58715596330239</v>
      </c>
      <c r="AJ101">
        <v>400.51376146788954</v>
      </c>
      <c r="AK101">
        <v>404.44036697247668</v>
      </c>
      <c r="AL101">
        <v>408.36697247706383</v>
      </c>
      <c r="AM101">
        <v>412.29357798165097</v>
      </c>
      <c r="AN101">
        <v>416.22018348623811</v>
      </c>
      <c r="AO101">
        <v>420.14678899082526</v>
      </c>
      <c r="AP101">
        <v>424.0733944954124</v>
      </c>
      <c r="AQ101">
        <v>428</v>
      </c>
      <c r="AR101">
        <v>428</v>
      </c>
      <c r="AS101">
        <v>428</v>
      </c>
      <c r="AT101">
        <v>428</v>
      </c>
      <c r="AU101">
        <v>428</v>
      </c>
      <c r="AV101">
        <v>428</v>
      </c>
      <c r="AW101">
        <v>428</v>
      </c>
      <c r="AX101">
        <v>428</v>
      </c>
      <c r="AY101">
        <v>428</v>
      </c>
      <c r="AZ101">
        <v>428</v>
      </c>
      <c r="BA101">
        <v>428</v>
      </c>
    </row>
    <row r="102" spans="1:53" ht="13.5" customHeight="1">
      <c r="A102" s="3" t="s">
        <v>293</v>
      </c>
      <c r="B102" s="2">
        <v>1000</v>
      </c>
      <c r="C102" s="5" t="s">
        <v>146</v>
      </c>
      <c r="D102">
        <v>650.63157894736833</v>
      </c>
      <c r="E102">
        <v>659.92631578947362</v>
      </c>
      <c r="F102">
        <v>669.22105263157891</v>
      </c>
      <c r="G102">
        <v>678.51578947368421</v>
      </c>
      <c r="H102">
        <v>687.8105263157895</v>
      </c>
      <c r="I102">
        <v>697.1052631578948</v>
      </c>
      <c r="J102">
        <v>706.40000000000009</v>
      </c>
      <c r="K102">
        <v>715.69473684210539</v>
      </c>
      <c r="L102">
        <v>724.98947368421068</v>
      </c>
      <c r="M102">
        <v>734.28421052631597</v>
      </c>
      <c r="N102">
        <v>743.57894736842127</v>
      </c>
      <c r="O102">
        <v>752.87368421052656</v>
      </c>
      <c r="P102">
        <v>762.16842105263186</v>
      </c>
      <c r="Q102">
        <v>771.46315789473715</v>
      </c>
      <c r="R102">
        <v>780.75789473684245</v>
      </c>
      <c r="S102">
        <v>790.05263157894774</v>
      </c>
      <c r="T102">
        <v>799.34736842105303</v>
      </c>
      <c r="U102">
        <v>808.64210526315833</v>
      </c>
      <c r="V102">
        <v>817.93684210526362</v>
      </c>
      <c r="W102">
        <v>827.23157894736892</v>
      </c>
      <c r="X102">
        <v>836.52631578947421</v>
      </c>
      <c r="Y102">
        <v>845.82105263157951</v>
      </c>
      <c r="Z102">
        <v>855.1157894736848</v>
      </c>
      <c r="AA102">
        <v>864.41052631579009</v>
      </c>
      <c r="AB102">
        <v>873.70526315789539</v>
      </c>
      <c r="AC102">
        <v>883</v>
      </c>
      <c r="AD102">
        <v>883</v>
      </c>
      <c r="AE102">
        <v>883</v>
      </c>
      <c r="AF102">
        <v>883</v>
      </c>
      <c r="AG102">
        <v>883</v>
      </c>
      <c r="AH102">
        <v>883</v>
      </c>
      <c r="AI102">
        <v>883</v>
      </c>
      <c r="AJ102">
        <v>883</v>
      </c>
      <c r="AK102">
        <v>877.2</v>
      </c>
      <c r="AL102">
        <v>871.40000000000009</v>
      </c>
      <c r="AM102">
        <v>865.60000000000014</v>
      </c>
      <c r="AN102">
        <v>859.80000000000018</v>
      </c>
      <c r="AO102">
        <v>854</v>
      </c>
      <c r="AP102">
        <v>870</v>
      </c>
      <c r="AQ102">
        <v>886</v>
      </c>
      <c r="AR102">
        <v>886</v>
      </c>
      <c r="AS102">
        <v>886</v>
      </c>
      <c r="AT102">
        <v>886</v>
      </c>
      <c r="AU102">
        <v>886</v>
      </c>
      <c r="AV102">
        <v>886</v>
      </c>
      <c r="AW102">
        <v>886</v>
      </c>
      <c r="AX102">
        <v>886</v>
      </c>
      <c r="AY102">
        <v>886</v>
      </c>
      <c r="AZ102">
        <v>886</v>
      </c>
      <c r="BA102">
        <v>886</v>
      </c>
    </row>
    <row r="103" spans="1:53" ht="13.5" customHeight="1">
      <c r="A103" s="5" t="s">
        <v>294</v>
      </c>
      <c r="B103" s="2">
        <v>1000</v>
      </c>
      <c r="C103" s="5" t="s">
        <v>158</v>
      </c>
      <c r="D103">
        <v>2160</v>
      </c>
      <c r="E103">
        <v>2143.8000000000002</v>
      </c>
      <c r="F103">
        <v>2127.6000000000004</v>
      </c>
      <c r="G103">
        <v>2111.4000000000005</v>
      </c>
      <c r="H103">
        <v>2095.2000000000007</v>
      </c>
      <c r="I103">
        <v>2079</v>
      </c>
      <c r="J103">
        <v>1991</v>
      </c>
      <c r="K103">
        <v>1903</v>
      </c>
      <c r="L103">
        <v>1815</v>
      </c>
      <c r="M103">
        <v>1727</v>
      </c>
      <c r="N103">
        <v>1639</v>
      </c>
      <c r="O103">
        <v>1639</v>
      </c>
      <c r="P103">
        <v>1639</v>
      </c>
      <c r="Q103">
        <v>1668</v>
      </c>
      <c r="R103">
        <v>1668</v>
      </c>
      <c r="S103">
        <v>1668</v>
      </c>
      <c r="T103">
        <v>1668</v>
      </c>
      <c r="U103">
        <v>1668</v>
      </c>
      <c r="V103">
        <v>1668</v>
      </c>
      <c r="W103">
        <v>1668</v>
      </c>
      <c r="X103">
        <v>1668</v>
      </c>
      <c r="Y103">
        <v>1668</v>
      </c>
      <c r="Z103">
        <v>1668</v>
      </c>
      <c r="AA103">
        <v>1668</v>
      </c>
      <c r="AB103">
        <v>1668</v>
      </c>
      <c r="AC103">
        <v>1798</v>
      </c>
      <c r="AD103">
        <v>2227</v>
      </c>
      <c r="AE103">
        <v>1614</v>
      </c>
      <c r="AF103">
        <v>1614</v>
      </c>
      <c r="AG103">
        <v>1622</v>
      </c>
      <c r="AH103">
        <v>1636</v>
      </c>
      <c r="AI103">
        <v>1636</v>
      </c>
      <c r="AJ103">
        <v>1636</v>
      </c>
      <c r="AK103">
        <v>1667</v>
      </c>
      <c r="AL103">
        <v>1667</v>
      </c>
      <c r="AM103">
        <v>1667</v>
      </c>
      <c r="AN103">
        <v>1667</v>
      </c>
      <c r="AO103">
        <v>1667</v>
      </c>
      <c r="AP103">
        <v>1664.9649999999999</v>
      </c>
      <c r="AQ103">
        <v>1665</v>
      </c>
      <c r="AR103">
        <v>2209.7150000000001</v>
      </c>
      <c r="AS103">
        <v>2250.2840000000001</v>
      </c>
      <c r="AT103">
        <v>2337.404</v>
      </c>
      <c r="AU103">
        <v>2424.5239999999999</v>
      </c>
      <c r="AV103">
        <v>2511.6439999999998</v>
      </c>
      <c r="AW103">
        <v>2598.7639999999997</v>
      </c>
      <c r="AX103">
        <v>2685.8839999999996</v>
      </c>
      <c r="AY103">
        <v>2773</v>
      </c>
      <c r="AZ103">
        <v>2783</v>
      </c>
      <c r="BA103">
        <v>2783</v>
      </c>
    </row>
    <row r="104" spans="1:53" ht="13.5" customHeight="1">
      <c r="A104" s="3" t="s">
        <v>295</v>
      </c>
      <c r="B104" s="2" t="s">
        <v>375</v>
      </c>
      <c r="C104" s="5" t="s">
        <v>147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ht="13.5" customHeight="1">
      <c r="A105" s="3" t="s">
        <v>245</v>
      </c>
      <c r="B105" s="2">
        <v>1000</v>
      </c>
      <c r="C105" s="5" t="s">
        <v>149</v>
      </c>
      <c r="D105">
        <v>561.75</v>
      </c>
      <c r="E105">
        <v>569.77499999999998</v>
      </c>
      <c r="F105">
        <v>577.79999999999995</v>
      </c>
      <c r="G105">
        <v>585.82499999999993</v>
      </c>
      <c r="H105">
        <v>593.84999999999991</v>
      </c>
      <c r="I105">
        <v>601.87499999999989</v>
      </c>
      <c r="J105">
        <v>609.89999999999986</v>
      </c>
      <c r="K105">
        <v>617.92499999999984</v>
      </c>
      <c r="L105">
        <v>625.94999999999982</v>
      </c>
      <c r="M105">
        <v>633.9749999999998</v>
      </c>
      <c r="N105">
        <v>642</v>
      </c>
      <c r="O105">
        <v>642</v>
      </c>
      <c r="P105">
        <v>642</v>
      </c>
      <c r="Q105">
        <v>642</v>
      </c>
      <c r="R105">
        <v>642</v>
      </c>
      <c r="S105">
        <v>642</v>
      </c>
      <c r="T105">
        <v>642</v>
      </c>
      <c r="U105">
        <v>642</v>
      </c>
      <c r="V105">
        <v>642</v>
      </c>
      <c r="W105">
        <v>642</v>
      </c>
      <c r="X105">
        <v>642</v>
      </c>
      <c r="Y105">
        <v>642</v>
      </c>
      <c r="Z105">
        <v>642</v>
      </c>
      <c r="AA105">
        <v>651.1</v>
      </c>
      <c r="AB105">
        <v>660.2</v>
      </c>
      <c r="AC105">
        <v>669.30000000000007</v>
      </c>
      <c r="AD105">
        <v>678.40000000000009</v>
      </c>
      <c r="AE105">
        <v>687.50000000000011</v>
      </c>
      <c r="AF105">
        <v>696.60000000000014</v>
      </c>
      <c r="AG105">
        <v>705.70000000000016</v>
      </c>
      <c r="AH105">
        <v>714.80000000000018</v>
      </c>
      <c r="AI105">
        <v>723.9000000000002</v>
      </c>
      <c r="AJ105">
        <v>733</v>
      </c>
      <c r="AK105">
        <v>733</v>
      </c>
      <c r="AL105">
        <v>733</v>
      </c>
      <c r="AM105">
        <v>733</v>
      </c>
      <c r="AN105">
        <v>733</v>
      </c>
      <c r="AO105">
        <v>733</v>
      </c>
      <c r="AP105">
        <v>733</v>
      </c>
      <c r="AQ105">
        <v>733</v>
      </c>
      <c r="AR105">
        <v>733</v>
      </c>
      <c r="AS105">
        <v>733</v>
      </c>
      <c r="AT105">
        <v>733</v>
      </c>
      <c r="AU105">
        <v>733</v>
      </c>
      <c r="AV105">
        <v>733</v>
      </c>
      <c r="AW105">
        <v>733</v>
      </c>
      <c r="AX105">
        <v>733</v>
      </c>
      <c r="AY105">
        <v>733</v>
      </c>
      <c r="AZ105">
        <v>733</v>
      </c>
      <c r="BA105">
        <v>733</v>
      </c>
    </row>
    <row r="106" spans="1:53" ht="13.5" customHeight="1">
      <c r="A106" s="3" t="s">
        <v>296</v>
      </c>
      <c r="B106" s="2" t="s">
        <v>375</v>
      </c>
      <c r="C106" s="5" t="s">
        <v>150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ht="13.5" customHeight="1">
      <c r="A107" s="3" t="s">
        <v>246</v>
      </c>
      <c r="B107" s="2" t="s">
        <v>375</v>
      </c>
      <c r="C107" s="5"/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ht="13.5" customHeight="1">
      <c r="A108" s="3" t="s">
        <v>297</v>
      </c>
      <c r="B108" s="2">
        <v>1435</v>
      </c>
      <c r="C108" s="5" t="s">
        <v>155</v>
      </c>
      <c r="D108">
        <v>492.05882352941177</v>
      </c>
      <c r="E108">
        <v>499.08823529411762</v>
      </c>
      <c r="F108">
        <v>506.11764705882348</v>
      </c>
      <c r="G108">
        <v>513.14705882352939</v>
      </c>
      <c r="H108">
        <v>520.17647058823525</v>
      </c>
      <c r="I108">
        <v>527.2058823529411</v>
      </c>
      <c r="J108">
        <v>534.23529411764696</v>
      </c>
      <c r="K108">
        <v>541.26470588235281</v>
      </c>
      <c r="L108">
        <v>548.29411764705867</v>
      </c>
      <c r="M108">
        <v>555.32352941176453</v>
      </c>
      <c r="N108">
        <v>562.35294117647038</v>
      </c>
      <c r="O108">
        <v>569.38235294117624</v>
      </c>
      <c r="P108">
        <v>576.41176470588209</v>
      </c>
      <c r="Q108">
        <v>583.44117647058795</v>
      </c>
      <c r="R108">
        <v>590.4705882352938</v>
      </c>
      <c r="S108">
        <v>597.49999999999966</v>
      </c>
      <c r="T108">
        <v>604.52941176470551</v>
      </c>
      <c r="U108">
        <v>611.55882352941137</v>
      </c>
      <c r="V108">
        <v>618.58823529411723</v>
      </c>
      <c r="W108">
        <v>625.61764705882308</v>
      </c>
      <c r="X108">
        <v>632.64705882352894</v>
      </c>
      <c r="Y108">
        <v>639.67647058823479</v>
      </c>
      <c r="Z108">
        <v>646.70588235294065</v>
      </c>
      <c r="AA108">
        <v>653.7352941176465</v>
      </c>
      <c r="AB108">
        <v>660.76470588235236</v>
      </c>
      <c r="AC108">
        <v>667.79411764705821</v>
      </c>
      <c r="AD108">
        <v>674.82352941176407</v>
      </c>
      <c r="AE108">
        <v>681.85294117646993</v>
      </c>
      <c r="AF108">
        <v>688.88235294117578</v>
      </c>
      <c r="AG108">
        <v>695.91176470588164</v>
      </c>
      <c r="AH108">
        <v>702.94117647058749</v>
      </c>
      <c r="AI108">
        <v>709.97058823529335</v>
      </c>
      <c r="AJ108">
        <v>717</v>
      </c>
      <c r="AK108">
        <v>719.2</v>
      </c>
      <c r="AL108">
        <v>721.40000000000009</v>
      </c>
      <c r="AM108">
        <v>723.60000000000014</v>
      </c>
      <c r="AN108">
        <v>725.80000000000018</v>
      </c>
      <c r="AO108">
        <v>728</v>
      </c>
      <c r="AP108">
        <v>728</v>
      </c>
      <c r="AQ108">
        <v>728</v>
      </c>
      <c r="AR108">
        <v>728</v>
      </c>
      <c r="AS108">
        <v>728</v>
      </c>
      <c r="AT108">
        <v>728</v>
      </c>
      <c r="AU108">
        <v>728</v>
      </c>
      <c r="AV108">
        <v>728</v>
      </c>
      <c r="AW108">
        <v>728</v>
      </c>
      <c r="AX108">
        <v>728</v>
      </c>
      <c r="AY108">
        <v>728</v>
      </c>
      <c r="AZ108">
        <v>728</v>
      </c>
      <c r="BA108">
        <v>728</v>
      </c>
    </row>
    <row r="109" spans="1:53" ht="13.5" customHeight="1">
      <c r="A109" s="3" t="s">
        <v>298</v>
      </c>
      <c r="B109" s="2" t="s">
        <v>375</v>
      </c>
      <c r="C109" s="5" t="s">
        <v>156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ht="13.5" customHeight="1">
      <c r="A110" s="2" t="s">
        <v>247</v>
      </c>
      <c r="B110" s="2"/>
      <c r="C110" s="5"/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ht="13.5" customHeight="1">
      <c r="A111" s="3" t="s">
        <v>299</v>
      </c>
      <c r="B111" s="2">
        <v>1435</v>
      </c>
      <c r="C111" s="5" t="s">
        <v>148</v>
      </c>
      <c r="D111">
        <v>24468</v>
      </c>
      <c r="E111">
        <v>25492.3</v>
      </c>
      <c r="F111">
        <v>26516.6</v>
      </c>
      <c r="G111">
        <v>27540.899999999998</v>
      </c>
      <c r="H111">
        <v>28565.199999999997</v>
      </c>
      <c r="I111">
        <v>29589.499999999996</v>
      </c>
      <c r="J111">
        <v>30613.799999999996</v>
      </c>
      <c r="K111">
        <v>31638.099999999995</v>
      </c>
      <c r="L111">
        <v>32662.399999999994</v>
      </c>
      <c r="M111">
        <v>33686.699999999997</v>
      </c>
      <c r="N111">
        <v>14225</v>
      </c>
      <c r="O111">
        <v>14124</v>
      </c>
      <c r="P111">
        <v>15482</v>
      </c>
      <c r="Q111">
        <v>15480</v>
      </c>
      <c r="R111">
        <v>15486</v>
      </c>
      <c r="S111">
        <v>15488</v>
      </c>
      <c r="T111">
        <v>15783</v>
      </c>
      <c r="U111">
        <v>15783</v>
      </c>
      <c r="V111">
        <v>15825</v>
      </c>
      <c r="W111">
        <v>20351</v>
      </c>
      <c r="X111">
        <v>20351</v>
      </c>
      <c r="Y111">
        <v>20324</v>
      </c>
      <c r="Z111">
        <v>20425</v>
      </c>
      <c r="AA111">
        <v>20445</v>
      </c>
      <c r="AB111">
        <v>20477</v>
      </c>
      <c r="AC111">
        <v>20688</v>
      </c>
      <c r="AD111">
        <v>26613</v>
      </c>
      <c r="AE111">
        <v>24277.875</v>
      </c>
      <c r="AF111">
        <v>21942.75</v>
      </c>
      <c r="AG111">
        <v>19607.625</v>
      </c>
      <c r="AH111">
        <v>17272.5</v>
      </c>
      <c r="AI111">
        <v>14937.375</v>
      </c>
      <c r="AJ111">
        <v>12602.25</v>
      </c>
      <c r="AK111">
        <v>10267.125</v>
      </c>
      <c r="AL111">
        <v>7932</v>
      </c>
      <c r="AM111">
        <v>9299.67</v>
      </c>
      <c r="AN111">
        <v>10667.34</v>
      </c>
      <c r="AO111">
        <v>12035</v>
      </c>
      <c r="AP111">
        <v>12014.43</v>
      </c>
      <c r="AQ111">
        <v>11993.86</v>
      </c>
      <c r="AR111">
        <v>11973.29</v>
      </c>
      <c r="AS111">
        <v>11952.720000000001</v>
      </c>
      <c r="AT111">
        <v>11932.150000000001</v>
      </c>
      <c r="AU111">
        <v>11911.580000000002</v>
      </c>
      <c r="AV111">
        <v>11891</v>
      </c>
      <c r="AW111">
        <v>11903</v>
      </c>
      <c r="AX111">
        <v>11905</v>
      </c>
      <c r="AY111">
        <v>14280</v>
      </c>
      <c r="AZ111">
        <v>14388</v>
      </c>
      <c r="BA111">
        <v>14388</v>
      </c>
    </row>
    <row r="112" spans="1:53" ht="13.5" customHeight="1">
      <c r="A112" s="5" t="s">
        <v>300</v>
      </c>
      <c r="B112" s="2">
        <v>1520</v>
      </c>
      <c r="C112" s="5" t="s">
        <v>153</v>
      </c>
      <c r="D112">
        <v>1484.875</v>
      </c>
      <c r="E112">
        <v>1506.0875000000001</v>
      </c>
      <c r="F112">
        <v>1527.3000000000002</v>
      </c>
      <c r="G112">
        <v>1548.5125000000003</v>
      </c>
      <c r="H112">
        <v>1569.7250000000004</v>
      </c>
      <c r="I112">
        <v>1590.9375000000005</v>
      </c>
      <c r="J112">
        <v>1612.1500000000005</v>
      </c>
      <c r="K112">
        <v>1633.3625000000006</v>
      </c>
      <c r="L112">
        <v>1654.5750000000007</v>
      </c>
      <c r="M112">
        <v>1675.7875000000008</v>
      </c>
      <c r="N112">
        <v>1697</v>
      </c>
      <c r="O112">
        <v>1707.2</v>
      </c>
      <c r="P112">
        <v>1717.4</v>
      </c>
      <c r="Q112">
        <v>1727.6000000000001</v>
      </c>
      <c r="R112">
        <v>1737.8000000000002</v>
      </c>
      <c r="S112">
        <v>1748</v>
      </c>
      <c r="T112">
        <v>1748</v>
      </c>
      <c r="U112">
        <v>1920</v>
      </c>
      <c r="V112">
        <v>1920</v>
      </c>
      <c r="W112">
        <v>1920</v>
      </c>
      <c r="X112">
        <v>1920</v>
      </c>
      <c r="Y112">
        <v>1920</v>
      </c>
      <c r="Z112">
        <v>1920</v>
      </c>
      <c r="AA112">
        <v>1920</v>
      </c>
      <c r="AB112">
        <v>1883.33</v>
      </c>
      <c r="AC112">
        <v>1846.6599999999999</v>
      </c>
      <c r="AD112">
        <v>1810</v>
      </c>
      <c r="AE112">
        <v>1810</v>
      </c>
      <c r="AF112">
        <v>1810</v>
      </c>
      <c r="AG112">
        <v>1810</v>
      </c>
      <c r="AH112">
        <v>1810</v>
      </c>
      <c r="AI112">
        <v>1810</v>
      </c>
      <c r="AJ112">
        <v>1810</v>
      </c>
      <c r="AK112">
        <v>1810</v>
      </c>
      <c r="AL112">
        <v>1810</v>
      </c>
      <c r="AM112">
        <v>1810</v>
      </c>
      <c r="AN112">
        <v>1810</v>
      </c>
      <c r="AO112">
        <v>1810</v>
      </c>
      <c r="AP112">
        <v>1810</v>
      </c>
      <c r="AQ112">
        <v>1810</v>
      </c>
      <c r="AR112">
        <v>1814</v>
      </c>
      <c r="AS112">
        <v>1815</v>
      </c>
      <c r="AT112">
        <v>1810</v>
      </c>
      <c r="AU112">
        <v>1810</v>
      </c>
      <c r="AV112">
        <v>1822.5</v>
      </c>
      <c r="AW112">
        <v>1810</v>
      </c>
      <c r="AX112">
        <v>1810</v>
      </c>
      <c r="AY112">
        <v>1810</v>
      </c>
      <c r="AZ112">
        <v>1810</v>
      </c>
      <c r="BA112">
        <v>1810</v>
      </c>
    </row>
    <row r="113" spans="1:53" ht="13.5" customHeight="1">
      <c r="A113" s="2" t="s">
        <v>248</v>
      </c>
      <c r="B113" s="2"/>
      <c r="C113" s="5"/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ht="13.5" customHeight="1">
      <c r="A114" s="3" t="s">
        <v>301</v>
      </c>
      <c r="B114" s="2">
        <v>1435</v>
      </c>
      <c r="C114" s="5" t="s">
        <v>144</v>
      </c>
      <c r="D114">
        <v>1536.5</v>
      </c>
      <c r="E114">
        <v>1558.45</v>
      </c>
      <c r="F114">
        <v>1580.4</v>
      </c>
      <c r="G114">
        <v>1602.3500000000001</v>
      </c>
      <c r="H114">
        <v>1624.3000000000002</v>
      </c>
      <c r="I114">
        <v>1646.2500000000002</v>
      </c>
      <c r="J114">
        <v>1668.2000000000003</v>
      </c>
      <c r="K114">
        <v>1690.1500000000003</v>
      </c>
      <c r="L114">
        <v>1712.1000000000004</v>
      </c>
      <c r="M114">
        <v>1734.0500000000004</v>
      </c>
      <c r="N114">
        <v>1756</v>
      </c>
      <c r="O114">
        <v>1779</v>
      </c>
      <c r="P114">
        <v>1779</v>
      </c>
      <c r="Q114">
        <v>1779</v>
      </c>
      <c r="R114">
        <v>1779</v>
      </c>
      <c r="S114">
        <v>1779</v>
      </c>
      <c r="T114">
        <v>1779</v>
      </c>
      <c r="U114">
        <v>1893</v>
      </c>
      <c r="V114">
        <v>1893</v>
      </c>
      <c r="W114">
        <v>1893</v>
      </c>
      <c r="X114">
        <v>1893</v>
      </c>
      <c r="Y114">
        <v>1893</v>
      </c>
      <c r="Z114">
        <v>1907</v>
      </c>
      <c r="AA114">
        <v>1907</v>
      </c>
      <c r="AB114">
        <v>1907</v>
      </c>
      <c r="AC114">
        <v>1907</v>
      </c>
      <c r="AD114">
        <v>1907</v>
      </c>
      <c r="AE114">
        <v>1907</v>
      </c>
      <c r="AF114">
        <v>1907</v>
      </c>
      <c r="AG114">
        <v>1907</v>
      </c>
      <c r="AH114">
        <v>1907</v>
      </c>
      <c r="AI114">
        <v>1907</v>
      </c>
      <c r="AJ114">
        <v>1907</v>
      </c>
      <c r="AK114">
        <v>1907</v>
      </c>
      <c r="AL114">
        <v>1907</v>
      </c>
      <c r="AM114">
        <v>1907</v>
      </c>
      <c r="AN114">
        <v>1907</v>
      </c>
      <c r="AO114">
        <v>1907</v>
      </c>
      <c r="AP114">
        <v>1989</v>
      </c>
      <c r="AQ114">
        <v>2190</v>
      </c>
      <c r="AR114">
        <v>2109</v>
      </c>
      <c r="AS114">
        <v>2109</v>
      </c>
      <c r="AT114">
        <v>2109</v>
      </c>
      <c r="AU114">
        <v>2109</v>
      </c>
      <c r="AV114">
        <v>2109</v>
      </c>
      <c r="AW114">
        <v>2109</v>
      </c>
      <c r="AX114">
        <v>2109</v>
      </c>
      <c r="AY114">
        <v>2109</v>
      </c>
      <c r="AZ114">
        <v>2295</v>
      </c>
      <c r="BA114">
        <v>2295</v>
      </c>
    </row>
    <row r="115" spans="1:53" ht="13.5" customHeight="1">
      <c r="A115" s="3" t="s">
        <v>302</v>
      </c>
      <c r="B115" s="2">
        <v>1067</v>
      </c>
      <c r="C115" s="5" t="s">
        <v>154</v>
      </c>
      <c r="D115">
        <v>3123</v>
      </c>
      <c r="E115">
        <v>3123</v>
      </c>
      <c r="F115">
        <v>3123</v>
      </c>
      <c r="G115">
        <v>3123</v>
      </c>
      <c r="H115">
        <v>3123</v>
      </c>
      <c r="I115">
        <v>3123</v>
      </c>
      <c r="J115">
        <v>3123</v>
      </c>
      <c r="K115">
        <v>3123</v>
      </c>
      <c r="L115">
        <v>3123</v>
      </c>
      <c r="M115">
        <v>3123</v>
      </c>
      <c r="N115">
        <v>3123</v>
      </c>
      <c r="O115">
        <v>3123</v>
      </c>
      <c r="P115">
        <v>3123</v>
      </c>
      <c r="Q115">
        <v>3123</v>
      </c>
      <c r="R115">
        <v>3123</v>
      </c>
      <c r="S115">
        <v>3123</v>
      </c>
      <c r="T115">
        <v>3123</v>
      </c>
      <c r="U115">
        <v>3123</v>
      </c>
      <c r="V115">
        <v>3123</v>
      </c>
      <c r="W115">
        <v>3123</v>
      </c>
      <c r="X115">
        <v>3123</v>
      </c>
      <c r="Y115">
        <v>3123</v>
      </c>
      <c r="Z115">
        <v>3123</v>
      </c>
      <c r="AA115">
        <v>3123</v>
      </c>
      <c r="AB115">
        <v>3123</v>
      </c>
      <c r="AC115">
        <v>3123</v>
      </c>
      <c r="AD115">
        <v>3123</v>
      </c>
      <c r="AE115">
        <v>3109</v>
      </c>
      <c r="AF115">
        <v>3114</v>
      </c>
      <c r="AG115">
        <v>3114</v>
      </c>
      <c r="AH115">
        <v>3114</v>
      </c>
      <c r="AI115">
        <v>3131</v>
      </c>
      <c r="AJ115">
        <v>3131</v>
      </c>
      <c r="AK115">
        <v>3131</v>
      </c>
      <c r="AL115">
        <v>3070</v>
      </c>
      <c r="AM115">
        <v>3070</v>
      </c>
      <c r="AN115">
        <v>3116</v>
      </c>
      <c r="AO115">
        <v>3116</v>
      </c>
      <c r="AP115">
        <v>3116</v>
      </c>
      <c r="AQ115">
        <v>3116</v>
      </c>
      <c r="AR115">
        <v>3116</v>
      </c>
      <c r="AS115">
        <v>3116</v>
      </c>
      <c r="AT115">
        <v>3116</v>
      </c>
      <c r="AU115">
        <v>3116</v>
      </c>
      <c r="AV115">
        <v>3116</v>
      </c>
      <c r="AW115">
        <v>3116</v>
      </c>
      <c r="AX115">
        <v>3116</v>
      </c>
      <c r="AY115">
        <v>3116</v>
      </c>
      <c r="AZ115">
        <v>3116</v>
      </c>
      <c r="BA115">
        <v>3116</v>
      </c>
    </row>
    <row r="116" spans="1:53" ht="13.5" customHeight="1">
      <c r="A116" s="3" t="s">
        <v>303</v>
      </c>
      <c r="B116" s="2">
        <v>1067</v>
      </c>
      <c r="D116">
        <v>1852.6666666666665</v>
      </c>
      <c r="E116">
        <v>1879.1333333333332</v>
      </c>
      <c r="F116">
        <v>1905.6</v>
      </c>
      <c r="G116">
        <v>1932.0666666666666</v>
      </c>
      <c r="H116">
        <v>1958.5333333333333</v>
      </c>
      <c r="I116">
        <v>1985</v>
      </c>
      <c r="J116">
        <v>2011.4666666666667</v>
      </c>
      <c r="K116">
        <v>2037.9333333333334</v>
      </c>
      <c r="L116">
        <v>2064.4</v>
      </c>
      <c r="M116">
        <v>2090.8666666666668</v>
      </c>
      <c r="N116">
        <v>2117.3333333333335</v>
      </c>
      <c r="O116">
        <v>2143.8000000000002</v>
      </c>
      <c r="P116">
        <v>2170.2666666666669</v>
      </c>
      <c r="Q116">
        <v>2196.7333333333336</v>
      </c>
      <c r="R116">
        <v>2223.2000000000003</v>
      </c>
      <c r="S116">
        <v>2249.666666666667</v>
      </c>
      <c r="T116">
        <v>2276.1333333333337</v>
      </c>
      <c r="U116">
        <v>2302.6000000000004</v>
      </c>
      <c r="V116">
        <v>2329.0666666666671</v>
      </c>
      <c r="W116">
        <v>2355.5333333333338</v>
      </c>
      <c r="X116">
        <v>2382</v>
      </c>
      <c r="Y116">
        <v>2382</v>
      </c>
      <c r="Z116">
        <v>2382</v>
      </c>
      <c r="AA116">
        <v>2382</v>
      </c>
      <c r="AB116">
        <v>2382</v>
      </c>
      <c r="AC116">
        <v>2382</v>
      </c>
      <c r="AD116">
        <v>2382</v>
      </c>
      <c r="AE116">
        <v>2382</v>
      </c>
      <c r="AF116">
        <v>2382</v>
      </c>
      <c r="AG116">
        <v>2382</v>
      </c>
      <c r="AH116">
        <v>2382</v>
      </c>
      <c r="AI116">
        <v>2382</v>
      </c>
      <c r="AJ116">
        <v>2382</v>
      </c>
      <c r="AK116">
        <v>2382</v>
      </c>
      <c r="AL116">
        <v>2382</v>
      </c>
      <c r="AM116">
        <v>2382</v>
      </c>
      <c r="AN116">
        <v>2382</v>
      </c>
      <c r="AO116">
        <v>2382</v>
      </c>
      <c r="AP116">
        <v>2382</v>
      </c>
      <c r="AQ116">
        <v>2382</v>
      </c>
      <c r="AR116">
        <v>2382</v>
      </c>
      <c r="AS116">
        <v>2382</v>
      </c>
      <c r="AT116">
        <v>2382</v>
      </c>
      <c r="AU116">
        <v>2382</v>
      </c>
      <c r="AV116">
        <v>2382</v>
      </c>
      <c r="AW116">
        <v>2382</v>
      </c>
      <c r="AX116">
        <v>2382</v>
      </c>
      <c r="AY116">
        <v>2382</v>
      </c>
      <c r="AZ116">
        <v>2382</v>
      </c>
      <c r="BA116">
        <v>2382</v>
      </c>
    </row>
    <row r="117" spans="1:53" ht="13.5" customHeight="1">
      <c r="A117" s="3" t="s">
        <v>304</v>
      </c>
      <c r="B117" s="2">
        <v>762</v>
      </c>
      <c r="C117" s="5" t="s">
        <v>165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ht="13.5" customHeight="1">
      <c r="A118" s="3" t="s">
        <v>374</v>
      </c>
      <c r="B118" s="3" t="s">
        <v>375</v>
      </c>
      <c r="C118" s="5"/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ht="13.5" customHeight="1">
      <c r="A119" s="3" t="s">
        <v>305</v>
      </c>
      <c r="B119" s="2">
        <v>1435</v>
      </c>
      <c r="C119" s="3" t="s">
        <v>163</v>
      </c>
      <c r="D119">
        <v>2520</v>
      </c>
      <c r="E119">
        <v>2556</v>
      </c>
      <c r="F119">
        <v>2592</v>
      </c>
      <c r="G119">
        <v>2628</v>
      </c>
      <c r="H119">
        <v>2664</v>
      </c>
      <c r="I119">
        <v>2700</v>
      </c>
      <c r="J119">
        <v>2736</v>
      </c>
      <c r="K119">
        <v>2772</v>
      </c>
      <c r="L119">
        <v>2808</v>
      </c>
      <c r="M119">
        <v>2844</v>
      </c>
      <c r="N119">
        <v>2880</v>
      </c>
      <c r="O119">
        <v>2880</v>
      </c>
      <c r="P119">
        <v>2850</v>
      </c>
      <c r="Q119">
        <v>2852</v>
      </c>
      <c r="R119">
        <v>2852</v>
      </c>
      <c r="S119">
        <v>2824</v>
      </c>
      <c r="T119">
        <v>2817</v>
      </c>
      <c r="U119">
        <v>2809</v>
      </c>
      <c r="V119">
        <v>2828</v>
      </c>
      <c r="W119">
        <v>2828</v>
      </c>
      <c r="X119">
        <v>2798</v>
      </c>
      <c r="Y119">
        <v>2780</v>
      </c>
      <c r="Z119">
        <v>2753</v>
      </c>
      <c r="AA119">
        <v>2757</v>
      </c>
      <c r="AB119">
        <v>2757</v>
      </c>
      <c r="AC119">
        <v>2813</v>
      </c>
      <c r="AD119">
        <v>2813</v>
      </c>
      <c r="AE119">
        <v>2805</v>
      </c>
      <c r="AF119">
        <v>2808</v>
      </c>
      <c r="AG119">
        <v>2808</v>
      </c>
      <c r="AH119">
        <v>2802</v>
      </c>
      <c r="AI119">
        <v>2809</v>
      </c>
      <c r="AJ119">
        <v>2806</v>
      </c>
      <c r="AK119">
        <v>2811</v>
      </c>
      <c r="AL119">
        <v>2811</v>
      </c>
      <c r="AM119">
        <v>2813</v>
      </c>
      <c r="AN119">
        <v>2776</v>
      </c>
      <c r="AO119">
        <v>2895.5610000000001</v>
      </c>
      <c r="AP119">
        <v>2896</v>
      </c>
      <c r="AQ119">
        <v>2886</v>
      </c>
      <c r="AR119">
        <v>3016</v>
      </c>
      <c r="AS119">
        <v>3013</v>
      </c>
      <c r="AT119">
        <v>3013</v>
      </c>
      <c r="AU119">
        <v>3013</v>
      </c>
      <c r="AV119">
        <v>3032</v>
      </c>
      <c r="AW119">
        <v>3031</v>
      </c>
      <c r="AX119">
        <v>3058</v>
      </c>
      <c r="AY119">
        <v>3055</v>
      </c>
      <c r="AZ119">
        <v>3220</v>
      </c>
      <c r="BA119">
        <v>3140.5</v>
      </c>
    </row>
    <row r="120" spans="1:53" ht="13.5" customHeight="1">
      <c r="A120" s="3" t="s">
        <v>306</v>
      </c>
      <c r="B120" s="2" t="s">
        <v>375</v>
      </c>
      <c r="C120" s="3" t="s">
        <v>159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ht="13.5" customHeight="1">
      <c r="A121" s="3" t="s">
        <v>307</v>
      </c>
      <c r="B121" s="2">
        <v>1435</v>
      </c>
      <c r="C121" s="5" t="s">
        <v>166</v>
      </c>
      <c r="D121">
        <v>3918.25</v>
      </c>
      <c r="E121">
        <v>3974.2249999999999</v>
      </c>
      <c r="F121">
        <v>4030.2</v>
      </c>
      <c r="G121">
        <v>4086.1749999999997</v>
      </c>
      <c r="H121">
        <v>4142.1499999999996</v>
      </c>
      <c r="I121">
        <v>4198.125</v>
      </c>
      <c r="J121">
        <v>4254.1000000000004</v>
      </c>
      <c r="K121">
        <v>4310.0750000000007</v>
      </c>
      <c r="L121">
        <v>4366.0500000000011</v>
      </c>
      <c r="M121">
        <v>4422.0250000000015</v>
      </c>
      <c r="N121">
        <v>4478</v>
      </c>
      <c r="O121">
        <v>4433</v>
      </c>
      <c r="P121">
        <v>4418</v>
      </c>
      <c r="Q121">
        <v>4332</v>
      </c>
      <c r="R121">
        <v>4273</v>
      </c>
      <c r="S121">
        <v>4273</v>
      </c>
      <c r="T121">
        <v>4219</v>
      </c>
      <c r="U121">
        <v>4165</v>
      </c>
      <c r="V121">
        <v>4257</v>
      </c>
      <c r="W121">
        <v>4029</v>
      </c>
      <c r="X121">
        <v>4029</v>
      </c>
      <c r="Y121">
        <v>3913</v>
      </c>
      <c r="Z121">
        <v>3913</v>
      </c>
      <c r="AA121">
        <v>3913</v>
      </c>
      <c r="AB121">
        <v>3913</v>
      </c>
      <c r="AC121">
        <v>3913</v>
      </c>
      <c r="AD121">
        <v>3913</v>
      </c>
      <c r="AE121">
        <v>3913</v>
      </c>
      <c r="AF121">
        <v>3908</v>
      </c>
      <c r="AG121">
        <v>3921.75</v>
      </c>
      <c r="AH121">
        <v>3935.5</v>
      </c>
      <c r="AI121">
        <v>3949.25</v>
      </c>
      <c r="AJ121">
        <v>3963</v>
      </c>
      <c r="AK121">
        <v>3976.75</v>
      </c>
      <c r="AL121">
        <v>3990.5</v>
      </c>
      <c r="AM121">
        <v>4004.25</v>
      </c>
      <c r="AN121">
        <v>4018</v>
      </c>
      <c r="AO121">
        <v>4031.75</v>
      </c>
      <c r="AP121">
        <v>4045.5</v>
      </c>
      <c r="AQ121">
        <v>4059.25</v>
      </c>
      <c r="AR121">
        <v>4073</v>
      </c>
      <c r="AS121">
        <v>4086.75</v>
      </c>
      <c r="AT121">
        <v>4100.5</v>
      </c>
      <c r="AU121">
        <v>4114.25</v>
      </c>
      <c r="AV121">
        <v>4128</v>
      </c>
      <c r="AW121">
        <v>4128</v>
      </c>
      <c r="AX121">
        <v>4128</v>
      </c>
      <c r="AY121">
        <v>4128</v>
      </c>
      <c r="AZ121">
        <v>4128</v>
      </c>
      <c r="BA121">
        <v>4128</v>
      </c>
    </row>
    <row r="122" spans="1:53" ht="13.2" customHeight="1">
      <c r="A122" s="3" t="s">
        <v>308</v>
      </c>
      <c r="B122" s="2" t="s">
        <v>375</v>
      </c>
      <c r="C122" s="5" t="s">
        <v>162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ht="13.5" customHeight="1">
      <c r="A123" s="3" t="s">
        <v>309</v>
      </c>
      <c r="B123" s="2" t="s">
        <v>375</v>
      </c>
      <c r="C123" s="5" t="s">
        <v>160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ht="13.5" customHeight="1">
      <c r="A124" s="3" t="s">
        <v>310</v>
      </c>
      <c r="B124" s="2">
        <v>1067</v>
      </c>
      <c r="C124" s="5" t="s">
        <v>161</v>
      </c>
      <c r="D124">
        <v>3073</v>
      </c>
      <c r="E124">
        <v>3116.9</v>
      </c>
      <c r="F124">
        <v>3160.8</v>
      </c>
      <c r="G124">
        <v>3204.7000000000003</v>
      </c>
      <c r="H124">
        <v>3248.6000000000004</v>
      </c>
      <c r="I124">
        <v>3292.5000000000005</v>
      </c>
      <c r="J124">
        <v>3336.4000000000005</v>
      </c>
      <c r="K124">
        <v>3380.3000000000006</v>
      </c>
      <c r="L124">
        <v>3424.2000000000007</v>
      </c>
      <c r="M124">
        <v>3468.1000000000008</v>
      </c>
      <c r="N124">
        <v>3512</v>
      </c>
      <c r="O124">
        <v>3512</v>
      </c>
      <c r="P124">
        <v>3512</v>
      </c>
      <c r="Q124">
        <v>3512</v>
      </c>
      <c r="R124">
        <v>3512</v>
      </c>
      <c r="S124">
        <v>3512</v>
      </c>
      <c r="T124">
        <v>3512</v>
      </c>
      <c r="U124">
        <v>3512</v>
      </c>
      <c r="V124">
        <v>3512</v>
      </c>
      <c r="W124">
        <v>3512</v>
      </c>
      <c r="X124">
        <v>3534.5</v>
      </c>
      <c r="Y124">
        <v>3557</v>
      </c>
      <c r="Z124">
        <v>3054</v>
      </c>
      <c r="AA124">
        <v>3054</v>
      </c>
      <c r="AB124">
        <v>3054</v>
      </c>
      <c r="AC124">
        <v>3557</v>
      </c>
      <c r="AD124">
        <v>3557</v>
      </c>
      <c r="AE124">
        <v>3557</v>
      </c>
      <c r="AF124">
        <v>3557</v>
      </c>
      <c r="AG124">
        <v>3557</v>
      </c>
      <c r="AH124">
        <v>3557</v>
      </c>
      <c r="AI124">
        <v>3557</v>
      </c>
      <c r="AJ124">
        <v>3505</v>
      </c>
      <c r="AK124">
        <v>3505</v>
      </c>
      <c r="AL124">
        <v>3528</v>
      </c>
      <c r="AM124">
        <v>3528</v>
      </c>
      <c r="AN124">
        <v>3528</v>
      </c>
      <c r="AO124">
        <v>3528</v>
      </c>
      <c r="AP124">
        <v>3528</v>
      </c>
      <c r="AQ124">
        <v>3528</v>
      </c>
      <c r="AR124">
        <v>3528</v>
      </c>
      <c r="AS124">
        <v>3528</v>
      </c>
      <c r="AT124">
        <v>3528</v>
      </c>
      <c r="AU124">
        <v>3528</v>
      </c>
      <c r="AV124">
        <v>3528</v>
      </c>
      <c r="AW124">
        <v>3528</v>
      </c>
      <c r="AX124">
        <v>3614.4</v>
      </c>
      <c r="AY124">
        <v>3700.8</v>
      </c>
      <c r="AZ124">
        <v>3787.2000000000003</v>
      </c>
      <c r="BA124">
        <v>3873.6000000000004</v>
      </c>
    </row>
    <row r="125" spans="1:53" ht="13.5" customHeight="1">
      <c r="A125" s="3" t="s">
        <v>311</v>
      </c>
      <c r="B125" s="2">
        <v>1435</v>
      </c>
      <c r="C125" s="5" t="s">
        <v>164</v>
      </c>
      <c r="D125">
        <v>2964.3157894736842</v>
      </c>
      <c r="E125">
        <v>3006.6631578947367</v>
      </c>
      <c r="F125">
        <v>3049.0105263157893</v>
      </c>
      <c r="G125">
        <v>3091.3578947368419</v>
      </c>
      <c r="H125">
        <v>3133.7052631578945</v>
      </c>
      <c r="I125">
        <v>3176.0526315789471</v>
      </c>
      <c r="J125">
        <v>3218.3999999999996</v>
      </c>
      <c r="K125">
        <v>3260.7473684210522</v>
      </c>
      <c r="L125">
        <v>3303.0947368421048</v>
      </c>
      <c r="M125">
        <v>3345.4421052631574</v>
      </c>
      <c r="N125">
        <v>3387.78947368421</v>
      </c>
      <c r="O125">
        <v>3430.1368421052625</v>
      </c>
      <c r="P125">
        <v>3472.4842105263151</v>
      </c>
      <c r="Q125">
        <v>3514.8315789473677</v>
      </c>
      <c r="R125">
        <v>3557.1789473684203</v>
      </c>
      <c r="S125">
        <v>3599.5263157894728</v>
      </c>
      <c r="T125">
        <v>3641.8736842105254</v>
      </c>
      <c r="U125">
        <v>3684.221052631578</v>
      </c>
      <c r="V125">
        <v>3726.5684210526306</v>
      </c>
      <c r="W125">
        <v>3768.9157894736832</v>
      </c>
      <c r="X125">
        <v>3811.2631578947357</v>
      </c>
      <c r="Y125">
        <v>3853.6105263157883</v>
      </c>
      <c r="Z125">
        <v>3895.9578947368409</v>
      </c>
      <c r="AA125">
        <v>3938.3052631578935</v>
      </c>
      <c r="AB125">
        <v>3980.6526315789461</v>
      </c>
      <c r="AC125">
        <v>4023</v>
      </c>
      <c r="AD125">
        <v>4021</v>
      </c>
      <c r="AE125">
        <v>4021</v>
      </c>
      <c r="AF125">
        <v>4006</v>
      </c>
      <c r="AG125">
        <v>4179</v>
      </c>
      <c r="AH125">
        <v>4179</v>
      </c>
      <c r="AI125">
        <v>4178</v>
      </c>
      <c r="AJ125">
        <v>4077</v>
      </c>
      <c r="AK125">
        <v>4077</v>
      </c>
      <c r="AL125">
        <v>4077</v>
      </c>
      <c r="AM125">
        <v>4087</v>
      </c>
      <c r="AN125">
        <v>4087</v>
      </c>
      <c r="AO125">
        <v>4114</v>
      </c>
      <c r="AP125">
        <v>4114</v>
      </c>
      <c r="AQ125">
        <v>4127.33</v>
      </c>
      <c r="AR125">
        <v>4140.66</v>
      </c>
      <c r="AS125">
        <v>4154</v>
      </c>
      <c r="AT125">
        <v>4175.67</v>
      </c>
      <c r="AU125">
        <v>4387.34</v>
      </c>
      <c r="AV125">
        <v>4219</v>
      </c>
      <c r="AW125">
        <v>4209</v>
      </c>
      <c r="AX125">
        <v>4209</v>
      </c>
      <c r="AY125">
        <v>4208</v>
      </c>
      <c r="AZ125">
        <v>4200</v>
      </c>
      <c r="BA125">
        <v>3890</v>
      </c>
    </row>
    <row r="126" spans="1:53" ht="13.5" customHeight="1">
      <c r="A126" s="5" t="s">
        <v>312</v>
      </c>
      <c r="B126" s="2" t="s">
        <v>375</v>
      </c>
      <c r="C126" s="5" t="s">
        <v>167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ht="13.5" customHeight="1">
      <c r="A127" s="3" t="s">
        <v>313</v>
      </c>
      <c r="B127" s="2" t="s">
        <v>375</v>
      </c>
      <c r="C127" s="5" t="s">
        <v>172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ht="13.2" customHeight="1">
      <c r="A128" s="3" t="s">
        <v>314</v>
      </c>
      <c r="B128" s="2">
        <v>1435</v>
      </c>
      <c r="C128" s="5" t="s">
        <v>169</v>
      </c>
      <c r="D128">
        <v>357.36842105263162</v>
      </c>
      <c r="E128">
        <v>362.47368421052636</v>
      </c>
      <c r="F128">
        <v>367.5789473684211</v>
      </c>
      <c r="G128">
        <v>372.68421052631584</v>
      </c>
      <c r="H128">
        <v>377.78947368421058</v>
      </c>
      <c r="I128">
        <v>382.89473684210532</v>
      </c>
      <c r="J128">
        <v>388.00000000000006</v>
      </c>
      <c r="K128">
        <v>393.1052631578948</v>
      </c>
      <c r="L128">
        <v>398.21052631578954</v>
      </c>
      <c r="M128">
        <v>403.31578947368428</v>
      </c>
      <c r="N128">
        <v>408.42105263157902</v>
      </c>
      <c r="O128">
        <v>413.52631578947376</v>
      </c>
      <c r="P128">
        <v>418.6315789473685</v>
      </c>
      <c r="Q128">
        <v>423.73684210526324</v>
      </c>
      <c r="R128">
        <v>428.84210526315798</v>
      </c>
      <c r="S128">
        <v>433.94736842105272</v>
      </c>
      <c r="T128">
        <v>439.05263157894746</v>
      </c>
      <c r="U128">
        <v>444.1578947368422</v>
      </c>
      <c r="V128">
        <v>449.26315789473693</v>
      </c>
      <c r="W128">
        <v>454.36842105263167</v>
      </c>
      <c r="X128">
        <v>459.47368421052641</v>
      </c>
      <c r="Y128">
        <v>464.57894736842115</v>
      </c>
      <c r="Z128">
        <v>469.68421052631589</v>
      </c>
      <c r="AA128">
        <v>474.78947368421063</v>
      </c>
      <c r="AB128">
        <v>479.89473684210537</v>
      </c>
      <c r="AC128">
        <v>485</v>
      </c>
      <c r="AD128">
        <v>485</v>
      </c>
      <c r="AE128">
        <v>485</v>
      </c>
      <c r="AF128">
        <v>485</v>
      </c>
      <c r="AG128">
        <v>485</v>
      </c>
      <c r="AH128">
        <v>485</v>
      </c>
      <c r="AI128">
        <v>485</v>
      </c>
      <c r="AJ128">
        <v>485</v>
      </c>
      <c r="AK128">
        <v>485</v>
      </c>
      <c r="AL128">
        <v>485</v>
      </c>
      <c r="AM128">
        <v>485</v>
      </c>
      <c r="AN128">
        <v>485</v>
      </c>
      <c r="AO128">
        <v>485</v>
      </c>
      <c r="AP128">
        <v>485</v>
      </c>
      <c r="AQ128">
        <v>485</v>
      </c>
      <c r="AR128">
        <v>485</v>
      </c>
      <c r="AS128">
        <v>485</v>
      </c>
      <c r="AT128">
        <v>485</v>
      </c>
      <c r="AU128">
        <v>485</v>
      </c>
      <c r="AV128">
        <v>485</v>
      </c>
      <c r="AW128">
        <v>485</v>
      </c>
      <c r="AX128">
        <v>485</v>
      </c>
      <c r="AY128">
        <v>485</v>
      </c>
      <c r="AZ128">
        <v>485</v>
      </c>
      <c r="BA128">
        <v>485</v>
      </c>
    </row>
    <row r="129" spans="1:53" ht="13.5" customHeight="1">
      <c r="A129" s="3" t="s">
        <v>315</v>
      </c>
      <c r="B129" s="2" t="s">
        <v>375</v>
      </c>
      <c r="C129" s="5" t="s">
        <v>173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ht="13.5" customHeight="1">
      <c r="A130" s="3" t="s">
        <v>316</v>
      </c>
      <c r="B130" s="2">
        <v>1435</v>
      </c>
      <c r="C130" s="5" t="s">
        <v>177</v>
      </c>
      <c r="D130">
        <v>308.7</v>
      </c>
      <c r="E130">
        <v>313.11</v>
      </c>
      <c r="F130">
        <v>317.52000000000004</v>
      </c>
      <c r="G130">
        <v>321.93000000000006</v>
      </c>
      <c r="H130">
        <v>326.34000000000009</v>
      </c>
      <c r="I130">
        <v>330.75000000000011</v>
      </c>
      <c r="J130">
        <v>335.16000000000014</v>
      </c>
      <c r="K130">
        <v>339.57000000000016</v>
      </c>
      <c r="L130">
        <v>343.98000000000019</v>
      </c>
      <c r="M130">
        <v>348.39000000000021</v>
      </c>
      <c r="N130">
        <v>352.80000000000024</v>
      </c>
      <c r="O130">
        <v>357.21000000000026</v>
      </c>
      <c r="P130">
        <v>361.62000000000029</v>
      </c>
      <c r="Q130">
        <v>366.03000000000031</v>
      </c>
      <c r="R130">
        <v>370.44000000000034</v>
      </c>
      <c r="S130">
        <v>374.85000000000036</v>
      </c>
      <c r="T130">
        <v>379.26000000000039</v>
      </c>
      <c r="U130">
        <v>383.67000000000041</v>
      </c>
      <c r="V130">
        <v>388.08000000000044</v>
      </c>
      <c r="W130">
        <v>392.49000000000046</v>
      </c>
      <c r="X130">
        <v>396.90000000000049</v>
      </c>
      <c r="Y130">
        <v>401.31000000000051</v>
      </c>
      <c r="Z130">
        <v>405.72000000000054</v>
      </c>
      <c r="AA130">
        <v>410.13000000000056</v>
      </c>
      <c r="AB130">
        <v>414.54000000000059</v>
      </c>
      <c r="AC130">
        <v>418.95000000000061</v>
      </c>
      <c r="AD130">
        <v>423.36000000000064</v>
      </c>
      <c r="AE130">
        <v>427.77000000000066</v>
      </c>
      <c r="AF130">
        <v>432.18000000000069</v>
      </c>
      <c r="AG130">
        <v>436.59000000000071</v>
      </c>
      <c r="AH130">
        <v>441</v>
      </c>
      <c r="AI130">
        <v>441</v>
      </c>
      <c r="AJ130">
        <v>441</v>
      </c>
      <c r="AK130">
        <v>441</v>
      </c>
      <c r="AL130">
        <v>441</v>
      </c>
      <c r="AM130">
        <v>441</v>
      </c>
      <c r="AN130">
        <v>441</v>
      </c>
      <c r="AO130">
        <v>441</v>
      </c>
      <c r="AP130">
        <v>441</v>
      </c>
      <c r="AQ130">
        <v>441</v>
      </c>
      <c r="AR130">
        <v>441</v>
      </c>
      <c r="AS130">
        <v>441</v>
      </c>
      <c r="AT130">
        <v>441</v>
      </c>
      <c r="AU130">
        <v>441</v>
      </c>
      <c r="AV130">
        <v>441</v>
      </c>
      <c r="AW130">
        <v>441</v>
      </c>
      <c r="AX130">
        <v>441</v>
      </c>
      <c r="AY130">
        <v>441</v>
      </c>
      <c r="AZ130">
        <v>441</v>
      </c>
      <c r="BA130">
        <v>441</v>
      </c>
    </row>
    <row r="131" spans="1:53" ht="13.5" customHeight="1">
      <c r="A131" s="3" t="s">
        <v>238</v>
      </c>
      <c r="B131" s="2">
        <v>1435</v>
      </c>
      <c r="C131" s="5" t="s">
        <v>170</v>
      </c>
      <c r="D131">
        <v>1631.6049382716051</v>
      </c>
      <c r="E131">
        <v>1654.9135802469136</v>
      </c>
      <c r="F131">
        <v>1678.2222222222222</v>
      </c>
      <c r="G131">
        <v>1701.5308641975307</v>
      </c>
      <c r="H131">
        <v>1724.8395061728393</v>
      </c>
      <c r="I131">
        <v>1748.1481481481478</v>
      </c>
      <c r="J131">
        <v>1771.4567901234564</v>
      </c>
      <c r="K131">
        <v>1794.7654320987649</v>
      </c>
      <c r="L131">
        <v>1818.0740740740735</v>
      </c>
      <c r="M131">
        <v>1841.382716049382</v>
      </c>
      <c r="N131">
        <v>1864.6913580246905</v>
      </c>
      <c r="O131">
        <v>1888</v>
      </c>
      <c r="P131">
        <v>1888</v>
      </c>
      <c r="Q131">
        <v>1888</v>
      </c>
      <c r="R131">
        <v>1888</v>
      </c>
      <c r="S131">
        <v>1720</v>
      </c>
      <c r="T131">
        <v>1672.5</v>
      </c>
      <c r="U131">
        <v>1672.5</v>
      </c>
      <c r="V131">
        <v>1672.5</v>
      </c>
      <c r="W131">
        <v>1672.5</v>
      </c>
      <c r="X131">
        <v>1611.1</v>
      </c>
      <c r="Y131">
        <v>1611.1</v>
      </c>
      <c r="Z131">
        <v>1611.1</v>
      </c>
      <c r="AA131">
        <v>1610.5</v>
      </c>
      <c r="AB131">
        <v>1609.9</v>
      </c>
      <c r="AC131">
        <v>1615</v>
      </c>
      <c r="AD131">
        <v>1613</v>
      </c>
      <c r="AE131">
        <v>1691</v>
      </c>
      <c r="AF131">
        <v>1751.75</v>
      </c>
      <c r="AG131">
        <v>1812.5</v>
      </c>
      <c r="AH131">
        <v>1873.25</v>
      </c>
      <c r="AI131">
        <v>1934</v>
      </c>
      <c r="AJ131">
        <v>1994.75</v>
      </c>
      <c r="AK131">
        <v>2055.5</v>
      </c>
      <c r="AL131">
        <v>2116.25</v>
      </c>
      <c r="AM131">
        <v>2177</v>
      </c>
      <c r="AN131">
        <v>2177</v>
      </c>
      <c r="AO131">
        <v>2098.5</v>
      </c>
      <c r="AP131">
        <v>2020</v>
      </c>
      <c r="AQ131">
        <v>2020</v>
      </c>
      <c r="AR131">
        <v>2020</v>
      </c>
      <c r="AS131">
        <v>2020</v>
      </c>
      <c r="AT131">
        <v>2020</v>
      </c>
      <c r="AU131">
        <v>2020</v>
      </c>
      <c r="AV131">
        <v>2020</v>
      </c>
      <c r="AW131">
        <v>2020</v>
      </c>
      <c r="AX131">
        <v>2020</v>
      </c>
      <c r="AY131">
        <v>2020</v>
      </c>
      <c r="AZ131">
        <v>2020</v>
      </c>
      <c r="BA131">
        <v>2020</v>
      </c>
    </row>
    <row r="132" spans="1:53" ht="13.5" customHeight="1">
      <c r="A132" s="3" t="s">
        <v>317</v>
      </c>
      <c r="B132" s="2">
        <v>1000</v>
      </c>
      <c r="C132" s="5" t="s">
        <v>171</v>
      </c>
      <c r="D132">
        <v>1052</v>
      </c>
      <c r="E132">
        <v>1053.5999999999999</v>
      </c>
      <c r="F132">
        <v>1055.1999999999998</v>
      </c>
      <c r="G132">
        <v>1056.7999999999997</v>
      </c>
      <c r="H132">
        <v>1058.3999999999996</v>
      </c>
      <c r="I132">
        <v>1060</v>
      </c>
      <c r="J132">
        <v>1059.8</v>
      </c>
      <c r="K132">
        <v>1059.5999999999999</v>
      </c>
      <c r="L132">
        <v>1059.3999999999999</v>
      </c>
      <c r="M132">
        <v>1059.1999999999998</v>
      </c>
      <c r="N132">
        <v>1059</v>
      </c>
      <c r="O132">
        <v>1026.5999999999999</v>
      </c>
      <c r="P132">
        <v>994.19999999999993</v>
      </c>
      <c r="Q132">
        <v>961.8</v>
      </c>
      <c r="R132">
        <v>929.4</v>
      </c>
      <c r="S132">
        <v>897</v>
      </c>
      <c r="T132">
        <v>813.4</v>
      </c>
      <c r="U132">
        <v>729.8</v>
      </c>
      <c r="V132">
        <v>646.19999999999993</v>
      </c>
      <c r="W132">
        <v>562.59999999999991</v>
      </c>
      <c r="X132">
        <v>479</v>
      </c>
      <c r="Y132">
        <v>479</v>
      </c>
      <c r="Z132">
        <v>479</v>
      </c>
      <c r="AA132">
        <v>479</v>
      </c>
      <c r="AB132">
        <v>479</v>
      </c>
      <c r="AC132">
        <v>456</v>
      </c>
      <c r="AD132">
        <v>456</v>
      </c>
      <c r="AE132">
        <v>468</v>
      </c>
      <c r="AF132">
        <v>491</v>
      </c>
      <c r="AG132">
        <v>491</v>
      </c>
      <c r="AH132">
        <v>491</v>
      </c>
      <c r="AI132">
        <v>491</v>
      </c>
      <c r="AJ132">
        <v>491</v>
      </c>
      <c r="AK132">
        <v>491</v>
      </c>
      <c r="AL132">
        <v>491</v>
      </c>
      <c r="AM132">
        <v>488</v>
      </c>
      <c r="AN132">
        <v>485</v>
      </c>
      <c r="AO132">
        <v>482</v>
      </c>
      <c r="AP132">
        <v>479</v>
      </c>
      <c r="AQ132">
        <v>483.28</v>
      </c>
      <c r="AR132">
        <v>487.55999999999995</v>
      </c>
      <c r="AS132">
        <v>491.83999999999992</v>
      </c>
      <c r="AT132">
        <v>496.11999999999989</v>
      </c>
      <c r="AU132">
        <v>500.39999999999986</v>
      </c>
      <c r="AV132">
        <v>504.67999999999984</v>
      </c>
      <c r="AW132">
        <v>509</v>
      </c>
      <c r="AX132">
        <v>509</v>
      </c>
      <c r="AY132">
        <v>515</v>
      </c>
      <c r="AZ132">
        <v>521</v>
      </c>
      <c r="BA132">
        <v>527</v>
      </c>
    </row>
    <row r="133" spans="1:53" ht="13.2" customHeight="1">
      <c r="A133" s="5" t="s">
        <v>318</v>
      </c>
      <c r="B133" s="2">
        <v>1435</v>
      </c>
      <c r="C133" s="5" t="s">
        <v>174</v>
      </c>
      <c r="D133">
        <v>23786.875</v>
      </c>
      <c r="E133">
        <v>24126.6875</v>
      </c>
      <c r="F133">
        <v>24466.5</v>
      </c>
      <c r="G133">
        <v>24806.3125</v>
      </c>
      <c r="H133">
        <v>25146.125</v>
      </c>
      <c r="I133">
        <v>25485.9375</v>
      </c>
      <c r="J133">
        <v>25825.75</v>
      </c>
      <c r="K133">
        <v>26165.5625</v>
      </c>
      <c r="L133">
        <v>26505.375</v>
      </c>
      <c r="M133">
        <v>26845.1875</v>
      </c>
      <c r="N133">
        <v>27185</v>
      </c>
      <c r="O133">
        <v>27172</v>
      </c>
      <c r="P133">
        <v>27158</v>
      </c>
      <c r="Q133">
        <v>27176</v>
      </c>
      <c r="R133">
        <v>27070</v>
      </c>
      <c r="S133">
        <v>27092</v>
      </c>
      <c r="T133">
        <v>27064</v>
      </c>
      <c r="U133">
        <v>26637</v>
      </c>
      <c r="V133">
        <v>26545</v>
      </c>
      <c r="W133">
        <v>26644</v>
      </c>
      <c r="X133">
        <v>26228</v>
      </c>
      <c r="Y133">
        <v>25848</v>
      </c>
      <c r="Z133">
        <v>23399</v>
      </c>
      <c r="AA133">
        <v>24926</v>
      </c>
      <c r="AB133">
        <v>24313</v>
      </c>
      <c r="AC133">
        <v>23986</v>
      </c>
      <c r="AD133">
        <v>23420</v>
      </c>
      <c r="AE133">
        <v>23328</v>
      </c>
      <c r="AF133">
        <v>23210</v>
      </c>
      <c r="AG133">
        <v>22891</v>
      </c>
      <c r="AH133">
        <v>22560</v>
      </c>
      <c r="AI133">
        <v>20134</v>
      </c>
      <c r="AJ133">
        <v>20223</v>
      </c>
      <c r="AK133">
        <v>19900</v>
      </c>
      <c r="AL133">
        <v>19617</v>
      </c>
      <c r="AM133">
        <v>19599</v>
      </c>
      <c r="AN133">
        <v>19429</v>
      </c>
      <c r="AO133">
        <v>19419</v>
      </c>
      <c r="AP133">
        <v>19627</v>
      </c>
      <c r="AQ133">
        <v>19764</v>
      </c>
      <c r="AR133">
        <v>19702</v>
      </c>
      <c r="AS133">
        <v>19725</v>
      </c>
      <c r="AT133">
        <v>19617</v>
      </c>
      <c r="AU133">
        <v>18959</v>
      </c>
      <c r="AV133">
        <v>18942</v>
      </c>
      <c r="AW133">
        <v>18510</v>
      </c>
      <c r="AX133">
        <v>18429</v>
      </c>
      <c r="AY133">
        <v>18513</v>
      </c>
      <c r="AZ133">
        <v>18536</v>
      </c>
      <c r="BA133">
        <v>18538</v>
      </c>
    </row>
    <row r="134" spans="1:53" ht="13.5" customHeight="1">
      <c r="A134" s="5" t="s">
        <v>319</v>
      </c>
      <c r="B134" s="2">
        <v>1668</v>
      </c>
      <c r="C134" s="5" t="s">
        <v>176</v>
      </c>
      <c r="D134">
        <v>3157.875</v>
      </c>
      <c r="E134">
        <v>3497.6875</v>
      </c>
      <c r="F134">
        <v>3837.5</v>
      </c>
      <c r="G134">
        <v>4177.3125</v>
      </c>
      <c r="H134">
        <v>4517.125</v>
      </c>
      <c r="I134">
        <v>4856.9375</v>
      </c>
      <c r="J134">
        <v>5196.75</v>
      </c>
      <c r="K134">
        <v>5536.5625</v>
      </c>
      <c r="L134">
        <v>5876.375</v>
      </c>
      <c r="M134">
        <v>6216.1875</v>
      </c>
      <c r="N134">
        <v>3609</v>
      </c>
      <c r="O134">
        <v>3616</v>
      </c>
      <c r="P134">
        <v>3613</v>
      </c>
      <c r="Q134">
        <v>3613</v>
      </c>
      <c r="R134">
        <v>3613</v>
      </c>
      <c r="S134">
        <v>3603</v>
      </c>
      <c r="T134">
        <v>3603</v>
      </c>
      <c r="U134">
        <v>3608</v>
      </c>
      <c r="V134">
        <v>3608</v>
      </c>
      <c r="W134">
        <v>3064</v>
      </c>
      <c r="X134">
        <v>3064</v>
      </c>
      <c r="Y134">
        <v>3116</v>
      </c>
      <c r="Z134">
        <v>3062</v>
      </c>
      <c r="AA134">
        <v>3062</v>
      </c>
      <c r="AB134">
        <v>2699</v>
      </c>
      <c r="AC134">
        <v>2850</v>
      </c>
      <c r="AD134">
        <v>2850</v>
      </c>
      <c r="AE134">
        <v>2856</v>
      </c>
      <c r="AF134">
        <v>2794</v>
      </c>
      <c r="AG134">
        <v>2813</v>
      </c>
      <c r="AH134">
        <v>2814</v>
      </c>
      <c r="AI134">
        <v>2814</v>
      </c>
      <c r="AJ134">
        <v>2881</v>
      </c>
      <c r="AK134">
        <v>2818</v>
      </c>
      <c r="AL134">
        <v>2849</v>
      </c>
      <c r="AM134">
        <v>2839</v>
      </c>
      <c r="AN134">
        <v>2839</v>
      </c>
      <c r="AO134">
        <v>2838</v>
      </c>
      <c r="AP134">
        <v>2842</v>
      </c>
      <c r="AQ134">
        <v>2842</v>
      </c>
      <c r="AR134">
        <v>2842</v>
      </c>
      <c r="AS134">
        <v>2794</v>
      </c>
      <c r="AT134">
        <v>2541.2539999999999</v>
      </c>
      <c r="AU134">
        <v>2544.3490000000002</v>
      </c>
      <c r="AV134">
        <v>2545.96</v>
      </c>
      <c r="AW134">
        <v>2545.96</v>
      </c>
      <c r="AX134">
        <v>2545.96</v>
      </c>
      <c r="AY134">
        <v>2545.96</v>
      </c>
      <c r="AZ134">
        <v>2545.96</v>
      </c>
      <c r="BA134">
        <v>2526.1489999999999</v>
      </c>
    </row>
    <row r="135" spans="1:53" ht="13.5" customHeight="1">
      <c r="A135" s="3" t="s">
        <v>320</v>
      </c>
      <c r="B135" s="2" t="s">
        <v>375</v>
      </c>
      <c r="C135" s="5" t="s">
        <v>180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ht="13.5" customHeight="1">
      <c r="A136" s="2" t="s">
        <v>250</v>
      </c>
      <c r="B136" s="2"/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ht="13.5" customHeight="1">
      <c r="A137" s="4" t="s">
        <v>387</v>
      </c>
      <c r="B137" s="2">
        <v>1067</v>
      </c>
      <c r="D137" s="25">
        <v>4623.7052469135797</v>
      </c>
      <c r="E137" s="25">
        <v>4689.7581790123459</v>
      </c>
      <c r="F137" s="25">
        <v>4755.9831790123462</v>
      </c>
      <c r="G137" s="25">
        <v>4822.2081790123466</v>
      </c>
      <c r="H137" s="25">
        <v>4888.433179012346</v>
      </c>
      <c r="I137" s="25">
        <v>4954.6581790123464</v>
      </c>
      <c r="J137" s="25">
        <v>5020.8831790123468</v>
      </c>
      <c r="K137" s="25">
        <v>5087.1081790123462</v>
      </c>
      <c r="L137" s="25">
        <v>5153.3331790123466</v>
      </c>
      <c r="M137" s="25">
        <v>5219.558179012347</v>
      </c>
      <c r="N137" s="25">
        <v>5285.7831790123455</v>
      </c>
      <c r="O137" s="25">
        <v>5298</v>
      </c>
      <c r="P137" s="25">
        <v>5298</v>
      </c>
      <c r="Q137" s="25">
        <v>5298</v>
      </c>
      <c r="R137" s="25">
        <v>5461</v>
      </c>
      <c r="S137" s="25">
        <v>5461</v>
      </c>
      <c r="T137" s="25">
        <v>4826</v>
      </c>
      <c r="U137" s="25">
        <v>4826</v>
      </c>
      <c r="V137" s="25">
        <v>4821</v>
      </c>
      <c r="W137" s="25">
        <v>4821</v>
      </c>
      <c r="X137" s="25">
        <v>4821</v>
      </c>
      <c r="Y137" s="25">
        <v>4821</v>
      </c>
      <c r="Z137" s="25">
        <v>4821</v>
      </c>
      <c r="AA137" s="25">
        <v>4821</v>
      </c>
      <c r="AB137" s="25">
        <v>4821</v>
      </c>
      <c r="AC137" s="25">
        <v>4821</v>
      </c>
      <c r="AD137" s="25">
        <v>4742</v>
      </c>
      <c r="AE137" s="25">
        <v>4742</v>
      </c>
      <c r="AF137" s="25">
        <v>4724.3999999999996</v>
      </c>
      <c r="AG137" s="25">
        <v>4706.8</v>
      </c>
      <c r="AH137" s="25">
        <v>4812.7299999999996</v>
      </c>
      <c r="AI137" s="25">
        <v>4918.66</v>
      </c>
      <c r="AJ137" s="25">
        <v>5024.59</v>
      </c>
      <c r="AK137" s="25">
        <v>5130.5200000000004</v>
      </c>
      <c r="AL137" s="25">
        <v>5236.4500000000007</v>
      </c>
      <c r="AM137" s="25">
        <v>5364.130000000001</v>
      </c>
      <c r="AN137" s="25">
        <v>5491.8100000000013</v>
      </c>
      <c r="AO137" s="25">
        <v>5619.49</v>
      </c>
      <c r="AP137" s="25">
        <v>5824.34</v>
      </c>
      <c r="AQ137" s="25">
        <v>6007.4400000000005</v>
      </c>
      <c r="AR137" s="25">
        <v>6190.5400000000009</v>
      </c>
      <c r="AS137" s="25">
        <v>6373.6400000000012</v>
      </c>
      <c r="AT137" s="25">
        <v>6556.7400000000016</v>
      </c>
      <c r="AU137" s="25">
        <v>6739.840000000002</v>
      </c>
      <c r="AV137" s="25">
        <v>6923</v>
      </c>
      <c r="AW137" s="25">
        <v>6312.4</v>
      </c>
      <c r="AX137" s="25">
        <v>5701.8</v>
      </c>
      <c r="AY137" s="25">
        <v>5091.2000000000007</v>
      </c>
      <c r="AZ137" s="25">
        <v>5106.6000000000004</v>
      </c>
      <c r="BA137" s="25">
        <v>5122</v>
      </c>
    </row>
    <row r="138" spans="1:53" ht="13.5" customHeight="1">
      <c r="A138" s="3" t="s">
        <v>321</v>
      </c>
      <c r="B138" s="2">
        <v>1435</v>
      </c>
      <c r="C138" s="5" t="s">
        <v>181</v>
      </c>
      <c r="D138">
        <v>9721.25</v>
      </c>
      <c r="E138">
        <v>9860.125</v>
      </c>
      <c r="F138">
        <v>9999</v>
      </c>
      <c r="G138">
        <v>10137.875</v>
      </c>
      <c r="H138">
        <v>10276.75</v>
      </c>
      <c r="I138">
        <v>10415.625</v>
      </c>
      <c r="J138">
        <v>10554.5</v>
      </c>
      <c r="K138">
        <v>10693.375</v>
      </c>
      <c r="L138">
        <v>10832.25</v>
      </c>
      <c r="M138">
        <v>10971.125</v>
      </c>
      <c r="N138">
        <v>11110</v>
      </c>
      <c r="O138">
        <v>11093</v>
      </c>
      <c r="P138">
        <v>11125</v>
      </c>
      <c r="Q138">
        <v>11108</v>
      </c>
      <c r="R138">
        <v>11169</v>
      </c>
      <c r="S138">
        <v>11192</v>
      </c>
      <c r="T138">
        <v>11221</v>
      </c>
      <c r="U138">
        <v>11275</v>
      </c>
      <c r="V138">
        <v>11298</v>
      </c>
      <c r="W138">
        <v>11343</v>
      </c>
      <c r="X138">
        <v>11348</v>
      </c>
      <c r="Y138">
        <v>11365</v>
      </c>
      <c r="Z138">
        <v>11430</v>
      </c>
      <c r="AA138">
        <v>11380</v>
      </c>
      <c r="AB138">
        <v>11374</v>
      </c>
      <c r="AC138">
        <v>11376</v>
      </c>
      <c r="AD138">
        <v>11385</v>
      </c>
      <c r="AE138">
        <v>11380</v>
      </c>
      <c r="AF138">
        <v>11364</v>
      </c>
      <c r="AG138">
        <v>11364</v>
      </c>
      <c r="AH138">
        <v>11364</v>
      </c>
      <c r="AI138">
        <v>11364</v>
      </c>
      <c r="AJ138">
        <v>11364</v>
      </c>
      <c r="AK138">
        <v>10882</v>
      </c>
      <c r="AL138">
        <v>10844</v>
      </c>
      <c r="AM138">
        <v>10781</v>
      </c>
      <c r="AN138">
        <v>10781</v>
      </c>
      <c r="AO138">
        <v>10777</v>
      </c>
      <c r="AP138">
        <v>10777</v>
      </c>
      <c r="AQ138">
        <v>10776</v>
      </c>
      <c r="AR138">
        <v>10777</v>
      </c>
      <c r="AS138">
        <v>10777</v>
      </c>
      <c r="AT138">
        <v>10777</v>
      </c>
      <c r="AU138">
        <v>10768</v>
      </c>
      <c r="AV138">
        <v>10770</v>
      </c>
      <c r="AW138">
        <v>10770</v>
      </c>
      <c r="AX138">
        <v>10766</v>
      </c>
      <c r="AY138">
        <v>10766</v>
      </c>
      <c r="AZ138">
        <v>10765</v>
      </c>
      <c r="BA138">
        <v>10759</v>
      </c>
    </row>
    <row r="139" spans="1:53" ht="13.5" customHeight="1">
      <c r="A139" s="3" t="s">
        <v>322</v>
      </c>
      <c r="B139" s="2" t="s">
        <v>375</v>
      </c>
      <c r="C139" s="5" t="s">
        <v>183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ht="13.5" customHeight="1">
      <c r="A140" s="3" t="s">
        <v>356</v>
      </c>
      <c r="B140" s="2" t="s">
        <v>375</v>
      </c>
      <c r="C140" s="5" t="s">
        <v>130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50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ht="13.5" customHeight="1">
      <c r="A141" s="2" t="s">
        <v>251</v>
      </c>
      <c r="B141" s="2" t="s">
        <v>375</v>
      </c>
      <c r="C141" s="5" t="s">
        <v>137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ht="13.5" customHeight="1">
      <c r="A142" s="4" t="s">
        <v>252</v>
      </c>
      <c r="B142" s="2" t="s">
        <v>375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ht="13.5" customHeight="1">
      <c r="A143" s="2" t="s">
        <v>253</v>
      </c>
      <c r="B143" s="2" t="s">
        <v>375</v>
      </c>
      <c r="C143" s="5" t="s">
        <v>220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ht="13.5" customHeight="1">
      <c r="A144" s="3" t="s">
        <v>323</v>
      </c>
      <c r="B144" s="2" t="s">
        <v>375</v>
      </c>
      <c r="C144" s="5" t="s">
        <v>226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ht="13.5" customHeight="1">
      <c r="A145" s="3" t="s">
        <v>324</v>
      </c>
      <c r="B145" s="2" t="s">
        <v>375</v>
      </c>
      <c r="C145" s="5" t="s">
        <v>194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ht="13.5" customHeight="1">
      <c r="A146" s="3" t="s">
        <v>325</v>
      </c>
      <c r="B146" s="2">
        <v>1435</v>
      </c>
      <c r="C146" s="5" t="s">
        <v>184</v>
      </c>
      <c r="D146">
        <v>492.625</v>
      </c>
      <c r="E146">
        <v>499.66250000000002</v>
      </c>
      <c r="F146">
        <v>506.70000000000005</v>
      </c>
      <c r="G146">
        <v>513.73750000000007</v>
      </c>
      <c r="H146">
        <v>520.77500000000009</v>
      </c>
      <c r="I146">
        <v>527.81250000000011</v>
      </c>
      <c r="J146">
        <v>534.85000000000014</v>
      </c>
      <c r="K146">
        <v>541.88750000000016</v>
      </c>
      <c r="L146">
        <v>548.92500000000018</v>
      </c>
      <c r="M146">
        <v>555.9625000000002</v>
      </c>
      <c r="N146">
        <v>563</v>
      </c>
      <c r="O146">
        <v>561</v>
      </c>
      <c r="P146">
        <v>561</v>
      </c>
      <c r="Q146">
        <v>842</v>
      </c>
      <c r="R146">
        <v>1028</v>
      </c>
      <c r="S146">
        <v>1028</v>
      </c>
      <c r="T146">
        <v>1028</v>
      </c>
      <c r="U146">
        <v>1016</v>
      </c>
      <c r="V146">
        <v>1017</v>
      </c>
      <c r="W146">
        <v>1017</v>
      </c>
      <c r="X146">
        <v>1005</v>
      </c>
      <c r="Y146">
        <v>1005</v>
      </c>
      <c r="Z146">
        <v>1018</v>
      </c>
      <c r="AA146">
        <v>1018</v>
      </c>
      <c r="AB146">
        <v>1018</v>
      </c>
      <c r="AC146">
        <v>1018</v>
      </c>
      <c r="AD146">
        <v>1018</v>
      </c>
      <c r="AE146">
        <v>1018</v>
      </c>
      <c r="AF146">
        <v>1018</v>
      </c>
      <c r="AG146">
        <v>1018</v>
      </c>
      <c r="AH146">
        <v>958</v>
      </c>
      <c r="AI146">
        <v>1078</v>
      </c>
      <c r="AJ146">
        <v>1020</v>
      </c>
      <c r="AK146">
        <v>1020</v>
      </c>
      <c r="AL146">
        <v>1020</v>
      </c>
      <c r="AM146">
        <v>1020</v>
      </c>
      <c r="AN146">
        <v>1020</v>
      </c>
      <c r="AO146">
        <v>1020</v>
      </c>
      <c r="AP146">
        <v>1020</v>
      </c>
      <c r="AQ146">
        <v>1216</v>
      </c>
      <c r="AR146">
        <v>1412</v>
      </c>
      <c r="AS146">
        <v>1584.57</v>
      </c>
      <c r="AT146">
        <v>1757.1399999999999</v>
      </c>
      <c r="AU146">
        <v>1929.7099999999998</v>
      </c>
      <c r="AV146">
        <v>2102.2799999999997</v>
      </c>
      <c r="AW146">
        <v>2274.85</v>
      </c>
      <c r="AX146">
        <v>2447.42</v>
      </c>
      <c r="AY146">
        <v>2620</v>
      </c>
      <c r="AZ146">
        <v>2939</v>
      </c>
      <c r="BA146">
        <v>2939</v>
      </c>
    </row>
    <row r="147" spans="1:53" ht="13.5" customHeight="1">
      <c r="A147" s="3" t="s">
        <v>326</v>
      </c>
      <c r="B147" s="2">
        <v>1000</v>
      </c>
      <c r="C147" s="5" t="s">
        <v>186</v>
      </c>
      <c r="D147">
        <v>904.75</v>
      </c>
      <c r="E147">
        <v>917.67499999999995</v>
      </c>
      <c r="F147">
        <v>930.59999999999991</v>
      </c>
      <c r="G147">
        <v>943.52499999999986</v>
      </c>
      <c r="H147">
        <v>956.44999999999982</v>
      </c>
      <c r="I147">
        <v>969.37499999999977</v>
      </c>
      <c r="J147">
        <v>982.29999999999973</v>
      </c>
      <c r="K147">
        <v>995.22499999999968</v>
      </c>
      <c r="L147">
        <v>1008.1499999999996</v>
      </c>
      <c r="M147">
        <v>1021.0749999999996</v>
      </c>
      <c r="N147">
        <v>1034</v>
      </c>
      <c r="O147">
        <v>1034</v>
      </c>
      <c r="P147">
        <v>1034</v>
      </c>
      <c r="Q147">
        <v>1034</v>
      </c>
      <c r="R147">
        <v>1034</v>
      </c>
      <c r="S147">
        <v>1034</v>
      </c>
      <c r="T147">
        <v>1034</v>
      </c>
      <c r="U147">
        <v>904</v>
      </c>
      <c r="V147">
        <v>906</v>
      </c>
      <c r="W147">
        <v>906</v>
      </c>
      <c r="X147">
        <v>906</v>
      </c>
      <c r="Y147">
        <v>906</v>
      </c>
      <c r="Z147">
        <v>906</v>
      </c>
      <c r="AA147">
        <v>904</v>
      </c>
      <c r="AB147">
        <v>906</v>
      </c>
      <c r="AC147">
        <v>906</v>
      </c>
      <c r="AD147">
        <v>906</v>
      </c>
      <c r="AE147">
        <v>906</v>
      </c>
      <c r="AF147">
        <v>906</v>
      </c>
      <c r="AG147">
        <v>906</v>
      </c>
      <c r="AH147">
        <v>906</v>
      </c>
      <c r="AI147">
        <v>906</v>
      </c>
      <c r="AJ147">
        <v>906</v>
      </c>
      <c r="AK147">
        <v>906</v>
      </c>
      <c r="AL147">
        <v>906</v>
      </c>
      <c r="AM147">
        <v>906</v>
      </c>
      <c r="AN147">
        <v>906</v>
      </c>
      <c r="AO147">
        <v>906</v>
      </c>
      <c r="AP147">
        <v>906</v>
      </c>
      <c r="AQ147">
        <v>906</v>
      </c>
      <c r="AR147">
        <v>906</v>
      </c>
      <c r="AS147">
        <v>906</v>
      </c>
      <c r="AT147">
        <v>906</v>
      </c>
      <c r="AU147">
        <v>906</v>
      </c>
      <c r="AV147">
        <v>906</v>
      </c>
      <c r="AW147">
        <v>906</v>
      </c>
      <c r="AX147">
        <v>906</v>
      </c>
      <c r="AY147">
        <v>906</v>
      </c>
      <c r="AZ147">
        <v>906</v>
      </c>
      <c r="BA147">
        <v>906</v>
      </c>
    </row>
    <row r="148" spans="1:53" ht="13.5" customHeight="1">
      <c r="A148" s="3" t="s">
        <v>327</v>
      </c>
      <c r="B148" s="2" t="s">
        <v>375</v>
      </c>
      <c r="C148" s="5" t="s">
        <v>200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ht="13.5" customHeight="1">
      <c r="A149" s="3" t="s">
        <v>328</v>
      </c>
      <c r="B149" s="2">
        <v>1067</v>
      </c>
      <c r="C149" s="5" t="s">
        <v>189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84</v>
      </c>
      <c r="BA149">
        <v>84</v>
      </c>
    </row>
    <row r="150" spans="1:53" ht="13.5" customHeight="1">
      <c r="A150" s="3" t="s">
        <v>329</v>
      </c>
      <c r="B150" s="2">
        <v>1000</v>
      </c>
      <c r="C150" s="5" t="s">
        <v>187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14.8</v>
      </c>
      <c r="AJ150">
        <v>29.6</v>
      </c>
      <c r="AK150">
        <v>44.400000000000006</v>
      </c>
      <c r="AL150">
        <v>59.2</v>
      </c>
      <c r="AM150">
        <v>74</v>
      </c>
      <c r="AN150">
        <v>88.8</v>
      </c>
      <c r="AO150">
        <v>103.6</v>
      </c>
      <c r="AP150">
        <v>118.39999999999999</v>
      </c>
      <c r="AQ150">
        <v>133.19999999999999</v>
      </c>
      <c r="AR150">
        <v>148</v>
      </c>
      <c r="AS150">
        <v>162.80000000000001</v>
      </c>
      <c r="AT150">
        <v>177.7</v>
      </c>
      <c r="AU150">
        <v>182</v>
      </c>
      <c r="AV150">
        <v>183</v>
      </c>
      <c r="AW150">
        <v>199.6</v>
      </c>
      <c r="AX150">
        <v>199.6</v>
      </c>
      <c r="AY150">
        <v>228.1</v>
      </c>
      <c r="AZ150">
        <v>228.1</v>
      </c>
      <c r="BA150">
        <v>228.1</v>
      </c>
    </row>
    <row r="151" spans="1:53" ht="13.5" customHeight="1">
      <c r="A151" s="3" t="s">
        <v>357</v>
      </c>
      <c r="B151" s="2" t="s">
        <v>375</v>
      </c>
      <c r="C151" s="5" t="s">
        <v>188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ht="13.5" customHeight="1">
      <c r="A152" s="3" t="s">
        <v>358</v>
      </c>
      <c r="B152" s="2" t="s">
        <v>375</v>
      </c>
      <c r="C152" s="5" t="s">
        <v>192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ht="13.5" customHeight="1">
      <c r="A153" s="3" t="s">
        <v>400</v>
      </c>
      <c r="B153" s="2">
        <v>1067</v>
      </c>
      <c r="C153" s="5" t="s">
        <v>228</v>
      </c>
      <c r="D153">
        <v>20646.5</v>
      </c>
      <c r="E153">
        <v>20941.45</v>
      </c>
      <c r="F153">
        <v>21236.400000000001</v>
      </c>
      <c r="G153">
        <v>21531.350000000002</v>
      </c>
      <c r="H153">
        <v>21826.300000000003</v>
      </c>
      <c r="I153">
        <v>22121.250000000004</v>
      </c>
      <c r="J153">
        <v>22416.200000000004</v>
      </c>
      <c r="K153">
        <v>22711.150000000005</v>
      </c>
      <c r="L153">
        <v>23006.100000000006</v>
      </c>
      <c r="M153">
        <v>23301.050000000007</v>
      </c>
      <c r="N153">
        <v>23596</v>
      </c>
      <c r="O153">
        <v>23596</v>
      </c>
      <c r="P153">
        <v>23581</v>
      </c>
      <c r="Q153">
        <v>23664</v>
      </c>
      <c r="R153">
        <v>23720</v>
      </c>
      <c r="S153">
        <v>23821</v>
      </c>
      <c r="T153">
        <v>23790</v>
      </c>
      <c r="U153">
        <v>23607</v>
      </c>
      <c r="V153">
        <v>23507</v>
      </c>
      <c r="W153">
        <v>21244</v>
      </c>
      <c r="X153">
        <v>21617</v>
      </c>
      <c r="Y153">
        <v>21635</v>
      </c>
      <c r="Z153">
        <v>21635</v>
      </c>
      <c r="AA153">
        <v>22233</v>
      </c>
      <c r="AB153">
        <v>22621</v>
      </c>
      <c r="AC153">
        <v>21531</v>
      </c>
      <c r="AD153">
        <v>22916</v>
      </c>
      <c r="AE153">
        <v>22805</v>
      </c>
      <c r="AF153">
        <v>22686</v>
      </c>
      <c r="AG153">
        <v>20070</v>
      </c>
      <c r="AH153">
        <v>22657</v>
      </c>
      <c r="AI153">
        <v>20041</v>
      </c>
      <c r="AJ153">
        <v>20041</v>
      </c>
      <c r="AK153">
        <v>20041</v>
      </c>
      <c r="AL153">
        <v>20047</v>
      </c>
      <c r="AM153">
        <v>20047</v>
      </c>
      <c r="AN153">
        <v>21167</v>
      </c>
      <c r="AO153">
        <v>22287</v>
      </c>
      <c r="AP153">
        <v>19811</v>
      </c>
      <c r="AQ153">
        <v>19974.142</v>
      </c>
      <c r="AR153">
        <v>20137.284</v>
      </c>
      <c r="AS153">
        <v>20300.425999999999</v>
      </c>
      <c r="AT153">
        <v>20463.567999999999</v>
      </c>
      <c r="AU153">
        <v>20626.71</v>
      </c>
      <c r="AV153">
        <v>20789.851999999999</v>
      </c>
      <c r="AW153">
        <v>20953</v>
      </c>
      <c r="AX153">
        <v>20953</v>
      </c>
      <c r="AY153">
        <v>20953</v>
      </c>
      <c r="AZ153">
        <v>20953</v>
      </c>
      <c r="BA153">
        <v>20953</v>
      </c>
    </row>
    <row r="154" spans="1:53" ht="13.5" customHeight="1">
      <c r="A154" s="3" t="s">
        <v>401</v>
      </c>
      <c r="B154" s="2">
        <v>1668</v>
      </c>
      <c r="C154" s="5" t="s">
        <v>86</v>
      </c>
      <c r="D154">
        <v>11768.75</v>
      </c>
      <c r="E154">
        <v>11936.875</v>
      </c>
      <c r="F154">
        <v>12105</v>
      </c>
      <c r="G154">
        <v>12273.125</v>
      </c>
      <c r="H154">
        <v>12441.25</v>
      </c>
      <c r="I154">
        <v>12609.375</v>
      </c>
      <c r="J154">
        <v>12777.5</v>
      </c>
      <c r="K154">
        <v>12945.625</v>
      </c>
      <c r="L154">
        <v>13113.75</v>
      </c>
      <c r="M154">
        <v>13281.875</v>
      </c>
      <c r="N154">
        <v>13450</v>
      </c>
      <c r="O154">
        <v>13543</v>
      </c>
      <c r="P154">
        <v>13572</v>
      </c>
      <c r="Q154">
        <v>13572</v>
      </c>
      <c r="R154">
        <v>13575</v>
      </c>
      <c r="S154">
        <v>12710</v>
      </c>
      <c r="T154">
        <v>12721</v>
      </c>
      <c r="U154">
        <v>12686</v>
      </c>
      <c r="V154">
        <v>12550</v>
      </c>
      <c r="W154">
        <v>12565</v>
      </c>
      <c r="X154">
        <v>12560</v>
      </c>
      <c r="Y154">
        <v>12570</v>
      </c>
      <c r="Z154">
        <v>13041</v>
      </c>
      <c r="AA154">
        <v>12601</v>
      </c>
      <c r="AB154">
        <v>12646</v>
      </c>
      <c r="AC154">
        <v>13856</v>
      </c>
      <c r="AD154">
        <v>13837</v>
      </c>
      <c r="AE154">
        <v>13853</v>
      </c>
      <c r="AF154">
        <v>13862</v>
      </c>
      <c r="AG154">
        <v>13875</v>
      </c>
      <c r="AH154">
        <v>13868</v>
      </c>
      <c r="AI154">
        <v>13868</v>
      </c>
      <c r="AJ154">
        <v>13856</v>
      </c>
      <c r="AK154">
        <v>14387</v>
      </c>
      <c r="AL154">
        <v>14395</v>
      </c>
      <c r="AM154">
        <v>14272</v>
      </c>
      <c r="AN154">
        <v>14472</v>
      </c>
      <c r="AO154">
        <v>15011.52</v>
      </c>
      <c r="AP154">
        <v>15041</v>
      </c>
      <c r="AQ154">
        <v>15044</v>
      </c>
      <c r="AR154">
        <v>15590.12</v>
      </c>
      <c r="AS154">
        <v>15680.563</v>
      </c>
      <c r="AT154">
        <v>15438</v>
      </c>
      <c r="AU154">
        <v>15312</v>
      </c>
      <c r="AV154">
        <v>15506</v>
      </c>
      <c r="AW154">
        <v>15711</v>
      </c>
      <c r="AX154">
        <v>15650</v>
      </c>
      <c r="AY154">
        <v>15559</v>
      </c>
      <c r="AZ154">
        <v>15618</v>
      </c>
      <c r="BA154">
        <v>15718</v>
      </c>
    </row>
    <row r="155" spans="1:53" ht="13.2" customHeight="1">
      <c r="A155" s="3" t="s">
        <v>330</v>
      </c>
      <c r="B155" s="2">
        <v>1676</v>
      </c>
      <c r="C155" s="5" t="s">
        <v>138</v>
      </c>
      <c r="D155">
        <v>1271.375</v>
      </c>
      <c r="E155">
        <v>1289.5374999999999</v>
      </c>
      <c r="F155">
        <v>1307.6999999999998</v>
      </c>
      <c r="G155">
        <v>1325.8624999999997</v>
      </c>
      <c r="H155">
        <v>1344.0249999999996</v>
      </c>
      <c r="I155">
        <v>1362.1874999999995</v>
      </c>
      <c r="J155">
        <v>1380.3499999999995</v>
      </c>
      <c r="K155">
        <v>1398.5124999999994</v>
      </c>
      <c r="L155">
        <v>1416.6749999999993</v>
      </c>
      <c r="M155">
        <v>1434.8374999999992</v>
      </c>
      <c r="N155">
        <v>1453</v>
      </c>
      <c r="O155">
        <v>1453</v>
      </c>
      <c r="P155">
        <v>1453</v>
      </c>
      <c r="Q155">
        <v>1453</v>
      </c>
      <c r="R155">
        <v>1453</v>
      </c>
      <c r="S155">
        <v>1453</v>
      </c>
      <c r="T155">
        <v>1453</v>
      </c>
      <c r="U155">
        <v>1453</v>
      </c>
      <c r="V155">
        <v>1453</v>
      </c>
      <c r="W155">
        <v>1453</v>
      </c>
      <c r="X155">
        <v>1453</v>
      </c>
      <c r="Y155">
        <v>1462</v>
      </c>
      <c r="Z155">
        <v>1491</v>
      </c>
      <c r="AA155">
        <v>1491</v>
      </c>
      <c r="AB155">
        <v>1491</v>
      </c>
      <c r="AC155">
        <v>1491</v>
      </c>
      <c r="AD155">
        <v>1491</v>
      </c>
      <c r="AE155">
        <v>1491</v>
      </c>
      <c r="AF155">
        <v>1491</v>
      </c>
      <c r="AG155">
        <v>1463</v>
      </c>
      <c r="AH155">
        <v>1463</v>
      </c>
      <c r="AI155">
        <v>1463</v>
      </c>
      <c r="AJ155">
        <v>1463</v>
      </c>
      <c r="AK155">
        <v>1463</v>
      </c>
      <c r="AL155">
        <v>1463</v>
      </c>
      <c r="AM155">
        <v>1463</v>
      </c>
      <c r="AN155">
        <v>1463</v>
      </c>
      <c r="AO155">
        <v>1463</v>
      </c>
      <c r="AP155">
        <v>1384.325</v>
      </c>
      <c r="AQ155">
        <v>1305.6500000000001</v>
      </c>
      <c r="AR155">
        <v>1226.9750000000001</v>
      </c>
      <c r="AS155">
        <v>1148.3</v>
      </c>
      <c r="AT155">
        <v>1148.1099999999999</v>
      </c>
      <c r="AU155">
        <v>1254.23</v>
      </c>
      <c r="AV155">
        <v>1562</v>
      </c>
      <c r="AW155">
        <v>1567</v>
      </c>
      <c r="AX155">
        <v>1561.7059999999999</v>
      </c>
      <c r="AY155">
        <v>1561.7059999999999</v>
      </c>
      <c r="AZ155">
        <v>1561.7059999999999</v>
      </c>
      <c r="BA155">
        <v>1561.7059999999999</v>
      </c>
    </row>
    <row r="156" spans="1:53" ht="13.5" customHeight="1">
      <c r="A156" s="3" t="s">
        <v>254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ht="13.5" customHeight="1">
      <c r="A157" s="3" t="s">
        <v>331</v>
      </c>
      <c r="B157" s="2">
        <v>1067</v>
      </c>
      <c r="C157" s="5" t="s">
        <v>185</v>
      </c>
      <c r="D157">
        <v>4187.75</v>
      </c>
      <c r="E157">
        <v>4247.5749999999998</v>
      </c>
      <c r="F157">
        <v>4307.3999999999996</v>
      </c>
      <c r="G157">
        <v>4367.2249999999995</v>
      </c>
      <c r="H157">
        <v>4427.0499999999993</v>
      </c>
      <c r="I157">
        <v>4486.8749999999991</v>
      </c>
      <c r="J157">
        <v>4546.6999999999989</v>
      </c>
      <c r="K157">
        <v>4606.5249999999987</v>
      </c>
      <c r="L157">
        <v>4666.3499999999985</v>
      </c>
      <c r="M157">
        <v>4726.1749999999984</v>
      </c>
      <c r="N157">
        <v>4786</v>
      </c>
      <c r="O157">
        <v>4786</v>
      </c>
      <c r="P157">
        <v>4786</v>
      </c>
      <c r="Q157">
        <v>4786</v>
      </c>
      <c r="R157">
        <v>4786</v>
      </c>
      <c r="S157">
        <v>4786</v>
      </c>
      <c r="T157">
        <v>4764</v>
      </c>
      <c r="U157">
        <v>4769</v>
      </c>
      <c r="V157">
        <v>4774</v>
      </c>
      <c r="W157">
        <v>4779</v>
      </c>
      <c r="X157">
        <v>4784</v>
      </c>
      <c r="Y157">
        <v>4784</v>
      </c>
      <c r="Z157">
        <v>4736.75</v>
      </c>
      <c r="AA157">
        <v>4689.5</v>
      </c>
      <c r="AB157">
        <v>4642.25</v>
      </c>
      <c r="AC157">
        <v>4595</v>
      </c>
      <c r="AD157">
        <v>4595</v>
      </c>
      <c r="AE157">
        <v>4595</v>
      </c>
      <c r="AF157">
        <v>4595</v>
      </c>
      <c r="AG157">
        <v>4595</v>
      </c>
      <c r="AH157">
        <v>4599</v>
      </c>
      <c r="AI157">
        <v>4578</v>
      </c>
      <c r="AJ157">
        <v>4578</v>
      </c>
      <c r="AK157">
        <v>4578</v>
      </c>
      <c r="AL157">
        <v>4578</v>
      </c>
      <c r="AM157">
        <v>4578</v>
      </c>
      <c r="AN157">
        <v>4578</v>
      </c>
      <c r="AO157">
        <v>4543</v>
      </c>
      <c r="AP157">
        <v>4508</v>
      </c>
      <c r="AQ157">
        <v>4608</v>
      </c>
      <c r="AR157">
        <v>4708</v>
      </c>
      <c r="AS157">
        <v>4313</v>
      </c>
      <c r="AT157">
        <v>4313</v>
      </c>
      <c r="AU157">
        <v>4313</v>
      </c>
      <c r="AV157">
        <v>5478</v>
      </c>
      <c r="AW157">
        <v>5478</v>
      </c>
      <c r="AX157">
        <v>5478</v>
      </c>
      <c r="AY157">
        <v>5478</v>
      </c>
      <c r="AZ157">
        <v>5478</v>
      </c>
      <c r="BA157">
        <v>5478</v>
      </c>
    </row>
    <row r="158" spans="1:53" ht="13.5" customHeight="1">
      <c r="A158" s="3" t="s">
        <v>332</v>
      </c>
      <c r="B158" s="2">
        <v>1000</v>
      </c>
      <c r="C158" s="5" t="s">
        <v>195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ht="13.5" customHeight="1">
      <c r="A159" s="3" t="s">
        <v>333</v>
      </c>
      <c r="B159" s="2">
        <v>1067</v>
      </c>
      <c r="C159" s="6"/>
      <c r="D159">
        <v>193.30275229357798</v>
      </c>
      <c r="E159">
        <v>196.06422018348624</v>
      </c>
      <c r="F159">
        <v>198.8256880733945</v>
      </c>
      <c r="G159">
        <v>201.58715596330276</v>
      </c>
      <c r="H159">
        <v>204.34862385321102</v>
      </c>
      <c r="I159">
        <v>207.11009174311928</v>
      </c>
      <c r="J159">
        <v>209.87155963302754</v>
      </c>
      <c r="K159">
        <v>212.63302752293581</v>
      </c>
      <c r="L159">
        <v>215.39449541284407</v>
      </c>
      <c r="M159">
        <v>218.15596330275233</v>
      </c>
      <c r="N159">
        <v>220.91743119266059</v>
      </c>
      <c r="O159">
        <v>223.67889908256885</v>
      </c>
      <c r="P159">
        <v>226.44036697247711</v>
      </c>
      <c r="Q159">
        <v>229.20183486238537</v>
      </c>
      <c r="R159">
        <v>231.96330275229363</v>
      </c>
      <c r="S159">
        <v>234.72477064220189</v>
      </c>
      <c r="T159">
        <v>237.48623853211015</v>
      </c>
      <c r="U159">
        <v>240.24770642201841</v>
      </c>
      <c r="V159">
        <v>243.00917431192667</v>
      </c>
      <c r="W159">
        <v>245.77064220183493</v>
      </c>
      <c r="X159">
        <v>248.53211009174319</v>
      </c>
      <c r="Y159">
        <v>251.29357798165145</v>
      </c>
      <c r="Z159">
        <v>254.05504587155971</v>
      </c>
      <c r="AA159">
        <v>256.81651376146795</v>
      </c>
      <c r="AB159">
        <v>259.57798165137621</v>
      </c>
      <c r="AC159">
        <v>262.33944954128447</v>
      </c>
      <c r="AD159">
        <v>265.10091743119273</v>
      </c>
      <c r="AE159">
        <v>267.86238532110099</v>
      </c>
      <c r="AF159">
        <v>270.62385321100925</v>
      </c>
      <c r="AG159">
        <v>273.38532110091751</v>
      </c>
      <c r="AH159">
        <v>276.14678899082577</v>
      </c>
      <c r="AI159">
        <v>278.90825688073403</v>
      </c>
      <c r="AJ159">
        <v>281.66972477064229</v>
      </c>
      <c r="AK159">
        <v>284.43119266055055</v>
      </c>
      <c r="AL159">
        <v>287.19266055045881</v>
      </c>
      <c r="AM159">
        <v>289.95412844036707</v>
      </c>
      <c r="AN159">
        <v>292.71559633027533</v>
      </c>
      <c r="AO159">
        <v>295.47706422018359</v>
      </c>
      <c r="AP159">
        <v>298.23853211009185</v>
      </c>
      <c r="AQ159">
        <v>301</v>
      </c>
      <c r="AR159">
        <v>301</v>
      </c>
      <c r="AS159">
        <v>301</v>
      </c>
      <c r="AT159">
        <v>301</v>
      </c>
      <c r="AU159">
        <v>301</v>
      </c>
      <c r="AV159">
        <v>301</v>
      </c>
      <c r="AW159">
        <v>301</v>
      </c>
      <c r="AX159">
        <v>301</v>
      </c>
      <c r="AY159">
        <v>301</v>
      </c>
      <c r="AZ159">
        <v>301</v>
      </c>
      <c r="BA159">
        <v>301</v>
      </c>
    </row>
    <row r="160" spans="1:53" ht="13.5" customHeight="1">
      <c r="A160" s="3" t="s">
        <v>334</v>
      </c>
      <c r="B160" s="2">
        <v>1435</v>
      </c>
      <c r="C160" s="5" t="s">
        <v>199</v>
      </c>
      <c r="D160">
        <v>9954.875</v>
      </c>
      <c r="E160">
        <v>10097.0875</v>
      </c>
      <c r="F160">
        <v>10239.299999999999</v>
      </c>
      <c r="G160">
        <v>10381.512499999999</v>
      </c>
      <c r="H160">
        <v>10523.724999999999</v>
      </c>
      <c r="I160">
        <v>10665.937499999998</v>
      </c>
      <c r="J160">
        <v>10808.149999999998</v>
      </c>
      <c r="K160">
        <v>10950.362499999997</v>
      </c>
      <c r="L160">
        <v>11092.574999999997</v>
      </c>
      <c r="M160">
        <v>11234.787499999997</v>
      </c>
      <c r="N160">
        <v>11377</v>
      </c>
      <c r="O160">
        <v>11340</v>
      </c>
      <c r="P160">
        <v>11760</v>
      </c>
      <c r="Q160">
        <v>11760</v>
      </c>
      <c r="R160">
        <v>11637</v>
      </c>
      <c r="S160">
        <v>11266</v>
      </c>
      <c r="T160">
        <v>11236</v>
      </c>
      <c r="U160">
        <v>11194</v>
      </c>
      <c r="V160">
        <v>11076</v>
      </c>
      <c r="W160">
        <v>11022</v>
      </c>
      <c r="X160">
        <v>10081</v>
      </c>
      <c r="Y160">
        <v>10970</v>
      </c>
      <c r="Z160">
        <v>9846</v>
      </c>
      <c r="AA160">
        <v>10361</v>
      </c>
      <c r="AB160">
        <v>9661</v>
      </c>
      <c r="AC160">
        <v>10884</v>
      </c>
      <c r="AD160">
        <v>10923</v>
      </c>
      <c r="AE160">
        <v>10738</v>
      </c>
      <c r="AF160">
        <v>10929</v>
      </c>
      <c r="AG160">
        <v>10705</v>
      </c>
      <c r="AH160">
        <v>10698</v>
      </c>
      <c r="AI160">
        <v>9865</v>
      </c>
      <c r="AJ160">
        <v>9940</v>
      </c>
      <c r="AK160">
        <v>9882</v>
      </c>
      <c r="AL160">
        <v>9895</v>
      </c>
      <c r="AM160">
        <v>9867</v>
      </c>
      <c r="AN160">
        <v>9869</v>
      </c>
      <c r="AO160">
        <v>9821</v>
      </c>
      <c r="AP160">
        <v>9840</v>
      </c>
      <c r="AQ160">
        <v>9946</v>
      </c>
      <c r="AR160">
        <v>9968</v>
      </c>
      <c r="AS160">
        <v>10014</v>
      </c>
      <c r="AT160">
        <v>9944</v>
      </c>
      <c r="AU160">
        <v>9765</v>
      </c>
      <c r="AV160">
        <v>9689</v>
      </c>
      <c r="AW160">
        <v>9716</v>
      </c>
      <c r="AX160">
        <v>9684</v>
      </c>
      <c r="AY160">
        <v>9684</v>
      </c>
      <c r="AZ160">
        <v>9708</v>
      </c>
      <c r="BA160">
        <v>9701</v>
      </c>
    </row>
    <row r="161" spans="1:53" ht="13.5" customHeight="1">
      <c r="A161" s="3" t="s">
        <v>335</v>
      </c>
      <c r="B161" s="2">
        <v>1435</v>
      </c>
      <c r="C161" s="5" t="s">
        <v>54</v>
      </c>
      <c r="D161">
        <v>2575.125</v>
      </c>
      <c r="E161">
        <v>2611.9124999999999</v>
      </c>
      <c r="F161">
        <v>2648.7</v>
      </c>
      <c r="G161">
        <v>2685.4874999999997</v>
      </c>
      <c r="H161">
        <v>2722.2749999999996</v>
      </c>
      <c r="I161">
        <v>2759.0624999999995</v>
      </c>
      <c r="J161">
        <v>2795.8499999999995</v>
      </c>
      <c r="K161">
        <v>2832.6374999999994</v>
      </c>
      <c r="L161">
        <v>2869.4249999999993</v>
      </c>
      <c r="M161">
        <v>2906.2124999999992</v>
      </c>
      <c r="N161">
        <v>2943</v>
      </c>
      <c r="O161">
        <v>2952</v>
      </c>
      <c r="P161">
        <v>2956</v>
      </c>
      <c r="Q161">
        <v>2961</v>
      </c>
      <c r="R161">
        <v>2984</v>
      </c>
      <c r="S161">
        <v>2986</v>
      </c>
      <c r="T161">
        <v>2986</v>
      </c>
      <c r="U161">
        <v>2990</v>
      </c>
      <c r="V161">
        <v>2990</v>
      </c>
      <c r="W161">
        <v>2994</v>
      </c>
      <c r="X161">
        <v>2978</v>
      </c>
      <c r="Y161">
        <v>2982</v>
      </c>
      <c r="Z161">
        <v>2985</v>
      </c>
      <c r="AA161">
        <v>2983</v>
      </c>
      <c r="AB161">
        <v>2983</v>
      </c>
      <c r="AC161">
        <v>3232</v>
      </c>
      <c r="AD161">
        <v>3234</v>
      </c>
      <c r="AE161">
        <v>3184</v>
      </c>
      <c r="AF161">
        <v>3151</v>
      </c>
      <c r="AG161">
        <v>3143</v>
      </c>
      <c r="AH161">
        <v>3216</v>
      </c>
      <c r="AI161">
        <v>3225</v>
      </c>
      <c r="AJ161">
        <v>3222</v>
      </c>
      <c r="AK161">
        <v>3231</v>
      </c>
      <c r="AL161">
        <v>3381</v>
      </c>
      <c r="AM161">
        <v>3399</v>
      </c>
      <c r="AN161">
        <v>3563</v>
      </c>
      <c r="AO161">
        <v>3349</v>
      </c>
      <c r="AP161">
        <v>3557</v>
      </c>
      <c r="AQ161">
        <v>3599</v>
      </c>
      <c r="AR161">
        <v>3573.6210000000001</v>
      </c>
      <c r="AS161">
        <v>3551.1849999999999</v>
      </c>
      <c r="AT161">
        <v>3557.7869999999998</v>
      </c>
      <c r="AU161">
        <v>3611.0160000000001</v>
      </c>
      <c r="AV161">
        <v>4018.7190000000001</v>
      </c>
      <c r="AW161">
        <v>3976.3150000000001</v>
      </c>
      <c r="AX161">
        <v>4034.4850000000001</v>
      </c>
      <c r="AY161">
        <v>4050.5230000000001</v>
      </c>
      <c r="AZ161">
        <v>4046.846</v>
      </c>
      <c r="BA161">
        <v>3236.2452899999998</v>
      </c>
    </row>
    <row r="162" spans="1:53" ht="13.2" customHeight="1">
      <c r="A162" s="5" t="s">
        <v>359</v>
      </c>
      <c r="B162" s="2">
        <v>1435</v>
      </c>
      <c r="C162" s="5" t="s">
        <v>201</v>
      </c>
      <c r="D162">
        <v>1351.875</v>
      </c>
      <c r="E162">
        <v>1371.1875</v>
      </c>
      <c r="F162">
        <v>1390.5</v>
      </c>
      <c r="G162">
        <v>1409.8125</v>
      </c>
      <c r="H162">
        <v>1429.125</v>
      </c>
      <c r="I162">
        <v>1448.4375</v>
      </c>
      <c r="J162">
        <v>1467.75</v>
      </c>
      <c r="K162">
        <v>1487.0625</v>
      </c>
      <c r="L162">
        <v>1506.375</v>
      </c>
      <c r="M162">
        <v>1525.6875</v>
      </c>
      <c r="N162">
        <v>1545</v>
      </c>
      <c r="O162">
        <v>1555</v>
      </c>
      <c r="P162">
        <v>1617</v>
      </c>
      <c r="Q162">
        <v>1677</v>
      </c>
      <c r="R162">
        <v>1684</v>
      </c>
      <c r="S162">
        <v>2142</v>
      </c>
      <c r="T162">
        <v>2247</v>
      </c>
      <c r="U162">
        <v>2277</v>
      </c>
      <c r="V162">
        <v>2333</v>
      </c>
      <c r="W162">
        <v>2387</v>
      </c>
      <c r="X162">
        <v>2387</v>
      </c>
      <c r="Y162">
        <v>2398</v>
      </c>
      <c r="Z162">
        <v>2408</v>
      </c>
      <c r="AA162">
        <v>1525</v>
      </c>
      <c r="AB162">
        <v>1525</v>
      </c>
      <c r="AC162">
        <v>1525</v>
      </c>
      <c r="AD162">
        <v>1525</v>
      </c>
      <c r="AE162">
        <v>1525</v>
      </c>
      <c r="AF162">
        <v>1525</v>
      </c>
      <c r="AG162">
        <v>1771</v>
      </c>
      <c r="AH162">
        <v>1771</v>
      </c>
      <c r="AI162">
        <v>1771</v>
      </c>
      <c r="AJ162">
        <v>1888</v>
      </c>
      <c r="AK162">
        <v>1888</v>
      </c>
      <c r="AL162">
        <v>2023</v>
      </c>
      <c r="AM162">
        <v>2043</v>
      </c>
      <c r="AN162">
        <v>1801</v>
      </c>
      <c r="AO162">
        <v>2139</v>
      </c>
      <c r="AP162">
        <v>2139</v>
      </c>
      <c r="AQ162">
        <v>2139</v>
      </c>
      <c r="AR162">
        <v>2139</v>
      </c>
      <c r="AS162">
        <v>2139</v>
      </c>
      <c r="AT162">
        <v>2139</v>
      </c>
      <c r="AU162">
        <v>2139</v>
      </c>
      <c r="AV162">
        <v>2193</v>
      </c>
      <c r="AW162">
        <v>2193</v>
      </c>
      <c r="AX162">
        <v>2193</v>
      </c>
      <c r="AY162">
        <v>2193</v>
      </c>
      <c r="AZ162">
        <v>2193</v>
      </c>
      <c r="BA162">
        <v>2193</v>
      </c>
    </row>
    <row r="163" spans="1:53" ht="13.5" customHeight="1">
      <c r="A163" s="3" t="s">
        <v>235</v>
      </c>
      <c r="B163" s="2">
        <v>1435</v>
      </c>
      <c r="C163" s="5"/>
      <c r="D163">
        <v>1117.4074074074074</v>
      </c>
      <c r="E163">
        <v>1133.3703703703704</v>
      </c>
      <c r="F163">
        <v>1149.3333333333335</v>
      </c>
      <c r="G163">
        <v>1165.2962962962965</v>
      </c>
      <c r="H163">
        <v>1181.2592592592596</v>
      </c>
      <c r="I163">
        <v>1197.2222222222226</v>
      </c>
      <c r="J163">
        <v>1213.1851851851857</v>
      </c>
      <c r="K163">
        <v>1229.1481481481487</v>
      </c>
      <c r="L163">
        <v>1245.1111111111118</v>
      </c>
      <c r="M163">
        <v>1261.0740740740748</v>
      </c>
      <c r="N163">
        <v>1277.0370370370379</v>
      </c>
      <c r="O163">
        <v>1293.0000000000009</v>
      </c>
      <c r="P163">
        <v>1308.962962962964</v>
      </c>
      <c r="Q163">
        <v>1324.925925925927</v>
      </c>
      <c r="R163">
        <v>1340.8888888888901</v>
      </c>
      <c r="S163">
        <v>1356.8518518518531</v>
      </c>
      <c r="T163">
        <v>1372.8148148148161</v>
      </c>
      <c r="U163">
        <v>1388.7777777777792</v>
      </c>
      <c r="V163">
        <v>1404.7407407407422</v>
      </c>
      <c r="W163">
        <v>1420.7037037037053</v>
      </c>
      <c r="X163">
        <v>1436.6666666666683</v>
      </c>
      <c r="Y163">
        <v>1452.6296296296314</v>
      </c>
      <c r="Z163">
        <v>1468.5925925925944</v>
      </c>
      <c r="AA163">
        <v>1484.5555555555575</v>
      </c>
      <c r="AB163">
        <v>1500.5185185185205</v>
      </c>
      <c r="AC163">
        <v>1516.4814814814836</v>
      </c>
      <c r="AD163">
        <v>1532.4444444444466</v>
      </c>
      <c r="AE163">
        <v>1548.4074074074097</v>
      </c>
      <c r="AF163">
        <v>1564.3703703703727</v>
      </c>
      <c r="AG163">
        <v>1580.3333333333358</v>
      </c>
      <c r="AH163">
        <v>1596.2962962962988</v>
      </c>
      <c r="AI163">
        <v>1612.2592592592619</v>
      </c>
      <c r="AJ163">
        <v>1628.2222222222249</v>
      </c>
      <c r="AK163">
        <v>1644.1851851851879</v>
      </c>
      <c r="AL163">
        <v>1660.148148148151</v>
      </c>
      <c r="AM163">
        <v>1676.111111111114</v>
      </c>
      <c r="AN163">
        <v>1692.0740740740771</v>
      </c>
      <c r="AO163">
        <v>1708.0370370370401</v>
      </c>
      <c r="AP163">
        <v>1724</v>
      </c>
      <c r="AQ163">
        <v>1652</v>
      </c>
      <c r="AR163">
        <v>1743</v>
      </c>
      <c r="AS163">
        <v>1742</v>
      </c>
      <c r="AT163">
        <v>1764</v>
      </c>
      <c r="AU163">
        <v>1765</v>
      </c>
      <c r="AV163">
        <v>1766</v>
      </c>
      <c r="AW163">
        <v>1771</v>
      </c>
      <c r="AX163">
        <v>1777</v>
      </c>
      <c r="AY163">
        <v>1835</v>
      </c>
      <c r="AZ163">
        <v>1836</v>
      </c>
      <c r="BA163">
        <v>1589.67</v>
      </c>
    </row>
    <row r="164" spans="1:53" ht="13.5" customHeight="1">
      <c r="A164" s="3" t="s">
        <v>336</v>
      </c>
      <c r="B164" s="2">
        <v>1000</v>
      </c>
      <c r="C164" s="5" t="s">
        <v>214</v>
      </c>
      <c r="D164">
        <v>3888.5</v>
      </c>
      <c r="E164">
        <v>3944.05</v>
      </c>
      <c r="F164">
        <v>3999.6000000000004</v>
      </c>
      <c r="G164">
        <v>4055.1500000000005</v>
      </c>
      <c r="H164">
        <v>4110.7000000000007</v>
      </c>
      <c r="I164">
        <v>4166.2500000000009</v>
      </c>
      <c r="J164">
        <v>4221.8000000000011</v>
      </c>
      <c r="K164">
        <v>4277.3500000000013</v>
      </c>
      <c r="L164">
        <v>4332.9000000000015</v>
      </c>
      <c r="M164">
        <v>4388.4500000000016</v>
      </c>
      <c r="N164">
        <v>4444</v>
      </c>
      <c r="O164">
        <v>4444</v>
      </c>
      <c r="P164">
        <v>4444</v>
      </c>
      <c r="Q164">
        <v>4444</v>
      </c>
      <c r="R164">
        <v>4444</v>
      </c>
      <c r="S164">
        <v>4444</v>
      </c>
      <c r="T164">
        <v>4444</v>
      </c>
      <c r="U164">
        <v>4444</v>
      </c>
      <c r="V164">
        <v>4444</v>
      </c>
      <c r="W164">
        <v>4444</v>
      </c>
      <c r="X164">
        <v>4444</v>
      </c>
      <c r="Y164">
        <v>4460</v>
      </c>
      <c r="Z164">
        <v>4460</v>
      </c>
      <c r="AA164">
        <v>4460</v>
      </c>
      <c r="AB164">
        <v>4460</v>
      </c>
      <c r="AC164">
        <v>4460</v>
      </c>
      <c r="AD164">
        <v>4460</v>
      </c>
      <c r="AE164">
        <v>4581</v>
      </c>
      <c r="AF164">
        <v>4581</v>
      </c>
      <c r="AG164">
        <v>4582</v>
      </c>
      <c r="AH164">
        <v>4582</v>
      </c>
      <c r="AI164">
        <v>4582</v>
      </c>
      <c r="AJ164">
        <v>4460</v>
      </c>
      <c r="AK164">
        <v>3530</v>
      </c>
      <c r="AL164">
        <v>2600</v>
      </c>
      <c r="AM164">
        <v>2615.2849999999999</v>
      </c>
      <c r="AN164">
        <v>2630.5699999999997</v>
      </c>
      <c r="AO164">
        <v>2645.8549999999996</v>
      </c>
      <c r="AP164">
        <v>2661.1399999999994</v>
      </c>
      <c r="AQ164">
        <v>2676.4249999999993</v>
      </c>
      <c r="AR164">
        <v>2691.7099999999991</v>
      </c>
      <c r="AS164">
        <v>2707</v>
      </c>
      <c r="AT164">
        <v>2706</v>
      </c>
      <c r="AU164">
        <v>2705</v>
      </c>
      <c r="AV164">
        <v>2704</v>
      </c>
      <c r="AW164">
        <v>2703</v>
      </c>
      <c r="AX164">
        <v>2702</v>
      </c>
      <c r="AY164">
        <v>2701</v>
      </c>
      <c r="AZ164">
        <v>2701</v>
      </c>
      <c r="BA164">
        <v>2701</v>
      </c>
    </row>
    <row r="165" spans="1:53" ht="13.5" customHeight="1">
      <c r="A165" s="3" t="s">
        <v>337</v>
      </c>
      <c r="B165" s="2">
        <v>1000</v>
      </c>
      <c r="C165" s="5" t="s">
        <v>206</v>
      </c>
      <c r="D165">
        <v>3765</v>
      </c>
      <c r="E165">
        <v>3765</v>
      </c>
      <c r="F165">
        <v>3765</v>
      </c>
      <c r="G165">
        <v>3765</v>
      </c>
      <c r="H165">
        <v>3765</v>
      </c>
      <c r="I165">
        <v>3765</v>
      </c>
      <c r="J165">
        <v>3759</v>
      </c>
      <c r="K165">
        <v>3753</v>
      </c>
      <c r="L165">
        <v>3747</v>
      </c>
      <c r="M165">
        <v>3741</v>
      </c>
      <c r="N165">
        <v>3735</v>
      </c>
      <c r="O165">
        <v>3735</v>
      </c>
      <c r="P165">
        <v>3735</v>
      </c>
      <c r="Q165">
        <v>3735</v>
      </c>
      <c r="R165">
        <v>3735</v>
      </c>
      <c r="S165">
        <v>3735</v>
      </c>
      <c r="T165">
        <v>3728</v>
      </c>
      <c r="U165">
        <v>3728</v>
      </c>
      <c r="V165">
        <v>3818</v>
      </c>
      <c r="W165">
        <v>3728</v>
      </c>
      <c r="X165">
        <v>3861</v>
      </c>
      <c r="Y165">
        <v>3861</v>
      </c>
      <c r="Z165">
        <v>3870</v>
      </c>
      <c r="AA165">
        <v>3870</v>
      </c>
      <c r="AB165">
        <v>3870</v>
      </c>
      <c r="AC165">
        <v>4041</v>
      </c>
      <c r="AD165">
        <v>4041</v>
      </c>
      <c r="AE165">
        <v>4041</v>
      </c>
      <c r="AF165">
        <v>4044</v>
      </c>
      <c r="AG165">
        <v>4044</v>
      </c>
      <c r="AH165">
        <v>4044</v>
      </c>
      <c r="AI165">
        <v>4099</v>
      </c>
      <c r="AJ165">
        <v>4154</v>
      </c>
      <c r="AK165">
        <v>4209</v>
      </c>
      <c r="AL165">
        <v>4264</v>
      </c>
      <c r="AM165">
        <v>4319</v>
      </c>
      <c r="AN165">
        <v>4374</v>
      </c>
      <c r="AO165">
        <v>4429</v>
      </c>
      <c r="AP165">
        <v>4438.67</v>
      </c>
      <c r="AQ165">
        <v>4448.34</v>
      </c>
      <c r="AR165">
        <v>4458</v>
      </c>
      <c r="AS165">
        <v>4458</v>
      </c>
      <c r="AT165">
        <v>4279</v>
      </c>
      <c r="AU165">
        <v>4100</v>
      </c>
      <c r="AV165">
        <v>4127</v>
      </c>
      <c r="AW165">
        <v>3742</v>
      </c>
      <c r="AX165">
        <v>3742</v>
      </c>
      <c r="AY165">
        <v>4092</v>
      </c>
      <c r="AZ165">
        <v>4092</v>
      </c>
      <c r="BA165">
        <v>4092</v>
      </c>
    </row>
    <row r="166" spans="1:53" ht="13.2" customHeight="1">
      <c r="A166" s="3" t="s">
        <v>338</v>
      </c>
      <c r="B166" s="2">
        <v>1000</v>
      </c>
      <c r="C166" s="5" t="s">
        <v>205</v>
      </c>
      <c r="D166">
        <v>348.77192982456143</v>
      </c>
      <c r="E166">
        <v>353.75438596491233</v>
      </c>
      <c r="F166">
        <v>358.73684210526324</v>
      </c>
      <c r="G166">
        <v>363.71929824561414</v>
      </c>
      <c r="H166">
        <v>368.70175438596505</v>
      </c>
      <c r="I166">
        <v>373.68421052631595</v>
      </c>
      <c r="J166">
        <v>378.66666666666686</v>
      </c>
      <c r="K166">
        <v>383.64912280701776</v>
      </c>
      <c r="L166">
        <v>388.63157894736867</v>
      </c>
      <c r="M166">
        <v>393.61403508771957</v>
      </c>
      <c r="N166">
        <v>398.59649122807048</v>
      </c>
      <c r="O166">
        <v>403.57894736842138</v>
      </c>
      <c r="P166">
        <v>408.56140350877229</v>
      </c>
      <c r="Q166">
        <v>413.54385964912319</v>
      </c>
      <c r="R166">
        <v>418.5263157894741</v>
      </c>
      <c r="S166">
        <v>423.508771929825</v>
      </c>
      <c r="T166">
        <v>428.49122807017591</v>
      </c>
      <c r="U166">
        <v>433.47368421052681</v>
      </c>
      <c r="V166">
        <v>438.45614035087772</v>
      </c>
      <c r="W166">
        <v>443.43859649122862</v>
      </c>
      <c r="X166">
        <v>448.42105263157953</v>
      </c>
      <c r="Y166">
        <v>453.40350877193043</v>
      </c>
      <c r="Z166">
        <v>458.38596491228134</v>
      </c>
      <c r="AA166">
        <v>463.36842105263224</v>
      </c>
      <c r="AB166">
        <v>468.35087719298315</v>
      </c>
      <c r="AC166">
        <v>473.33333333333405</v>
      </c>
      <c r="AD166">
        <v>478.31578947368496</v>
      </c>
      <c r="AE166">
        <v>483.29824561403586</v>
      </c>
      <c r="AF166">
        <v>488.28070175438677</v>
      </c>
      <c r="AG166">
        <v>493.26315789473767</v>
      </c>
      <c r="AH166">
        <v>498.24561403508858</v>
      </c>
      <c r="AI166">
        <v>503.22807017543948</v>
      </c>
      <c r="AJ166">
        <v>508.21052631579039</v>
      </c>
      <c r="AK166">
        <v>513.19298245614129</v>
      </c>
      <c r="AL166">
        <v>518.1754385964922</v>
      </c>
      <c r="AM166">
        <v>523.1578947368431</v>
      </c>
      <c r="AN166">
        <v>528.14035087719401</v>
      </c>
      <c r="AO166">
        <v>533.12280701754491</v>
      </c>
      <c r="AP166">
        <v>538.10526315789582</v>
      </c>
      <c r="AQ166">
        <v>543.08771929824672</v>
      </c>
      <c r="AR166">
        <v>548.07017543859763</v>
      </c>
      <c r="AS166">
        <v>553.05263157894854</v>
      </c>
      <c r="AT166">
        <v>558.03508771929944</v>
      </c>
      <c r="AU166">
        <v>563.01754385965035</v>
      </c>
      <c r="AV166">
        <v>568</v>
      </c>
      <c r="AW166">
        <v>568</v>
      </c>
      <c r="AX166">
        <v>568</v>
      </c>
      <c r="AY166">
        <v>568</v>
      </c>
      <c r="AZ166">
        <v>568</v>
      </c>
      <c r="BA166">
        <v>568</v>
      </c>
    </row>
    <row r="167" spans="1:53" ht="13.5" customHeight="1">
      <c r="A167" s="3" t="s">
        <v>339</v>
      </c>
      <c r="B167" s="2" t="s">
        <v>375</v>
      </c>
      <c r="C167" s="5" t="s">
        <v>209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ht="13.5" customHeight="1">
      <c r="A168" s="3" t="s">
        <v>340</v>
      </c>
      <c r="B168" s="2" t="s">
        <v>375</v>
      </c>
      <c r="C168" s="5" t="s">
        <v>210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ht="13.5" customHeight="1">
      <c r="A169" s="3" t="s">
        <v>341</v>
      </c>
      <c r="B169" s="3">
        <v>1435</v>
      </c>
      <c r="C169" s="5" t="s">
        <v>211</v>
      </c>
      <c r="D169">
        <v>1863</v>
      </c>
      <c r="E169">
        <v>1863</v>
      </c>
      <c r="F169">
        <v>1899.8</v>
      </c>
      <c r="G169">
        <v>1936.6</v>
      </c>
      <c r="H169">
        <v>1973.3999999999999</v>
      </c>
      <c r="I169">
        <v>2010.1999999999998</v>
      </c>
      <c r="J169">
        <v>2046.9999999999998</v>
      </c>
      <c r="K169">
        <v>2083.7999999999997</v>
      </c>
      <c r="L169">
        <v>2120.6</v>
      </c>
      <c r="M169">
        <v>2157.4</v>
      </c>
      <c r="N169">
        <v>2047</v>
      </c>
      <c r="O169">
        <v>2051</v>
      </c>
      <c r="P169">
        <v>2180</v>
      </c>
      <c r="Q169">
        <v>2186</v>
      </c>
      <c r="R169">
        <v>2211</v>
      </c>
      <c r="S169">
        <v>2211</v>
      </c>
      <c r="T169">
        <v>2227</v>
      </c>
      <c r="U169">
        <v>2253</v>
      </c>
      <c r="V169">
        <v>2253</v>
      </c>
      <c r="W169">
        <v>2270</v>
      </c>
      <c r="X169">
        <v>2270</v>
      </c>
      <c r="Y169">
        <v>2270</v>
      </c>
      <c r="Z169">
        <v>2278</v>
      </c>
      <c r="AA169">
        <v>1941</v>
      </c>
      <c r="AB169">
        <v>1941</v>
      </c>
      <c r="AC169">
        <v>1860</v>
      </c>
      <c r="AD169">
        <v>1864.9</v>
      </c>
      <c r="AE169">
        <v>1869.8000000000002</v>
      </c>
      <c r="AF169">
        <v>1874.7000000000003</v>
      </c>
      <c r="AG169">
        <v>1879.6000000000004</v>
      </c>
      <c r="AH169">
        <v>1884.5000000000005</v>
      </c>
      <c r="AI169">
        <v>1889.4000000000005</v>
      </c>
      <c r="AJ169">
        <v>1894.3000000000006</v>
      </c>
      <c r="AK169">
        <v>1899.2000000000007</v>
      </c>
      <c r="AL169">
        <v>1904.1000000000008</v>
      </c>
      <c r="AM169">
        <v>1909</v>
      </c>
      <c r="AN169">
        <v>1751</v>
      </c>
      <c r="AO169">
        <v>1593</v>
      </c>
      <c r="AP169">
        <v>1435</v>
      </c>
      <c r="AQ169">
        <v>1277</v>
      </c>
      <c r="AR169">
        <v>1119</v>
      </c>
      <c r="AS169">
        <v>1382.5</v>
      </c>
      <c r="AT169">
        <v>1646</v>
      </c>
      <c r="AU169">
        <v>1909.5</v>
      </c>
      <c r="AV169">
        <v>2173</v>
      </c>
      <c r="AW169">
        <v>2173</v>
      </c>
      <c r="AX169">
        <v>2173</v>
      </c>
      <c r="AY169">
        <v>2173</v>
      </c>
      <c r="AZ169">
        <v>2173</v>
      </c>
      <c r="BA169">
        <v>2173</v>
      </c>
    </row>
    <row r="170" spans="1:53" ht="13.5" customHeight="1">
      <c r="A170" s="3" t="s">
        <v>233</v>
      </c>
      <c r="B170" s="3">
        <v>1435</v>
      </c>
      <c r="C170" s="5" t="s">
        <v>212</v>
      </c>
      <c r="D170">
        <v>7849.02</v>
      </c>
      <c r="E170">
        <v>7862.02</v>
      </c>
      <c r="F170">
        <v>7875.02</v>
      </c>
      <c r="G170">
        <v>7888.02</v>
      </c>
      <c r="H170">
        <v>7901.02</v>
      </c>
      <c r="I170">
        <v>7914.16</v>
      </c>
      <c r="J170">
        <v>7969.9279999999999</v>
      </c>
      <c r="K170">
        <v>8025.6959999999999</v>
      </c>
      <c r="L170">
        <v>8081.4639999999999</v>
      </c>
      <c r="M170">
        <v>8137.232</v>
      </c>
      <c r="N170">
        <v>8193</v>
      </c>
      <c r="O170">
        <v>8193</v>
      </c>
      <c r="P170">
        <v>8156</v>
      </c>
      <c r="Q170">
        <v>8169</v>
      </c>
      <c r="R170">
        <v>8169</v>
      </c>
      <c r="S170">
        <v>8169</v>
      </c>
      <c r="T170">
        <v>8170</v>
      </c>
      <c r="U170">
        <v>8169</v>
      </c>
      <c r="V170">
        <v>8164</v>
      </c>
      <c r="W170">
        <v>8430</v>
      </c>
      <c r="X170">
        <v>8429</v>
      </c>
      <c r="Y170">
        <v>8429</v>
      </c>
      <c r="Z170">
        <v>8430</v>
      </c>
      <c r="AA170">
        <v>8430</v>
      </c>
      <c r="AB170">
        <v>8452</v>
      </c>
      <c r="AC170">
        <v>8549</v>
      </c>
      <c r="AD170">
        <v>8607</v>
      </c>
      <c r="AE170">
        <v>8607</v>
      </c>
      <c r="AF170">
        <v>8607</v>
      </c>
      <c r="AG170">
        <v>8682</v>
      </c>
      <c r="AH170">
        <v>8671</v>
      </c>
      <c r="AI170">
        <v>8671</v>
      </c>
      <c r="AJ170">
        <v>8671</v>
      </c>
      <c r="AK170">
        <v>8697</v>
      </c>
      <c r="AL170">
        <v>8697</v>
      </c>
      <c r="AM170">
        <v>8697</v>
      </c>
      <c r="AN170">
        <v>8697</v>
      </c>
      <c r="AO170">
        <v>8697</v>
      </c>
      <c r="AP170">
        <v>8699</v>
      </c>
      <c r="AQ170">
        <v>9080</v>
      </c>
      <c r="AR170">
        <v>9594</v>
      </c>
      <c r="AS170">
        <v>9642</v>
      </c>
      <c r="AT170">
        <v>9642</v>
      </c>
      <c r="AU170">
        <v>9718</v>
      </c>
      <c r="AV170">
        <v>10087</v>
      </c>
      <c r="AW170">
        <v>10131</v>
      </c>
      <c r="AX170">
        <v>10131</v>
      </c>
      <c r="AY170">
        <v>10207</v>
      </c>
      <c r="AZ170">
        <v>10315</v>
      </c>
      <c r="BA170">
        <v>10378</v>
      </c>
    </row>
    <row r="171" spans="1:53" ht="13.5" customHeight="1">
      <c r="A171" s="5" t="s">
        <v>351</v>
      </c>
      <c r="B171" s="2" t="s">
        <v>375</v>
      </c>
      <c r="C171" s="5" t="s">
        <v>202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ht="13.5" customHeight="1">
      <c r="A172" s="5" t="s">
        <v>342</v>
      </c>
      <c r="B172" s="2" t="s">
        <v>375</v>
      </c>
      <c r="C172" s="5" t="s">
        <v>213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ht="13.5" customHeight="1">
      <c r="A173" s="3" t="s">
        <v>391</v>
      </c>
      <c r="B173" s="3">
        <v>1520</v>
      </c>
      <c r="D173" s="25">
        <v>122195.07529239765</v>
      </c>
      <c r="E173" s="25">
        <v>123940.7192251462</v>
      </c>
      <c r="F173" s="25">
        <v>125686.36315789474</v>
      </c>
      <c r="G173" s="25">
        <v>127432.00709064327</v>
      </c>
      <c r="H173" s="25">
        <v>129177.65102339181</v>
      </c>
      <c r="I173" s="25">
        <v>130923.29495614035</v>
      </c>
      <c r="J173" s="25">
        <v>132668.93888888889</v>
      </c>
      <c r="K173" s="25">
        <v>134414.58282163742</v>
      </c>
      <c r="L173" s="25">
        <v>136160.22675438598</v>
      </c>
      <c r="M173" s="25">
        <v>137905.87068713451</v>
      </c>
      <c r="N173" s="25">
        <v>139651.51461988303</v>
      </c>
      <c r="O173" s="25">
        <v>140272.22105263156</v>
      </c>
      <c r="P173" s="25">
        <v>140889.92748538009</v>
      </c>
      <c r="Q173" s="25">
        <v>141463.63391812862</v>
      </c>
      <c r="R173" s="25">
        <v>142134.3403508772</v>
      </c>
      <c r="S173" s="25">
        <v>142843.0467836257</v>
      </c>
      <c r="T173" s="25">
        <v>143393.60321637421</v>
      </c>
      <c r="U173" s="25">
        <v>144003.15964912277</v>
      </c>
      <c r="V173" s="25">
        <v>144769.71608187127</v>
      </c>
      <c r="W173" s="25">
        <v>145380.27251461984</v>
      </c>
      <c r="X173" s="25">
        <v>146634.57894736846</v>
      </c>
      <c r="Y173" s="25">
        <v>146207.66315789474</v>
      </c>
      <c r="Z173" s="25">
        <v>147624.74736842106</v>
      </c>
      <c r="AA173" s="25">
        <v>145956.83157894737</v>
      </c>
      <c r="AB173" s="25">
        <v>147022.91578947369</v>
      </c>
      <c r="AC173" s="25">
        <v>147064</v>
      </c>
      <c r="AD173" s="25">
        <v>146712</v>
      </c>
      <c r="AE173" s="25">
        <v>146276</v>
      </c>
      <c r="AF173" s="25">
        <v>145916</v>
      </c>
      <c r="AG173" s="25">
        <v>144985</v>
      </c>
      <c r="AH173" s="25">
        <v>145414</v>
      </c>
      <c r="AI173" s="25">
        <v>145405</v>
      </c>
      <c r="AJ173" s="25">
        <v>144943</v>
      </c>
      <c r="AK173" s="25">
        <v>144946.79999999999</v>
      </c>
      <c r="AL173" s="25">
        <v>144830</v>
      </c>
      <c r="AM173" s="25">
        <v>145087</v>
      </c>
      <c r="AN173" s="25">
        <v>145587</v>
      </c>
      <c r="AO173" s="25">
        <v>144623.136</v>
      </c>
      <c r="AP173" s="25">
        <v>145374.77200000003</v>
      </c>
      <c r="AQ173" s="25">
        <v>145090.372</v>
      </c>
      <c r="AR173" s="25">
        <v>145122.67201000001</v>
      </c>
      <c r="AS173" s="25">
        <v>144761.85401000001</v>
      </c>
      <c r="AT173" s="25">
        <v>145372.4</v>
      </c>
      <c r="AU173" s="25">
        <v>145345.60000000001</v>
      </c>
      <c r="AV173" s="25">
        <v>145488</v>
      </c>
      <c r="AW173" s="25">
        <v>148146.93</v>
      </c>
      <c r="AX173" s="25">
        <v>149667.96299999999</v>
      </c>
      <c r="AY173" s="25">
        <v>152093.56</v>
      </c>
      <c r="AZ173" s="25">
        <v>152329.97659999999</v>
      </c>
      <c r="BA173" s="25">
        <v>152216.82319999998</v>
      </c>
    </row>
    <row r="174" spans="1:53" ht="13.5" customHeight="1">
      <c r="A174" s="5" t="s">
        <v>343</v>
      </c>
      <c r="B174" s="2">
        <v>1000</v>
      </c>
      <c r="C174" s="5" t="s">
        <v>215</v>
      </c>
      <c r="D174">
        <v>1078</v>
      </c>
      <c r="E174">
        <v>1093.4000000000001</v>
      </c>
      <c r="F174">
        <v>1108.8000000000002</v>
      </c>
      <c r="G174">
        <v>1124.2000000000003</v>
      </c>
      <c r="H174">
        <v>1139.6000000000004</v>
      </c>
      <c r="I174">
        <v>1155.0000000000005</v>
      </c>
      <c r="J174">
        <v>1170.4000000000005</v>
      </c>
      <c r="K174">
        <v>1185.8000000000006</v>
      </c>
      <c r="L174">
        <v>1201.2000000000007</v>
      </c>
      <c r="M174">
        <v>1216.6000000000008</v>
      </c>
      <c r="N174">
        <v>1232</v>
      </c>
      <c r="O174">
        <v>1232</v>
      </c>
      <c r="P174">
        <v>1232</v>
      </c>
      <c r="Q174">
        <v>1232</v>
      </c>
      <c r="R174">
        <v>1232</v>
      </c>
      <c r="S174">
        <v>1232</v>
      </c>
      <c r="T174">
        <v>1232</v>
      </c>
      <c r="U174">
        <v>1232</v>
      </c>
      <c r="V174">
        <v>1232</v>
      </c>
      <c r="W174">
        <v>1232</v>
      </c>
      <c r="X174">
        <v>1232</v>
      </c>
      <c r="Y174">
        <v>1241</v>
      </c>
      <c r="Z174">
        <v>1241</v>
      </c>
      <c r="AA174">
        <v>1241</v>
      </c>
      <c r="AB174">
        <v>1241</v>
      </c>
      <c r="AC174">
        <v>1241</v>
      </c>
      <c r="AD174">
        <v>1250</v>
      </c>
      <c r="AE174">
        <v>1185</v>
      </c>
      <c r="AF174">
        <v>594</v>
      </c>
      <c r="AG174">
        <v>261</v>
      </c>
      <c r="AH174">
        <v>259</v>
      </c>
      <c r="AI174">
        <v>259</v>
      </c>
      <c r="AJ174">
        <v>259</v>
      </c>
      <c r="AK174">
        <v>259</v>
      </c>
      <c r="AL174">
        <v>259</v>
      </c>
      <c r="AM174">
        <v>259</v>
      </c>
      <c r="AN174">
        <v>259</v>
      </c>
      <c r="AO174">
        <v>259</v>
      </c>
      <c r="AP174">
        <v>259</v>
      </c>
      <c r="AQ174">
        <v>259</v>
      </c>
      <c r="AR174">
        <v>259</v>
      </c>
      <c r="AS174">
        <v>259</v>
      </c>
      <c r="AT174">
        <v>259</v>
      </c>
      <c r="AU174">
        <v>259</v>
      </c>
      <c r="AV174">
        <v>259</v>
      </c>
      <c r="AW174">
        <v>259</v>
      </c>
      <c r="AX174">
        <v>259</v>
      </c>
      <c r="AY174">
        <v>259</v>
      </c>
      <c r="AZ174">
        <v>259</v>
      </c>
      <c r="BA174">
        <v>259</v>
      </c>
    </row>
    <row r="175" spans="1:53" ht="13.5" customHeight="1">
      <c r="A175" s="5" t="s">
        <v>349</v>
      </c>
      <c r="B175" s="2">
        <v>1435</v>
      </c>
      <c r="C175" s="5" t="s">
        <v>16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ht="13.5" customHeight="1">
      <c r="A176" s="5" t="s">
        <v>344</v>
      </c>
      <c r="B176" s="2">
        <v>1435</v>
      </c>
      <c r="C176" s="5" t="s">
        <v>98</v>
      </c>
      <c r="D176">
        <v>15439.375</v>
      </c>
      <c r="E176">
        <v>15659.9375</v>
      </c>
      <c r="F176">
        <v>15880.5</v>
      </c>
      <c r="G176">
        <v>16101.0625</v>
      </c>
      <c r="H176">
        <v>16321.625</v>
      </c>
      <c r="I176">
        <v>16542.1875</v>
      </c>
      <c r="J176">
        <v>16762.75</v>
      </c>
      <c r="K176">
        <v>16983.3125</v>
      </c>
      <c r="L176">
        <v>17203.875</v>
      </c>
      <c r="M176">
        <v>17424.4375</v>
      </c>
      <c r="N176">
        <v>17645</v>
      </c>
      <c r="O176">
        <v>17431</v>
      </c>
      <c r="P176">
        <v>17431</v>
      </c>
      <c r="Q176">
        <v>17230</v>
      </c>
      <c r="R176">
        <v>16964</v>
      </c>
      <c r="S176">
        <v>16803</v>
      </c>
      <c r="T176">
        <v>16729</v>
      </c>
      <c r="U176">
        <v>16670</v>
      </c>
      <c r="V176">
        <v>16630</v>
      </c>
      <c r="W176">
        <v>16599</v>
      </c>
      <c r="X176">
        <v>16588</v>
      </c>
      <c r="Y176">
        <v>16584</v>
      </c>
      <c r="Z176">
        <v>16528</v>
      </c>
      <c r="AA176">
        <v>16536</v>
      </c>
      <c r="AB176">
        <v>16536</v>
      </c>
      <c r="AC176">
        <v>17001</v>
      </c>
      <c r="AD176">
        <v>17001</v>
      </c>
      <c r="AE176">
        <v>16991</v>
      </c>
      <c r="AF176">
        <v>16999</v>
      </c>
      <c r="AG176">
        <v>16989</v>
      </c>
      <c r="AH176">
        <v>16992</v>
      </c>
      <c r="AI176">
        <v>16992</v>
      </c>
      <c r="AJ176">
        <v>17010</v>
      </c>
      <c r="AK176">
        <v>16907</v>
      </c>
      <c r="AL176">
        <v>16530</v>
      </c>
      <c r="AM176">
        <v>16441</v>
      </c>
      <c r="AN176">
        <v>16352</v>
      </c>
      <c r="AO176">
        <v>16263</v>
      </c>
      <c r="AP176">
        <v>16273</v>
      </c>
      <c r="AQ176">
        <v>16239</v>
      </c>
      <c r="AR176">
        <v>15888</v>
      </c>
      <c r="AS176">
        <v>16209.59</v>
      </c>
      <c r="AT176">
        <v>15846.5</v>
      </c>
      <c r="AU176">
        <v>15861</v>
      </c>
      <c r="AV176">
        <v>16532.099999999999</v>
      </c>
      <c r="AW176">
        <v>16245.1</v>
      </c>
      <c r="AX176">
        <v>16257</v>
      </c>
      <c r="AY176">
        <v>16294</v>
      </c>
      <c r="AZ176">
        <v>16295</v>
      </c>
      <c r="BA176">
        <v>16346</v>
      </c>
    </row>
    <row r="177" spans="1:53" ht="13.5" customHeight="1">
      <c r="A177" s="5" t="s">
        <v>348</v>
      </c>
      <c r="B177" s="2">
        <v>1435</v>
      </c>
      <c r="C177" s="5" t="s">
        <v>218</v>
      </c>
      <c r="D177">
        <v>320000</v>
      </c>
      <c r="E177">
        <v>314584.2</v>
      </c>
      <c r="F177">
        <v>309168.40000000002</v>
      </c>
      <c r="G177">
        <v>303752.60000000003</v>
      </c>
      <c r="H177">
        <v>298336.80000000005</v>
      </c>
      <c r="I177">
        <v>292921.00000000006</v>
      </c>
      <c r="J177">
        <v>287505.20000000007</v>
      </c>
      <c r="K177">
        <v>282089.40000000008</v>
      </c>
      <c r="L177">
        <v>276673.60000000009</v>
      </c>
      <c r="M177">
        <v>271257.8000000001</v>
      </c>
      <c r="N177">
        <v>265842</v>
      </c>
      <c r="O177">
        <v>261548</v>
      </c>
      <c r="P177">
        <v>256650</v>
      </c>
      <c r="Q177">
        <v>251418</v>
      </c>
      <c r="R177">
        <v>245158</v>
      </c>
      <c r="S177">
        <v>235103</v>
      </c>
      <c r="T177">
        <v>225905</v>
      </c>
      <c r="U177">
        <v>213258</v>
      </c>
      <c r="V177">
        <v>205734</v>
      </c>
      <c r="W177">
        <v>200381</v>
      </c>
      <c r="X177">
        <v>193158</v>
      </c>
      <c r="Y177">
        <v>188107</v>
      </c>
      <c r="Z177">
        <v>182348</v>
      </c>
      <c r="AA177">
        <v>178105</v>
      </c>
      <c r="AB177">
        <v>176342</v>
      </c>
      <c r="AC177">
        <v>201284</v>
      </c>
      <c r="AD177">
        <v>203875</v>
      </c>
      <c r="AE177">
        <v>195804</v>
      </c>
      <c r="AF177">
        <v>192815</v>
      </c>
      <c r="AG177">
        <v>194708</v>
      </c>
      <c r="AH177">
        <v>194077</v>
      </c>
      <c r="AI177">
        <v>194746</v>
      </c>
      <c r="AJ177">
        <v>198057</v>
      </c>
      <c r="AK177">
        <v>196806</v>
      </c>
      <c r="AL177">
        <v>195369</v>
      </c>
      <c r="AM177">
        <v>194025</v>
      </c>
      <c r="AN177">
        <v>191771</v>
      </c>
      <c r="AO177">
        <v>193560.51</v>
      </c>
      <c r="AP177">
        <v>192123</v>
      </c>
      <c r="AQ177">
        <v>191785</v>
      </c>
      <c r="AR177">
        <v>194431</v>
      </c>
      <c r="AS177">
        <v>194136</v>
      </c>
      <c r="AT177">
        <v>153516.6</v>
      </c>
      <c r="AU177">
        <v>154321.5</v>
      </c>
      <c r="AV177">
        <v>152932.6</v>
      </c>
      <c r="AW177">
        <v>151735</v>
      </c>
      <c r="AX177">
        <v>151270</v>
      </c>
      <c r="AY177">
        <v>150966</v>
      </c>
      <c r="AZ177">
        <v>150462.29759999999</v>
      </c>
      <c r="BA177">
        <v>150462.29759999999</v>
      </c>
    </row>
    <row r="178" spans="1:53" ht="13.5" customHeight="1">
      <c r="A178" s="5" t="s">
        <v>345</v>
      </c>
      <c r="B178" s="2">
        <v>1435</v>
      </c>
      <c r="C178" s="5" t="s">
        <v>217</v>
      </c>
      <c r="D178">
        <v>2629.375</v>
      </c>
      <c r="E178">
        <v>2666.9375</v>
      </c>
      <c r="F178">
        <v>2704.5</v>
      </c>
      <c r="G178">
        <v>2742.0625</v>
      </c>
      <c r="H178">
        <v>2779.625</v>
      </c>
      <c r="I178">
        <v>2817.1875</v>
      </c>
      <c r="J178">
        <v>2854.75</v>
      </c>
      <c r="K178">
        <v>2892.3125</v>
      </c>
      <c r="L178">
        <v>2929.875</v>
      </c>
      <c r="M178">
        <v>2967.4375</v>
      </c>
      <c r="N178">
        <v>3005</v>
      </c>
      <c r="O178">
        <v>3050</v>
      </c>
      <c r="P178">
        <v>3010</v>
      </c>
      <c r="Q178">
        <v>3001</v>
      </c>
      <c r="R178">
        <v>3002</v>
      </c>
      <c r="S178">
        <v>2991</v>
      </c>
      <c r="T178">
        <v>2991</v>
      </c>
      <c r="U178">
        <v>2991</v>
      </c>
      <c r="V178">
        <v>2991</v>
      </c>
      <c r="W178">
        <v>2991</v>
      </c>
      <c r="X178">
        <v>2991</v>
      </c>
      <c r="Y178">
        <v>2991</v>
      </c>
      <c r="Z178">
        <v>2991</v>
      </c>
      <c r="AA178">
        <v>2993.3</v>
      </c>
      <c r="AB178">
        <v>2997.65</v>
      </c>
      <c r="AC178">
        <v>3002</v>
      </c>
      <c r="AD178">
        <v>2993</v>
      </c>
      <c r="AE178">
        <v>2993</v>
      </c>
      <c r="AF178">
        <v>2993</v>
      </c>
      <c r="AG178">
        <v>2993</v>
      </c>
      <c r="AH178">
        <v>2993</v>
      </c>
      <c r="AI178">
        <v>2993</v>
      </c>
      <c r="AJ178">
        <v>2993</v>
      </c>
      <c r="AK178">
        <v>2993</v>
      </c>
      <c r="AL178">
        <v>2993</v>
      </c>
      <c r="AM178">
        <v>2993</v>
      </c>
      <c r="AN178">
        <v>2993</v>
      </c>
      <c r="AO178">
        <v>1641</v>
      </c>
      <c r="AP178">
        <v>1641</v>
      </c>
      <c r="AQ178">
        <v>1617.1669999999999</v>
      </c>
      <c r="AR178">
        <v>1593.3339999999998</v>
      </c>
      <c r="AS178">
        <v>1569.5009999999997</v>
      </c>
      <c r="AT178">
        <v>1545.6679999999997</v>
      </c>
      <c r="AU178">
        <v>1521.8349999999996</v>
      </c>
      <c r="AV178">
        <v>1498</v>
      </c>
      <c r="AW178">
        <v>1498</v>
      </c>
      <c r="AX178">
        <v>1498</v>
      </c>
      <c r="AY178">
        <v>1498</v>
      </c>
      <c r="AZ178">
        <v>1498</v>
      </c>
      <c r="BA178">
        <v>1498</v>
      </c>
    </row>
    <row r="179" spans="1:53" ht="13.5" customHeight="1">
      <c r="A179" s="4" t="s">
        <v>372</v>
      </c>
      <c r="B179" s="2" t="s">
        <v>375</v>
      </c>
      <c r="C179" s="3" t="s">
        <v>373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3.5" customHeight="1">
      <c r="A180" s="4" t="s">
        <v>224</v>
      </c>
      <c r="B180" s="2" t="s">
        <v>375</v>
      </c>
      <c r="C180" s="5" t="s">
        <v>225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3.5" customHeight="1">
      <c r="A181" s="4" t="s">
        <v>347</v>
      </c>
      <c r="B181" s="2">
        <v>1435</v>
      </c>
      <c r="C181" s="5" t="s">
        <v>221</v>
      </c>
      <c r="D181">
        <v>247.57894736842104</v>
      </c>
      <c r="E181">
        <v>251.1157894736842</v>
      </c>
      <c r="F181">
        <v>254.65263157894736</v>
      </c>
      <c r="G181">
        <v>258.1894736842105</v>
      </c>
      <c r="H181">
        <v>261.72631578947363</v>
      </c>
      <c r="I181">
        <v>265.26315789473676</v>
      </c>
      <c r="J181">
        <v>268.7999999999999</v>
      </c>
      <c r="K181">
        <v>272.33684210526303</v>
      </c>
      <c r="L181">
        <v>275.87368421052616</v>
      </c>
      <c r="M181">
        <v>279.4105263157893</v>
      </c>
      <c r="N181">
        <v>282.94736842105243</v>
      </c>
      <c r="O181">
        <v>286.48421052631556</v>
      </c>
      <c r="P181">
        <v>290.0210526315787</v>
      </c>
      <c r="Q181">
        <v>293.55789473684183</v>
      </c>
      <c r="R181">
        <v>297.09473684210496</v>
      </c>
      <c r="S181">
        <v>300.6315789473681</v>
      </c>
      <c r="T181">
        <v>304.16842105263123</v>
      </c>
      <c r="U181">
        <v>307.70526315789436</v>
      </c>
      <c r="V181">
        <v>311.2421052631575</v>
      </c>
      <c r="W181">
        <v>314.77894736842063</v>
      </c>
      <c r="X181">
        <v>318.31578947368376</v>
      </c>
      <c r="Y181">
        <v>321.8526315789469</v>
      </c>
      <c r="Z181">
        <v>325.38947368421003</v>
      </c>
      <c r="AA181">
        <v>328.92631578947316</v>
      </c>
      <c r="AB181">
        <v>332.4631578947363</v>
      </c>
      <c r="AC181">
        <v>336</v>
      </c>
      <c r="AD181">
        <v>336</v>
      </c>
      <c r="AE181">
        <v>336</v>
      </c>
      <c r="AF181">
        <v>336</v>
      </c>
      <c r="AG181">
        <v>336</v>
      </c>
      <c r="AH181">
        <v>336</v>
      </c>
      <c r="AI181">
        <v>336</v>
      </c>
      <c r="AJ181">
        <v>336</v>
      </c>
      <c r="AK181">
        <v>336</v>
      </c>
      <c r="AL181">
        <v>336</v>
      </c>
      <c r="AM181">
        <v>336</v>
      </c>
      <c r="AN181">
        <v>336</v>
      </c>
      <c r="AO181">
        <v>336</v>
      </c>
      <c r="AP181">
        <v>336</v>
      </c>
      <c r="AQ181">
        <v>336</v>
      </c>
      <c r="AR181">
        <v>336</v>
      </c>
      <c r="AS181">
        <v>336</v>
      </c>
      <c r="AT181">
        <v>336</v>
      </c>
      <c r="AU181">
        <v>336</v>
      </c>
      <c r="AV181">
        <v>336</v>
      </c>
      <c r="AW181">
        <v>336</v>
      </c>
      <c r="AX181">
        <v>336</v>
      </c>
      <c r="AY181">
        <v>336</v>
      </c>
      <c r="AZ181">
        <v>336</v>
      </c>
      <c r="BA181">
        <v>336</v>
      </c>
    </row>
    <row r="182" spans="1:53" ht="13.5" customHeight="1">
      <c r="A182" s="4" t="s">
        <v>222</v>
      </c>
      <c r="B182" s="2">
        <v>1000</v>
      </c>
      <c r="C182" s="5" t="s">
        <v>223</v>
      </c>
      <c r="D182">
        <v>2320.5</v>
      </c>
      <c r="E182">
        <v>2353.65</v>
      </c>
      <c r="F182">
        <v>2386.8000000000002</v>
      </c>
      <c r="G182">
        <v>2419.9500000000003</v>
      </c>
      <c r="H182">
        <v>2453.1000000000004</v>
      </c>
      <c r="I182">
        <v>2486.2500000000005</v>
      </c>
      <c r="J182">
        <v>2519.4000000000005</v>
      </c>
      <c r="K182">
        <v>2552.5500000000006</v>
      </c>
      <c r="L182">
        <v>2585.7000000000007</v>
      </c>
      <c r="M182">
        <v>2618.8500000000008</v>
      </c>
      <c r="N182">
        <v>2652</v>
      </c>
      <c r="O182">
        <v>2669.97</v>
      </c>
      <c r="P182">
        <v>2687.9399999999996</v>
      </c>
      <c r="Q182">
        <v>2705.9099999999994</v>
      </c>
      <c r="R182">
        <v>2723.8799999999992</v>
      </c>
      <c r="S182">
        <v>2741.849999999999</v>
      </c>
      <c r="T182">
        <v>2831.7</v>
      </c>
      <c r="U182">
        <v>2831.7</v>
      </c>
      <c r="V182">
        <v>2831.7</v>
      </c>
      <c r="W182">
        <v>2831.7</v>
      </c>
      <c r="X182">
        <v>2831.7</v>
      </c>
      <c r="Y182">
        <v>2831.7</v>
      </c>
      <c r="Z182">
        <v>2831.7</v>
      </c>
      <c r="AA182">
        <v>2831.7</v>
      </c>
      <c r="AB182">
        <v>2831.7</v>
      </c>
      <c r="AC182">
        <v>2832</v>
      </c>
      <c r="AD182">
        <v>2646</v>
      </c>
      <c r="AE182">
        <v>2414</v>
      </c>
      <c r="AF182">
        <v>2632</v>
      </c>
      <c r="AG182">
        <v>2632</v>
      </c>
      <c r="AH182">
        <v>3142</v>
      </c>
      <c r="AI182">
        <v>2347</v>
      </c>
      <c r="AJ182">
        <v>2545</v>
      </c>
      <c r="AK182">
        <v>2600</v>
      </c>
      <c r="AL182">
        <v>2671</v>
      </c>
      <c r="AM182">
        <v>3147</v>
      </c>
      <c r="AN182">
        <v>3147</v>
      </c>
      <c r="AO182">
        <v>3147</v>
      </c>
      <c r="AP182">
        <v>3147</v>
      </c>
      <c r="AQ182">
        <v>3147</v>
      </c>
      <c r="AR182">
        <v>2576.5630000000001</v>
      </c>
      <c r="AS182">
        <v>2347</v>
      </c>
      <c r="AT182">
        <v>2347</v>
      </c>
      <c r="AU182">
        <v>2347</v>
      </c>
      <c r="AV182">
        <v>3186</v>
      </c>
      <c r="AW182">
        <v>3186</v>
      </c>
      <c r="AX182">
        <v>2581</v>
      </c>
      <c r="AY182">
        <v>2367</v>
      </c>
      <c r="AZ182">
        <v>2382</v>
      </c>
      <c r="BA182">
        <v>2481</v>
      </c>
    </row>
    <row r="183" spans="1:53" ht="13.5" customHeight="1">
      <c r="A183" s="4" t="s">
        <v>255</v>
      </c>
      <c r="B183" s="2" t="s">
        <v>375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3.5" customHeight="1">
      <c r="A184" s="4" t="s">
        <v>346</v>
      </c>
      <c r="B184" s="2" t="s">
        <v>375</v>
      </c>
      <c r="C184" s="5" t="s">
        <v>227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3.5" customHeight="1">
      <c r="A185" s="41" t="s">
        <v>256</v>
      </c>
      <c r="B185" s="3">
        <v>1435</v>
      </c>
      <c r="D185" s="25">
        <v>12878.644353602453</v>
      </c>
      <c r="E185" s="25">
        <v>3530.4749999999999</v>
      </c>
      <c r="F185" s="25">
        <v>3580.2</v>
      </c>
      <c r="G185" s="25">
        <v>3629.9249999999997</v>
      </c>
      <c r="H185" s="25">
        <v>3679.6499999999996</v>
      </c>
      <c r="I185" s="25">
        <v>3729.3749999999995</v>
      </c>
      <c r="J185" s="25">
        <v>3779.0999999999995</v>
      </c>
      <c r="K185" s="25">
        <v>3828.8249999999994</v>
      </c>
      <c r="L185" s="25">
        <v>3878.5499999999993</v>
      </c>
      <c r="M185" s="25">
        <v>3928.2749999999992</v>
      </c>
      <c r="N185" s="25">
        <v>3978</v>
      </c>
      <c r="O185" s="25">
        <v>3954</v>
      </c>
      <c r="P185" s="25">
        <v>3928</v>
      </c>
      <c r="Q185" s="25">
        <v>3860</v>
      </c>
      <c r="R185" s="25">
        <v>3776</v>
      </c>
      <c r="S185" s="25">
        <v>3667</v>
      </c>
      <c r="T185" s="25">
        <v>3618</v>
      </c>
      <c r="U185" s="25">
        <v>3568</v>
      </c>
      <c r="V185" s="25">
        <v>3554</v>
      </c>
      <c r="W185" s="25">
        <v>3513</v>
      </c>
      <c r="X185" s="25">
        <v>3479</v>
      </c>
      <c r="Y185" s="25">
        <v>3466</v>
      </c>
      <c r="Z185" s="25">
        <v>3432</v>
      </c>
      <c r="AA185" s="25">
        <v>3410</v>
      </c>
      <c r="AB185" s="25">
        <v>3396</v>
      </c>
      <c r="AC185" s="25">
        <v>3368</v>
      </c>
      <c r="AD185" s="25">
        <v>3380</v>
      </c>
      <c r="AE185" s="25">
        <v>3422</v>
      </c>
      <c r="AF185" s="25">
        <v>3470</v>
      </c>
      <c r="AG185" s="25">
        <v>3472</v>
      </c>
      <c r="AH185" s="25">
        <v>3471</v>
      </c>
      <c r="AI185" s="25">
        <v>3454</v>
      </c>
      <c r="AJ185" s="25">
        <v>3518</v>
      </c>
      <c r="AK185" s="25">
        <v>3521</v>
      </c>
      <c r="AL185" s="25">
        <v>3536</v>
      </c>
      <c r="AM185" s="25">
        <v>3544</v>
      </c>
      <c r="AN185" s="25">
        <v>3500</v>
      </c>
      <c r="AO185" s="25">
        <v>3374</v>
      </c>
      <c r="AP185" s="25">
        <v>3513</v>
      </c>
      <c r="AQ185" s="25">
        <v>3578</v>
      </c>
      <c r="AR185" s="25">
        <v>3582</v>
      </c>
      <c r="AS185" s="25">
        <v>3587</v>
      </c>
      <c r="AT185" s="25">
        <v>3592</v>
      </c>
      <c r="AU185" s="25">
        <v>3611.5</v>
      </c>
      <c r="AV185" s="25">
        <v>3631</v>
      </c>
      <c r="AW185" s="25">
        <v>3607</v>
      </c>
      <c r="AX185" s="25">
        <v>3602</v>
      </c>
      <c r="AY185" s="25">
        <v>3605</v>
      </c>
      <c r="AZ185" s="25">
        <v>3607</v>
      </c>
      <c r="BA185" s="25">
        <v>3607</v>
      </c>
    </row>
  </sheetData>
  <phoneticPr fontId="4" type="noConversion"/>
  <hyperlinks>
    <hyperlink ref="A159" r:id="rId1" display="https://www.nationmaster.com/country-info/profiles/Swaziland/Transport" xr:uid="{D9165470-E511-4E39-BC1B-C45CC5BF068D}"/>
    <hyperlink ref="A4" r:id="rId2" display="http://www.econstats.com/wdi/wdic_DZA.htm" xr:uid="{255CBECD-D959-46AC-AE21-F72EB36AA24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6A58-FD92-4671-AE64-31AC7E2E4956}">
  <dimension ref="A1:AZ187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6" sqref="I56"/>
    </sheetView>
  </sheetViews>
  <sheetFormatPr defaultColWidth="8.77734375" defaultRowHeight="14.4"/>
  <cols>
    <col min="1" max="1" width="24.44140625" style="3" customWidth="1"/>
    <col min="2" max="2" width="8.77734375" style="3"/>
    <col min="3" max="3" width="13.21875" style="3" customWidth="1"/>
    <col min="4" max="4" width="14" style="3" customWidth="1"/>
    <col min="5" max="5" width="12.44140625" style="3" customWidth="1"/>
    <col min="6" max="6" width="14.77734375" style="3" customWidth="1"/>
    <col min="7" max="7" width="16.21875" style="3" customWidth="1"/>
    <col min="8" max="8" width="16.77734375" style="3" customWidth="1"/>
    <col min="9" max="9" width="18.21875" style="3" customWidth="1"/>
    <col min="10" max="10" width="15" style="3" customWidth="1"/>
    <col min="11" max="11" width="14.5546875" style="3" customWidth="1"/>
    <col min="12" max="12" width="11.21875" style="3" customWidth="1"/>
    <col min="13" max="26" width="8.77734375" style="3"/>
    <col min="27" max="27" width="12.21875" style="3" bestFit="1" customWidth="1"/>
    <col min="28" max="28" width="8.77734375" style="3"/>
    <col min="29" max="29" width="13.77734375" style="3" customWidth="1"/>
    <col min="30" max="30" width="13.33203125" style="3" customWidth="1"/>
    <col min="31" max="31" width="8.77734375" style="3"/>
    <col min="32" max="32" width="10.5546875" style="3" customWidth="1"/>
    <col min="33" max="33" width="11" style="3" customWidth="1"/>
    <col min="34" max="36" width="8.77734375" style="3"/>
    <col min="37" max="37" width="12.33203125" style="3" customWidth="1"/>
    <col min="38" max="38" width="15.6640625" style="3" customWidth="1"/>
    <col min="39" max="39" width="18.21875" style="3" customWidth="1"/>
    <col min="40" max="40" width="11.109375" style="3" customWidth="1"/>
    <col min="41" max="41" width="15" style="3" customWidth="1"/>
    <col min="42" max="42" width="15.33203125" style="3" customWidth="1"/>
    <col min="43" max="43" width="12.33203125" style="3" customWidth="1"/>
    <col min="44" max="44" width="12.77734375" style="3" customWidth="1"/>
    <col min="45" max="45" width="12.5546875" style="3" customWidth="1"/>
    <col min="46" max="46" width="14.77734375" style="3" customWidth="1"/>
    <col min="47" max="47" width="14.21875" style="3" customWidth="1"/>
    <col min="48" max="48" width="12.77734375" style="3" customWidth="1"/>
    <col min="49" max="49" width="13.109375" style="3" customWidth="1"/>
    <col min="50" max="50" width="12.77734375" style="3" customWidth="1"/>
    <col min="51" max="51" width="15.5546875" style="3" customWidth="1"/>
    <col min="52" max="52" width="16.77734375" style="3" customWidth="1"/>
    <col min="53" max="16384" width="8.77734375" style="3"/>
  </cols>
  <sheetData>
    <row r="1" spans="1:52">
      <c r="A1" s="3" t="s">
        <v>405</v>
      </c>
      <c r="C1" s="3">
        <v>1970</v>
      </c>
      <c r="D1" s="3">
        <v>1971</v>
      </c>
      <c r="E1" s="3">
        <v>1972</v>
      </c>
      <c r="F1" s="3">
        <v>1973</v>
      </c>
      <c r="G1" s="3">
        <v>1974</v>
      </c>
      <c r="H1" s="3">
        <v>1975</v>
      </c>
      <c r="I1" s="3">
        <v>1976</v>
      </c>
      <c r="J1" s="3">
        <v>1977</v>
      </c>
      <c r="K1" s="3">
        <v>1978</v>
      </c>
      <c r="L1" s="3">
        <v>1979</v>
      </c>
      <c r="M1" s="3">
        <v>1980</v>
      </c>
      <c r="N1" s="3">
        <v>1981</v>
      </c>
      <c r="O1" s="3">
        <v>1982</v>
      </c>
      <c r="P1" s="3">
        <v>1983</v>
      </c>
      <c r="Q1" s="3">
        <v>1984</v>
      </c>
      <c r="R1" s="3">
        <v>1985</v>
      </c>
      <c r="S1" s="3">
        <v>1986</v>
      </c>
      <c r="T1" s="3">
        <v>1987</v>
      </c>
      <c r="U1" s="3">
        <v>1988</v>
      </c>
      <c r="V1" s="3">
        <v>1989</v>
      </c>
      <c r="W1" s="3">
        <v>1990</v>
      </c>
      <c r="X1" s="3">
        <v>1991</v>
      </c>
      <c r="Y1" s="3">
        <v>1992</v>
      </c>
      <c r="Z1" s="3">
        <v>1993</v>
      </c>
      <c r="AA1" s="3">
        <v>1994</v>
      </c>
      <c r="AB1" s="3">
        <v>1995</v>
      </c>
      <c r="AC1" s="3">
        <v>1996</v>
      </c>
      <c r="AD1" s="3">
        <v>1997</v>
      </c>
      <c r="AE1" s="3">
        <v>1998</v>
      </c>
      <c r="AF1" s="3">
        <v>1999</v>
      </c>
      <c r="AG1" s="3">
        <v>2000</v>
      </c>
      <c r="AH1" s="3">
        <v>2001</v>
      </c>
      <c r="AI1" s="3">
        <v>2002</v>
      </c>
      <c r="AJ1" s="3">
        <v>2003</v>
      </c>
      <c r="AK1" s="3">
        <v>2004</v>
      </c>
      <c r="AL1" s="3">
        <v>2005</v>
      </c>
      <c r="AM1" s="3">
        <v>2006</v>
      </c>
      <c r="AN1" s="3">
        <v>2007</v>
      </c>
      <c r="AO1" s="3">
        <v>2008</v>
      </c>
      <c r="AP1" s="3">
        <v>2009</v>
      </c>
      <c r="AQ1" s="3">
        <v>2010</v>
      </c>
      <c r="AR1" s="3">
        <v>2011</v>
      </c>
      <c r="AS1" s="3">
        <v>2012</v>
      </c>
      <c r="AT1" s="3">
        <v>2013</v>
      </c>
      <c r="AU1" s="3">
        <v>2014</v>
      </c>
      <c r="AV1" s="3">
        <v>2015</v>
      </c>
      <c r="AW1" s="3">
        <v>2016</v>
      </c>
      <c r="AX1" s="3">
        <v>2017</v>
      </c>
      <c r="AY1" s="3">
        <v>2018</v>
      </c>
      <c r="AZ1" s="3">
        <v>2019</v>
      </c>
    </row>
    <row r="2" spans="1:52" ht="13.5" customHeight="1">
      <c r="A2" s="3" t="s">
        <v>378</v>
      </c>
      <c r="B2" s="3" t="s">
        <v>9</v>
      </c>
      <c r="C2" s="3">
        <f>railway_new!D2*1000*railway_new!$B$2*0.001*0.37*1.7</f>
        <v>0</v>
      </c>
      <c r="D2" s="3">
        <f>railway_new!E2*1000*railway_new!$B$2*0.001*0.37*1.7</f>
        <v>0</v>
      </c>
      <c r="E2" s="3">
        <f>railway_new!F2*1000*railway_new!$B$2*0.001*0.37*1.7</f>
        <v>0</v>
      </c>
      <c r="F2" s="3">
        <f>railway_new!G2*1000*railway_new!$B$2*0.001*0.37*1.7</f>
        <v>0</v>
      </c>
      <c r="G2" s="3">
        <f>railway_new!H2*1000*railway_new!$B$2*0.001*0.37*1.7</f>
        <v>0</v>
      </c>
      <c r="H2" s="3">
        <f>railway_new!I2*1000*railway_new!$B$2*0.001*0.37*1.7</f>
        <v>0</v>
      </c>
      <c r="I2" s="3">
        <f>railway_new!J2*1000*railway_new!$B$2*0.001*0.37*1.7</f>
        <v>0</v>
      </c>
      <c r="J2" s="3">
        <f>railway_new!K2*1000*railway_new!$B$2*0.001*0.37*1.7</f>
        <v>0</v>
      </c>
      <c r="K2" s="3">
        <f>railway_new!L2*1000*railway_new!$B$2*0.001*0.37*1.7</f>
        <v>0</v>
      </c>
      <c r="L2" s="3">
        <f>railway_new!M2*1000*railway_new!$B$2*0.001*0.37*1.7</f>
        <v>0</v>
      </c>
      <c r="M2" s="3">
        <f>railway_new!N2*1000*railway_new!$B$2*0.001*0.37*1.7</f>
        <v>0</v>
      </c>
      <c r="N2" s="3">
        <f>railway_new!O2*1000*railway_new!$B$2*0.001*0.37*1.7</f>
        <v>0</v>
      </c>
      <c r="O2" s="3">
        <f>railway_new!P2*1000*railway_new!$B$2*0.001*0.37*1.7</f>
        <v>0</v>
      </c>
      <c r="P2" s="3">
        <f>railway_new!Q2*1000*railway_new!$B$2*0.001*0.37*1.7</f>
        <v>0</v>
      </c>
      <c r="Q2" s="3">
        <f>railway_new!R2*1000*railway_new!$B$2*0.001*0.37*1.7</f>
        <v>0</v>
      </c>
      <c r="R2" s="3">
        <f>railway_new!S2*1000*railway_new!$B$2*0.001*0.37*1.7</f>
        <v>0</v>
      </c>
      <c r="S2" s="3">
        <f>railway_new!T2*1000*railway_new!$B$2*0.001*0.37*1.7</f>
        <v>0</v>
      </c>
      <c r="T2" s="3">
        <f>railway_new!U2*1000*railway_new!$B$2*0.001*0.37*1.7</f>
        <v>0</v>
      </c>
      <c r="U2" s="3">
        <f>railway_new!V2*1000*railway_new!$B$2*0.001*0.37*1.7</f>
        <v>0</v>
      </c>
      <c r="V2" s="3">
        <f>railway_new!W2*1000*railway_new!$B$2*0.001*0.37*1.7</f>
        <v>0</v>
      </c>
      <c r="W2" s="3">
        <f>railway_new!X2*1000*railway_new!$B$2*0.001*0.37*1.7</f>
        <v>0</v>
      </c>
      <c r="X2" s="3">
        <f>railway_new!Y2*1000*railway_new!$B$2*0.001*0.37*1.7</f>
        <v>0</v>
      </c>
      <c r="Y2" s="3">
        <f>railway_new!Z2*1000*railway_new!$B$2*0.001*0.37*1.7</f>
        <v>0</v>
      </c>
      <c r="Z2" s="3">
        <f>railway_new!AA2*1000*railway_new!$B$2*0.001*0.37*1.7</f>
        <v>0</v>
      </c>
      <c r="AA2" s="3">
        <f>railway_new!AB2*1000*railway_new!$B$2*0.001*0.37*1.7</f>
        <v>0</v>
      </c>
      <c r="AB2" s="3">
        <f>railway_new!AC2*1000*railway_new!$B$2*0.001*0.37*1.7</f>
        <v>0</v>
      </c>
      <c r="AC2" s="3">
        <f>railway_new!AD2*1000*railway_new!$B$2*0.001*0.37*1.7</f>
        <v>0</v>
      </c>
      <c r="AD2" s="3">
        <f>railway_new!AE2*1000*railway_new!$B$2*0.001*0.37*1.7</f>
        <v>0</v>
      </c>
      <c r="AE2" s="3">
        <f>railway_new!AF2*1000*railway_new!$B$2*0.001*0.37*1.7</f>
        <v>0</v>
      </c>
      <c r="AF2" s="3">
        <f>railway_new!AG2*1000*railway_new!$B$2*0.001*0.37*1.7</f>
        <v>0</v>
      </c>
      <c r="AG2" s="3">
        <f>railway_new!AH2*1000*railway_new!$B$2*0.001*0.37*1.7</f>
        <v>0</v>
      </c>
      <c r="AH2" s="3">
        <f>railway_new!AI2*1000*railway_new!$B$2*0.001*0.37*1.7</f>
        <v>0</v>
      </c>
      <c r="AI2" s="3">
        <f>railway_new!AJ2*1000*railway_new!$B$2*0.001*0.37*1.7</f>
        <v>0</v>
      </c>
      <c r="AJ2" s="3">
        <f>railway_new!AK2*1000*railway_new!$B$2*0.001*0.37*1.7</f>
        <v>0</v>
      </c>
      <c r="AK2" s="3">
        <f>railway_new!AL2*1000*railway_new!$B$2*0.001*0.37*1.7</f>
        <v>0</v>
      </c>
      <c r="AL2" s="3">
        <f>railway_new!AM2*1000*railway_new!$B$2*0.001*0.37*1.7</f>
        <v>0</v>
      </c>
      <c r="AM2" s="3">
        <f>railway_new!AN2*1000*railway_new!$B$2*0.001*0.37*1.7</f>
        <v>0</v>
      </c>
      <c r="AN2" s="3">
        <f>railway_new!AO2*1000*railway_new!$B$2*0.001*0.37*1.7</f>
        <v>0</v>
      </c>
      <c r="AO2" s="3">
        <f>railway_new!AP2*1000*railway_new!$B$2*0.001*0.37*1.7</f>
        <v>0</v>
      </c>
      <c r="AP2" s="3">
        <f>railway_new!AQ2*1000*railway_new!$B$2*0.001*0.37*1.7</f>
        <v>0</v>
      </c>
      <c r="AQ2" s="3">
        <f>railway_new!AR2*1000*railway_new!$B$2*0.001*0.37*1.7</f>
        <v>0</v>
      </c>
      <c r="AR2" s="3">
        <f>railway_new!AS2*1000*railway_new!$B$2*0.001*0.37*1.7</f>
        <v>0</v>
      </c>
      <c r="AS2" s="3">
        <f>railway_new!AT2*1000*railway_new!$B$2*0.001*0.37*1.7</f>
        <v>0</v>
      </c>
      <c r="AT2" s="3">
        <f>railway_new!AU2*1000*railway_new!$B$2*0.001*0.37*1.7</f>
        <v>0</v>
      </c>
      <c r="AU2" s="3">
        <f>railway_new!AV2*1000*railway_new!$B$2*0.001*0.37*1.7</f>
        <v>67696.125</v>
      </c>
      <c r="AV2" s="3">
        <f>railway_new!AW2*1000*railway_new!$B$2*0.001*0.37*1.7</f>
        <v>67696.125</v>
      </c>
      <c r="AW2" s="3">
        <f>railway_new!AX2*1000*railway_new!$B$2*0.001*0.37*1.7</f>
        <v>67696.125</v>
      </c>
      <c r="AX2" s="3">
        <f>railway_new!AY2*1000*railway_new!$B$2*0.001*0.37*1.7</f>
        <v>67696.125</v>
      </c>
      <c r="AY2" s="3">
        <f>railway_new!AZ2*1000*railway_new!$B$2*0.001*0.37*1.7</f>
        <v>67696.125</v>
      </c>
      <c r="AZ2" s="3">
        <f>railway_new!BA2*1000*railway_new!$B$2*0.001*0.37*1.7</f>
        <v>67696.125</v>
      </c>
    </row>
    <row r="3" spans="1:52" ht="13.5" customHeight="1">
      <c r="A3" s="3" t="s">
        <v>12</v>
      </c>
      <c r="B3" s="3" t="s">
        <v>13</v>
      </c>
      <c r="C3" s="3">
        <f>railway_new!D3*1000*railway_new!$B$3*0.001*0.37*1.7</f>
        <v>481770.75624999998</v>
      </c>
      <c r="D3" s="3">
        <f>railway_new!E3*1000*railway_new!$B$3*0.001*0.37*1.7</f>
        <v>488653.19562500005</v>
      </c>
      <c r="E3" s="3">
        <f>railway_new!F3*1000*railway_new!$B$3*0.001*0.37*1.7</f>
        <v>495535.63499999995</v>
      </c>
      <c r="F3" s="3">
        <f>railway_new!G3*1000*railway_new!$B$3*0.001*0.37*1.7</f>
        <v>502418.07437500003</v>
      </c>
      <c r="G3" s="3">
        <f>railway_new!H3*1000*railway_new!$B$3*0.001*0.37*1.7</f>
        <v>509300.51374999993</v>
      </c>
      <c r="H3" s="3">
        <f>railway_new!I3*1000*railway_new!$B$3*0.001*0.37*1.7</f>
        <v>516182.953125</v>
      </c>
      <c r="I3" s="3">
        <f>railway_new!J3*1000*railway_new!$B$3*0.001*0.37*1.7</f>
        <v>523065.39250000002</v>
      </c>
      <c r="J3" s="3">
        <f>railway_new!K3*1000*railway_new!$B$3*0.001*0.37*1.7</f>
        <v>529947.83187499992</v>
      </c>
      <c r="K3" s="3">
        <f>railway_new!L3*1000*railway_new!$B$3*0.001*0.37*1.7</f>
        <v>536830.27124999999</v>
      </c>
      <c r="L3" s="3">
        <f>railway_new!M3*1000*railway_new!$B$3*0.001*0.37*1.7</f>
        <v>543712.71062499995</v>
      </c>
      <c r="M3" s="3">
        <f>railway_new!N3*1000*railway_new!$B$3*0.001*0.37*1.7</f>
        <v>550595.15</v>
      </c>
      <c r="N3" s="3">
        <f>railway_new!O3*1000*railway_new!$B$3*0.001*0.37*1.7</f>
        <v>561787.57599999988</v>
      </c>
      <c r="O3" s="3">
        <f>railway_new!P3*1000*railway_new!$B$3*0.001*0.37*1.7</f>
        <v>572980.00199999998</v>
      </c>
      <c r="P3" s="3">
        <f>railway_new!Q3*1000*railway_new!$B$3*0.001*0.37*1.7</f>
        <v>584172.42799999996</v>
      </c>
      <c r="Q3" s="3">
        <f>railway_new!R3*1000*railway_new!$B$3*0.001*0.37*1.7</f>
        <v>595364.85399999993</v>
      </c>
      <c r="R3" s="3">
        <f>railway_new!S3*1000*railway_new!$B$3*0.001*0.37*1.7</f>
        <v>606557.28</v>
      </c>
      <c r="S3" s="3">
        <f>railway_new!T3*1000*railway_new!$B$3*0.001*0.37*1.7</f>
        <v>617749.70600000001</v>
      </c>
      <c r="T3" s="3">
        <f>railway_new!U3*1000*railway_new!$B$3*0.001*0.37*1.7</f>
        <v>628942.13199999998</v>
      </c>
      <c r="U3" s="3">
        <f>railway_new!V3*1000*railway_new!$B$3*0.001*0.37*1.7</f>
        <v>640134.55799999984</v>
      </c>
      <c r="V3" s="3">
        <f>railway_new!W3*1000*railway_new!$B$3*0.001*0.37*1.7</f>
        <v>651326.98399999994</v>
      </c>
      <c r="W3" s="3">
        <f>railway_new!X3*1000*railway_new!$B$3*0.001*0.37*1.7</f>
        <v>662519.40999999992</v>
      </c>
      <c r="X3" s="3">
        <f>railway_new!Y3*1000*railway_new!$B$3*0.001*0.37*1.7</f>
        <v>635440.96</v>
      </c>
      <c r="Y3" s="3">
        <f>railway_new!Z3*1000*railway_new!$B$3*0.001*0.37*1.7</f>
        <v>608362.51</v>
      </c>
      <c r="Z3" s="3">
        <f>railway_new!AA3*1000*railway_new!$B$3*0.001*0.37*1.7</f>
        <v>608362.51</v>
      </c>
      <c r="AA3" s="3">
        <f>railway_new!AB3*1000*railway_new!$B$3*0.001*0.37*1.7</f>
        <v>608362.51</v>
      </c>
      <c r="AB3" s="3">
        <f>railway_new!AC3*1000*railway_new!$B$3*0.001*0.37*1.7</f>
        <v>608362.51</v>
      </c>
      <c r="AC3" s="3">
        <f>railway_new!AD3*1000*railway_new!$B$3*0.001*0.37*1.7</f>
        <v>403468.90499999997</v>
      </c>
      <c r="AD3" s="3">
        <f>railway_new!AE3*1000*railway_new!$B$3*0.001*0.37*1.7</f>
        <v>403468.90499999997</v>
      </c>
      <c r="AE3" s="3">
        <f>railway_new!AF3*1000*railway_new!$B$3*0.001*0.37*1.7</f>
        <v>403468.90499999997</v>
      </c>
      <c r="AF3" s="3">
        <f>railway_new!AG3*1000*railway_new!$B$3*0.001*0.37*1.7</f>
        <v>397150.6</v>
      </c>
      <c r="AG3" s="3">
        <f>railway_new!AH3*1000*railway_new!$B$3*0.001*0.37*1.7</f>
        <v>397150.6</v>
      </c>
      <c r="AH3" s="3">
        <f>railway_new!AI3*1000*railway_new!$B$3*0.001*0.37*1.7</f>
        <v>403468.90499999997</v>
      </c>
      <c r="AI3" s="3">
        <f>railway_new!AJ3*1000*railway_new!$B$3*0.001*0.37*1.7</f>
        <v>403468.90499999997</v>
      </c>
      <c r="AJ3" s="3">
        <f>railway_new!AK3*1000*railway_new!$B$3*0.001*0.37*1.7</f>
        <v>403468.90499999997</v>
      </c>
      <c r="AK3" s="3">
        <f>railway_new!AL3*1000*railway_new!$B$3*0.001*0.37*1.7</f>
        <v>403468.90499999997</v>
      </c>
      <c r="AL3" s="3">
        <f>railway_new!AM3*1000*railway_new!$B$3*0.001*0.37*1.7</f>
        <v>381806.14500000002</v>
      </c>
      <c r="AM3" s="3">
        <f>railway_new!AN3*1000*railway_new!$B$3*0.001*0.37*1.7</f>
        <v>381806.14500000002</v>
      </c>
      <c r="AN3" s="3">
        <f>railway_new!AO3*1000*railway_new!$B$3*0.001*0.37*1.7</f>
        <v>381806.14500000002</v>
      </c>
      <c r="AO3" s="3">
        <f>railway_new!AP3*1000*railway_new!$B$3*0.001*0.37*1.7</f>
        <v>381806.14500000002</v>
      </c>
      <c r="AP3" s="3">
        <f>railway_new!AQ3*1000*railway_new!$B$3*0.001*0.37*1.7</f>
        <v>381806.14500000002</v>
      </c>
      <c r="AQ3" s="3">
        <f>railway_new!AR3*1000*railway_new!$B$3*0.001*0.37*1.7</f>
        <v>360143.38499999995</v>
      </c>
      <c r="AR3" s="3">
        <f>railway_new!AS3*1000*railway_new!$B$3*0.001*0.37*1.7</f>
        <v>360143.38499999995</v>
      </c>
      <c r="AS3" s="3">
        <f>railway_new!AT3*1000*railway_new!$B$3*0.001*0.37*1.7</f>
        <v>360143.38499999995</v>
      </c>
      <c r="AT3" s="3">
        <f>railway_new!AU3*1000*railway_new!$B$3*0.001*0.37*1.7</f>
        <v>312304.79000000004</v>
      </c>
      <c r="AU3" s="3">
        <f>railway_new!AV3*1000*railway_new!$B$3*0.001*0.37*1.7</f>
        <v>312304.79000000004</v>
      </c>
      <c r="AV3" s="3">
        <f>railway_new!AW3*1000*railway_new!$B$3*0.001*0.37*1.7</f>
        <v>342091.08499999996</v>
      </c>
      <c r="AW3" s="3">
        <f>railway_new!AX3*1000*railway_new!$B$3*0.001*0.37*1.7</f>
        <v>301473.40999999997</v>
      </c>
      <c r="AX3" s="3">
        <f>railway_new!AY3*1000*railway_new!$B$3*0.001*0.37*1.7</f>
        <v>301473.40999999997</v>
      </c>
      <c r="AY3" s="3">
        <f>railway_new!AZ3*1000*railway_new!$B$3*0.001*0.37*1.7</f>
        <v>301473.40999999997</v>
      </c>
      <c r="AZ3" s="3">
        <f>railway_new!BA3*1000*railway_new!$B$3*0.001*0.37*1.7</f>
        <v>152541.935</v>
      </c>
    </row>
    <row r="4" spans="1:52" ht="13.5" customHeight="1">
      <c r="A4" s="2" t="s">
        <v>367</v>
      </c>
      <c r="B4" s="3" t="s">
        <v>368</v>
      </c>
      <c r="C4" s="3">
        <f>railway_new!D4*1000*railway_new!$B$4*0.001*0.37*1.7</f>
        <v>3085702.2043750002</v>
      </c>
      <c r="D4" s="3">
        <f>railway_new!E4*1000*railway_new!$B$4*0.001*0.37*1.7</f>
        <v>3129783.6644374998</v>
      </c>
      <c r="E4" s="3">
        <f>railway_new!F4*1000*railway_new!$B$4*0.001*0.37*1.7</f>
        <v>3173865.1244999999</v>
      </c>
      <c r="F4" s="3">
        <f>railway_new!G4*1000*railway_new!$B$4*0.001*0.37*1.7</f>
        <v>3217946.5845625005</v>
      </c>
      <c r="G4" s="3">
        <f>railway_new!H4*1000*railway_new!$B$4*0.001*0.37*1.7</f>
        <v>3262028.0446250006</v>
      </c>
      <c r="H4" s="3">
        <f>railway_new!I4*1000*railway_new!$B$4*0.001*0.37*1.7</f>
        <v>3306109.5046875002</v>
      </c>
      <c r="I4" s="3">
        <f>railway_new!J4*1000*railway_new!$B$4*0.001*0.37*1.7</f>
        <v>3350190.9647500007</v>
      </c>
      <c r="J4" s="3">
        <f>railway_new!K4*1000*railway_new!$B$4*0.001*0.37*1.7</f>
        <v>3394272.4248125004</v>
      </c>
      <c r="K4" s="3">
        <f>railway_new!L4*1000*railway_new!$B$4*0.001*0.37*1.7</f>
        <v>3438353.8848750005</v>
      </c>
      <c r="L4" s="3">
        <f>railway_new!M4*1000*railway_new!$B$4*0.001*0.37*1.7</f>
        <v>3482435.3449375005</v>
      </c>
      <c r="M4" s="3">
        <f>railway_new!N4*1000*railway_new!$B$4*0.001*0.37*1.7</f>
        <v>3526516.8049999997</v>
      </c>
      <c r="N4" s="3">
        <f>railway_new!O4*1000*railway_new!$B$4*0.001*0.37*1.7</f>
        <v>3394735.0149999997</v>
      </c>
      <c r="O4" s="3">
        <f>railway_new!P4*1000*railway_new!$B$4*0.001*0.37*1.7</f>
        <v>3394735.0149999997</v>
      </c>
      <c r="P4" s="3">
        <f>railway_new!Q4*1000*railway_new!$B$4*0.001*0.37*1.7</f>
        <v>3394735.0149999997</v>
      </c>
      <c r="Q4" s="3">
        <f>railway_new!R4*1000*railway_new!$B$4*0.001*0.37*1.7</f>
        <v>3466944.2149999999</v>
      </c>
      <c r="R4" s="3">
        <f>railway_new!S4*1000*railway_new!$B$4*0.001*0.37*1.7</f>
        <v>3466944.2149999999</v>
      </c>
      <c r="S4" s="3">
        <f>railway_new!T4*1000*railway_new!$B$4*0.001*0.37*1.7</f>
        <v>3466944.2149999999</v>
      </c>
      <c r="T4" s="3">
        <f>railway_new!U4*1000*railway_new!$B$4*0.001*0.37*1.7</f>
        <v>3466944.2149999999</v>
      </c>
      <c r="U4" s="3">
        <f>railway_new!V4*1000*railway_new!$B$4*0.001*0.37*1.7</f>
        <v>3732313.0249999999</v>
      </c>
      <c r="V4" s="3">
        <f>railway_new!W4*1000*railway_new!$B$4*0.001*0.37*1.7</f>
        <v>3462431.1399999997</v>
      </c>
      <c r="W4" s="3">
        <f>railway_new!X4*1000*railway_new!$B$4*0.001*0.37*1.7</f>
        <v>3874926.1949999998</v>
      </c>
      <c r="X4" s="3">
        <f>railway_new!Y4*1000*railway_new!$B$4*0.001*0.37*1.7</f>
        <v>3652882.9049999998</v>
      </c>
      <c r="Y4" s="3">
        <f>railway_new!Z4*1000*railway_new!$B$4*0.001*0.37*1.7</f>
        <v>3872218.35</v>
      </c>
      <c r="Z4" s="3">
        <f>railway_new!AA4*1000*railway_new!$B$4*0.001*0.37*1.7</f>
        <v>3560816.1749999998</v>
      </c>
      <c r="AA4" s="3">
        <f>railway_new!AB4*1000*railway_new!$B$4*0.001*0.37*1.7</f>
        <v>3560816.1749999998</v>
      </c>
      <c r="AB4" s="3">
        <f>railway_new!AC4*1000*railway_new!$B$4*0.001*0.37*1.7</f>
        <v>3872218.35</v>
      </c>
      <c r="AC4" s="3">
        <f>railway_new!AD4*1000*railway_new!$B$4*0.001*0.37*1.7</f>
        <v>3586089.395</v>
      </c>
      <c r="AD4" s="3">
        <f>railway_new!AE4*1000*railway_new!$B$4*0.001*0.37*1.7</f>
        <v>3586089.395</v>
      </c>
      <c r="AE4" s="3">
        <f>railway_new!AF4*1000*railway_new!$B$4*0.001*0.37*1.7</f>
        <v>3586089.395</v>
      </c>
      <c r="AF4" s="3">
        <f>railway_new!AG4*1000*railway_new!$B$4*0.001*0.37*1.7</f>
        <v>3586089.395</v>
      </c>
      <c r="AG4" s="3">
        <f>railway_new!AH4*1000*railway_new!$B$4*0.001*0.37*1.7</f>
        <v>3423618.6949999998</v>
      </c>
      <c r="AH4" s="3">
        <f>railway_new!AI4*1000*railway_new!$B$4*0.001*0.37*1.7</f>
        <v>3224140.78</v>
      </c>
      <c r="AI4" s="3">
        <f>railway_new!AJ4*1000*railway_new!$B$4*0.001*0.37*1.7</f>
        <v>3224140.78</v>
      </c>
      <c r="AJ4" s="3">
        <f>railway_new!AK4*1000*railway_new!$B$4*0.001*0.37*1.7</f>
        <v>3224140.78</v>
      </c>
      <c r="AK4" s="3">
        <f>railway_new!AL4*1000*railway_new!$B$4*0.001*0.37*1.7</f>
        <v>3224140.78</v>
      </c>
      <c r="AL4" s="3">
        <f>railway_new!AM4*1000*railway_new!$B$4*0.001*0.37*1.7</f>
        <v>3224140.78</v>
      </c>
      <c r="AM4" s="3">
        <f>railway_new!AN4*1000*railway_new!$B$4*0.001*0.37*1.7</f>
        <v>3224140.78</v>
      </c>
      <c r="AN4" s="3">
        <f>railway_new!AO4*1000*railway_new!$B$4*0.001*0.37*1.7</f>
        <v>3224140.78</v>
      </c>
      <c r="AO4" s="3">
        <f>railway_new!AP4*1000*railway_new!$B$4*0.001*0.37*1.7</f>
        <v>3224140.78</v>
      </c>
      <c r="AP4" s="3">
        <f>railway_new!AQ4*1000*railway_new!$B$4*0.001*0.37*1.7</f>
        <v>4263050.6450000005</v>
      </c>
      <c r="AQ4" s="3">
        <f>railway_new!AR4*1000*railway_new!$B$4*0.001*0.37*1.7</f>
        <v>3307181.36</v>
      </c>
      <c r="AR4" s="3">
        <f>railway_new!AS4*1000*railway_new!$B$4*0.001*0.37*1.7</f>
        <v>3814450.99</v>
      </c>
      <c r="AS4" s="3">
        <f>railway_new!AT4*1000*railway_new!$B$4*0.001*0.37*1.7</f>
        <v>3768417.625</v>
      </c>
      <c r="AT4" s="3">
        <f>railway_new!AU4*1000*railway_new!$B$4*0.001*0.37*1.7</f>
        <v>3599150.234050001</v>
      </c>
      <c r="AU4" s="3">
        <f>railway_new!AV4*1000*railway_new!$B$4*0.001*0.37*1.7</f>
        <v>3429882.8431000002</v>
      </c>
      <c r="AV4" s="3">
        <f>railway_new!AW4*1000*railway_new!$B$4*0.001*0.37*1.7</f>
        <v>3429882.8431000002</v>
      </c>
      <c r="AW4" s="3">
        <f>railway_new!AX4*1000*railway_new!$B$4*0.001*0.37*1.7</f>
        <v>3468902.88955</v>
      </c>
      <c r="AX4" s="3">
        <f>railway_new!AY4*1000*railway_new!$B$4*0.001*0.37*1.7</f>
        <v>3625127.4937499999</v>
      </c>
      <c r="AY4" s="3">
        <f>railway_new!AZ4*1000*railway_new!$B$4*0.001*0.37*1.7</f>
        <v>3625127.4937499999</v>
      </c>
      <c r="AZ4" s="3">
        <f>railway_new!BA4*1000*railway_new!$B$4*0.001*0.37*1.7</f>
        <v>3628737.9537499994</v>
      </c>
    </row>
    <row r="5" spans="1:52" ht="13.5" customHeight="1">
      <c r="A5" s="3" t="s">
        <v>14</v>
      </c>
      <c r="B5" s="3" t="s">
        <v>15</v>
      </c>
      <c r="C5" s="3">
        <f>[1]Note!$A$17</f>
        <v>0</v>
      </c>
      <c r="D5" s="3">
        <f>railway_new!E5*1000*railway_new!$B$5*0.001*0.37*1.7</f>
        <v>0</v>
      </c>
      <c r="E5" s="3">
        <f>railway_new!F5*1000*railway_new!$B$5*0.001*0.37*1.7</f>
        <v>0</v>
      </c>
      <c r="F5" s="3">
        <f>railway_new!G5*1000*railway_new!$B$5*0.001*0.37*1.7</f>
        <v>0</v>
      </c>
      <c r="G5" s="3">
        <f>railway_new!H5*1000*railway_new!$B$5*0.001*0.37*1.7</f>
        <v>0</v>
      </c>
      <c r="H5" s="3">
        <f>railway_new!I5*1000*railway_new!$B$5*0.001*0.37*1.7</f>
        <v>0</v>
      </c>
      <c r="I5" s="3">
        <f>railway_new!J5*1000*railway_new!$B$5*0.001*0.37*1.7</f>
        <v>0</v>
      </c>
      <c r="J5" s="3">
        <f>railway_new!K5*1000*railway_new!$B$5*0.001*0.37*1.7</f>
        <v>0</v>
      </c>
      <c r="K5" s="3">
        <f>railway_new!L5*1000*railway_new!$B$5*0.001*0.37*1.7</f>
        <v>0</v>
      </c>
      <c r="L5" s="3">
        <f>railway_new!M5*1000*railway_new!$B$5*0.001*0.37*1.7</f>
        <v>0</v>
      </c>
      <c r="M5" s="3">
        <f>railway_new!N5*1000*railway_new!$B$5*0.001*0.37*1.7</f>
        <v>0</v>
      </c>
      <c r="N5" s="3">
        <f>railway_new!O5*1000*railway_new!$B$5*0.001*0.37*1.7</f>
        <v>0</v>
      </c>
      <c r="O5" s="3">
        <f>railway_new!P5*1000*railway_new!$B$5*0.001*0.37*1.7</f>
        <v>0</v>
      </c>
      <c r="P5" s="3">
        <f>railway_new!Q5*1000*railway_new!$B$5*0.001*0.37*1.7</f>
        <v>0</v>
      </c>
      <c r="Q5" s="3">
        <f>railway_new!R5*1000*railway_new!$B$5*0.001*0.37*1.7</f>
        <v>0</v>
      </c>
      <c r="R5" s="3">
        <f>railway_new!S5*1000*railway_new!$B$5*0.001*0.37*1.7</f>
        <v>0</v>
      </c>
      <c r="S5" s="3">
        <f>railway_new!T5*1000*railway_new!$B$5*0.001*0.37*1.7</f>
        <v>0</v>
      </c>
      <c r="T5" s="3">
        <f>railway_new!U5*1000*railway_new!$B$5*0.001*0.37*1.7</f>
        <v>0</v>
      </c>
      <c r="U5" s="3">
        <f>railway_new!V5*1000*railway_new!$B$5*0.001*0.37*1.7</f>
        <v>0</v>
      </c>
      <c r="V5" s="3">
        <f>railway_new!W5*1000*railway_new!$B$5*0.001*0.37*1.7</f>
        <v>0</v>
      </c>
      <c r="W5" s="3">
        <f>railway_new!X5*1000*railway_new!$B$5*0.001*0.37*1.7</f>
        <v>0</v>
      </c>
      <c r="X5" s="3">
        <f>railway_new!Y5*1000*railway_new!$B$5*0.001*0.37*1.7</f>
        <v>0</v>
      </c>
      <c r="Y5" s="3">
        <f>railway_new!Z5*1000*railway_new!$B$5*0.001*0.37*1.7</f>
        <v>0</v>
      </c>
      <c r="Z5" s="3">
        <f>railway_new!AA5*1000*railway_new!$B$5*0.001*0.37*1.7</f>
        <v>0</v>
      </c>
      <c r="AA5" s="3">
        <f>railway_new!AB5*1000*railway_new!$B$5*0.001*0.37*1.7</f>
        <v>0</v>
      </c>
      <c r="AB5" s="3">
        <f>railway_new!AC5*1000*railway_new!$B$5*0.001*0.37*1.7</f>
        <v>0</v>
      </c>
      <c r="AC5" s="3">
        <f>railway_new!AD5*1000*railway_new!$B$5*0.001*0.37*1.7</f>
        <v>0</v>
      </c>
      <c r="AD5" s="3">
        <f>railway_new!AE5*1000*railway_new!$B$5*0.001*0.37*1.7</f>
        <v>0</v>
      </c>
      <c r="AE5" s="3">
        <f>railway_new!AF5*1000*railway_new!$B$5*0.001*0.37*1.7</f>
        <v>0</v>
      </c>
      <c r="AF5" s="3">
        <f>railway_new!AG5*1000*railway_new!$B$5*0.001*0.37*1.7</f>
        <v>0</v>
      </c>
      <c r="AG5" s="3">
        <f>railway_new!AH5*1000*railway_new!$B$5*0.001*0.37*1.7</f>
        <v>0</v>
      </c>
      <c r="AH5" s="3">
        <f>railway_new!AI5*1000*railway_new!$B$5*0.001*0.37*1.7</f>
        <v>0</v>
      </c>
      <c r="AI5" s="3">
        <f>railway_new!AJ5*1000*railway_new!$B$5*0.001*0.37*1.7</f>
        <v>0</v>
      </c>
      <c r="AJ5" s="3">
        <f>railway_new!AK5*1000*railway_new!$B$5*0.001*0.37*1.7</f>
        <v>0</v>
      </c>
      <c r="AK5" s="3">
        <f>railway_new!AL5*1000*railway_new!$B$5*0.001*0.37*1.7</f>
        <v>0</v>
      </c>
      <c r="AL5" s="3">
        <f>railway_new!AM5*1000*railway_new!$B$5*0.001*0.37*1.7</f>
        <v>0</v>
      </c>
      <c r="AM5" s="3">
        <f>railway_new!AN5*1000*railway_new!$B$5*0.001*0.37*1.7</f>
        <v>0</v>
      </c>
      <c r="AN5" s="3">
        <f>railway_new!AO5*1000*railway_new!$B$5*0.001*0.37*1.7</f>
        <v>0</v>
      </c>
      <c r="AO5" s="3">
        <f>railway_new!AP5*1000*railway_new!$B$5*0.001*0.37*1.7</f>
        <v>0</v>
      </c>
      <c r="AP5" s="3">
        <f>railway_new!AQ5*1000*railway_new!$B$5*0.001*0.37*1.7</f>
        <v>0</v>
      </c>
      <c r="AQ5" s="3">
        <f>railway_new!AR5*1000*railway_new!$B$5*0.001*0.37*1.7</f>
        <v>0</v>
      </c>
      <c r="AR5" s="3">
        <f>railway_new!AS5*1000*railway_new!$B$5*0.001*0.37*1.7</f>
        <v>0</v>
      </c>
      <c r="AS5" s="3">
        <f>railway_new!AT5*1000*railway_new!$B$5*0.001*0.37*1.7</f>
        <v>0</v>
      </c>
      <c r="AT5" s="3">
        <f>railway_new!AU5*1000*railway_new!$B$5*0.001*0.37*1.7</f>
        <v>0</v>
      </c>
      <c r="AU5" s="3">
        <f>railway_new!AV5*1000*railway_new!$B$5*0.001*0.37*1.7</f>
        <v>0</v>
      </c>
      <c r="AV5" s="3">
        <f>railway_new!AW5*1000*railway_new!$B$5*0.001*0.37*1.7</f>
        <v>0</v>
      </c>
      <c r="AW5" s="3">
        <f>railway_new!AX5*1000*railway_new!$B$5*0.001*0.37*1.7</f>
        <v>0</v>
      </c>
      <c r="AX5" s="3">
        <f>railway_new!AY5*1000*railway_new!$B$5*0.001*0.37*1.7</f>
        <v>0</v>
      </c>
      <c r="AY5" s="3">
        <f>railway_new!AZ5*1000*railway_new!$B$5*0.001*0.37*1.7</f>
        <v>0</v>
      </c>
      <c r="AZ5" s="3">
        <f>railway_new!BA5*1000*railway_new!$B$5*0.001*0.37*1.7</f>
        <v>0</v>
      </c>
    </row>
    <row r="6" spans="1:52" ht="13.5" customHeight="1">
      <c r="A6" s="3" t="s">
        <v>10</v>
      </c>
      <c r="B6" s="3" t="s">
        <v>11</v>
      </c>
      <c r="C6" s="3">
        <f>railway_new!D6*1000*railway_new!$B$6*0.001*0.37*1.7</f>
        <v>2046315.007</v>
      </c>
      <c r="D6" s="3">
        <f>railway_new!E6*1000*railway_new!$B$6*0.001*0.37*1.7</f>
        <v>2046315.007</v>
      </c>
      <c r="E6" s="3">
        <f>railway_new!F6*1000*railway_new!$B$6*0.001*0.37*1.7</f>
        <v>2046315.007</v>
      </c>
      <c r="F6" s="3">
        <f>railway_new!G6*1000*railway_new!$B$6*0.001*0.37*1.7</f>
        <v>2041712.979449</v>
      </c>
      <c r="G6" s="3">
        <f>railway_new!H6*1000*railway_new!$B$6*0.001*0.37*1.7</f>
        <v>2037110.951898</v>
      </c>
      <c r="H6" s="3">
        <f>railway_new!I6*1000*railway_new!$B$6*0.001*0.37*1.7</f>
        <v>2032508.9243470002</v>
      </c>
      <c r="I6" s="3">
        <f>railway_new!J6*1000*railway_new!$B$6*0.001*0.37*1.7</f>
        <v>2027906.8967959997</v>
      </c>
      <c r="J6" s="3">
        <f>railway_new!K6*1000*railway_new!$B$6*0.001*0.37*1.7</f>
        <v>2023304.869245</v>
      </c>
      <c r="K6" s="3">
        <f>railway_new!L6*1000*railway_new!$B$6*0.001*0.37*1.7</f>
        <v>2018702.8416939999</v>
      </c>
      <c r="L6" s="3">
        <f>railway_new!M6*1000*railway_new!$B$6*0.001*0.37*1.7</f>
        <v>2014100.8141430002</v>
      </c>
      <c r="M6" s="3">
        <f>railway_new!N6*1000*railway_new!$B$6*0.001*0.37*1.7</f>
        <v>2009498.7865919997</v>
      </c>
      <c r="N6" s="3">
        <f>railway_new!O6*1000*railway_new!$B$6*0.001*0.37*1.7</f>
        <v>2004896.7590410002</v>
      </c>
      <c r="O6" s="3">
        <f>railway_new!P6*1000*railway_new!$B$6*0.001*0.37*1.7</f>
        <v>2000294.7314900004</v>
      </c>
      <c r="P6" s="3">
        <f>railway_new!Q6*1000*railway_new!$B$6*0.001*0.37*1.7</f>
        <v>1995692.7039390004</v>
      </c>
      <c r="Q6" s="3">
        <f>railway_new!R6*1000*railway_new!$B$6*0.001*0.37*1.7</f>
        <v>1991090.6763880001</v>
      </c>
      <c r="R6" s="3">
        <f>railway_new!S6*1000*railway_new!$B$6*0.001*0.37*1.7</f>
        <v>1986488.6488370001</v>
      </c>
      <c r="S6" s="3">
        <f>railway_new!T6*1000*railway_new!$B$6*0.001*0.37*1.7</f>
        <v>1981886.6212860004</v>
      </c>
      <c r="T6" s="3">
        <f>railway_new!U6*1000*railway_new!$B$6*0.001*0.37*1.7</f>
        <v>1977284.5937349999</v>
      </c>
      <c r="U6" s="3">
        <f>railway_new!V6*1000*railway_new!$B$6*0.001*0.37*1.7</f>
        <v>1972682.5661840001</v>
      </c>
      <c r="V6" s="3">
        <f>railway_new!W6*1000*railway_new!$B$6*0.001*0.37*1.7</f>
        <v>1968080.5386330001</v>
      </c>
      <c r="W6" s="3">
        <f>railway_new!X6*1000*railway_new!$B$6*0.001*0.37*1.7</f>
        <v>1963478.5110820003</v>
      </c>
      <c r="X6" s="3">
        <f>railway_new!Y6*1000*railway_new!$B$6*0.001*0.37*1.7</f>
        <v>1958876.4835309999</v>
      </c>
      <c r="Y6" s="3">
        <f>railway_new!Z6*1000*railway_new!$B$6*0.001*0.37*1.7</f>
        <v>1954274.4559800003</v>
      </c>
      <c r="Z6" s="3">
        <f>railway_new!AA6*1000*railway_new!$B$6*0.001*0.37*1.7</f>
        <v>1949672.4284290001</v>
      </c>
      <c r="AA6" s="3">
        <f>railway_new!AB6*1000*railway_new!$B$6*0.001*0.37*1.7</f>
        <v>1945070.4008780003</v>
      </c>
      <c r="AB6" s="3">
        <f>railway_new!AC6*1000*railway_new!$B$6*0.001*0.37*1.7</f>
        <v>1940468.3733270003</v>
      </c>
      <c r="AC6" s="3">
        <f>railway_new!AD6*1000*railway_new!$B$6*0.001*0.37*1.7</f>
        <v>1935866.3457760008</v>
      </c>
      <c r="AD6" s="3">
        <f>railway_new!AE6*1000*railway_new!$B$6*0.001*0.37*1.7</f>
        <v>1931264.3182250005</v>
      </c>
      <c r="AE6" s="3">
        <f>railway_new!AF6*1000*railway_new!$B$6*0.001*0.37*1.7</f>
        <v>1926662.2906740005</v>
      </c>
      <c r="AF6" s="3">
        <f>railway_new!AG6*1000*railway_new!$B$6*0.001*0.37*1.7</f>
        <v>1922060.2631230007</v>
      </c>
      <c r="AG6" s="3">
        <f>railway_new!AH6*1000*railway_new!$B$6*0.001*0.37*1.7</f>
        <v>1917458.2355720007</v>
      </c>
      <c r="AH6" s="3">
        <f>railway_new!AI6*1000*railway_new!$B$6*0.001*0.37*1.7</f>
        <v>1912856.2080210005</v>
      </c>
      <c r="AI6" s="3">
        <f>railway_new!AJ6*1000*railway_new!$B$6*0.001*0.37*1.7</f>
        <v>1908254.1804700005</v>
      </c>
      <c r="AJ6" s="3">
        <f>railway_new!AK6*1000*railway_new!$B$6*0.001*0.37*1.7</f>
        <v>1903652.1529190005</v>
      </c>
      <c r="AK6" s="3">
        <f>railway_new!AL6*1000*railway_new!$B$6*0.001*0.37*1.7</f>
        <v>1899050.1253680007</v>
      </c>
      <c r="AL6" s="3">
        <f>railway_new!AM6*1000*railway_new!$B$6*0.001*0.37*1.7</f>
        <v>1894448.0978170005</v>
      </c>
      <c r="AM6" s="3">
        <f>railway_new!AN6*1000*railway_new!$B$6*0.001*0.37*1.7</f>
        <v>1889846.0702660005</v>
      </c>
      <c r="AN6" s="3">
        <f>railway_new!AO6*1000*railway_new!$B$6*0.001*0.37*1.7</f>
        <v>1885244.0427150005</v>
      </c>
      <c r="AO6" s="3">
        <f>railway_new!AP6*1000*railway_new!$B$6*0.001*0.37*1.7</f>
        <v>1880642.0151640007</v>
      </c>
      <c r="AP6" s="3">
        <f>railway_new!AQ6*1000*railway_new!$B$6*0.001*0.37*1.7</f>
        <v>1876039.9876130002</v>
      </c>
      <c r="AQ6" s="3">
        <f>railway_new!AR6*1000*railway_new!$B$6*0.001*0.37*1.7</f>
        <v>1871437.9600620009</v>
      </c>
      <c r="AR6" s="3">
        <f>railway_new!AS6*1000*railway_new!$B$6*0.001*0.37*1.7</f>
        <v>1866835.9325110004</v>
      </c>
      <c r="AS6" s="3">
        <f>railway_new!AT6*1000*railway_new!$B$6*0.001*0.37*1.7</f>
        <v>1862233.9049600007</v>
      </c>
      <c r="AT6" s="3">
        <f>railway_new!AU6*1000*railway_new!$B$6*0.001*0.37*1.7</f>
        <v>1857631.8774090006</v>
      </c>
      <c r="AU6" s="3">
        <f>railway_new!AV6*1000*railway_new!$B$6*0.001*0.37*1.7</f>
        <v>1853025.8229999999</v>
      </c>
      <c r="AV6" s="3">
        <f>railway_new!AW6*1000*railway_new!$B$6*0.001*0.37*1.7</f>
        <v>1853025.8229999999</v>
      </c>
      <c r="AW6" s="3">
        <f>railway_new!AX6*1000*railway_new!$B$6*0.001*0.37*1.7</f>
        <v>1853025.8229999999</v>
      </c>
      <c r="AX6" s="3">
        <f>railway_new!AY6*1000*railway_new!$B$6*0.001*0.37*1.7</f>
        <v>1853025.8229999999</v>
      </c>
      <c r="AY6" s="3">
        <f>railway_new!AZ6*1000*railway_new!$B$6*0.001*0.37*1.7</f>
        <v>1853025.8229999999</v>
      </c>
      <c r="AZ6" s="3">
        <f>railway_new!BA6*1000*railway_new!$B$6*0.001*0.37*1.7</f>
        <v>1853025.8229999999</v>
      </c>
    </row>
    <row r="7" spans="1:52" ht="13.5" customHeight="1">
      <c r="A7" s="2" t="s">
        <v>385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</row>
    <row r="8" spans="1:52">
      <c r="A8" s="2" t="s">
        <v>19</v>
      </c>
      <c r="B8" s="3" t="s">
        <v>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</row>
    <row r="9" spans="1:52">
      <c r="A9" s="3" t="s">
        <v>398</v>
      </c>
      <c r="B9" s="3" t="s">
        <v>17</v>
      </c>
      <c r="C9" s="3">
        <f>railway_new!D9*1000*railway_new!$B$9*0.001*0.37*1.7</f>
        <v>42068010.620000005</v>
      </c>
      <c r="D9" s="3">
        <f>railway_new!E9*1000*railway_new!$B$9*0.001*0.37*1.7</f>
        <v>41465743.874799997</v>
      </c>
      <c r="E9" s="3">
        <f>railway_new!F9*1000*railway_new!$B$9*0.001*0.37*1.7</f>
        <v>40863477.129599988</v>
      </c>
      <c r="F9" s="3">
        <f>railway_new!G9*1000*railway_new!$B$9*0.001*0.37*1.7</f>
        <v>40261210.384399995</v>
      </c>
      <c r="G9" s="3">
        <f>railway_new!H9*1000*railway_new!$B$9*0.001*0.37*1.7</f>
        <v>39658943.639199987</v>
      </c>
      <c r="H9" s="3">
        <f>railway_new!I9*1000*railway_new!$B$9*0.001*0.37*1.7</f>
        <v>39056676.893999986</v>
      </c>
      <c r="I9" s="3">
        <f>railway_new!J9*1000*railway_new!$B$9*0.001*0.37*1.7</f>
        <v>38454410.148799986</v>
      </c>
      <c r="J9" s="3">
        <f>railway_new!K9*1000*railway_new!$B$9*0.001*0.37*1.7</f>
        <v>37852143.403599977</v>
      </c>
      <c r="K9" s="3">
        <f>railway_new!L9*1000*railway_new!$B$9*0.001*0.37*1.7</f>
        <v>37249876.658399977</v>
      </c>
      <c r="L9" s="3">
        <f>railway_new!M9*1000*railway_new!$B$9*0.001*0.37*1.7</f>
        <v>36647609.913199961</v>
      </c>
      <c r="M9" s="3">
        <f>railway_new!N9*1000*railway_new!$B$9*0.001*0.37*1.7</f>
        <v>36045343.167999998</v>
      </c>
      <c r="N9" s="3">
        <f>railway_new!O9*1000*railway_new!$B$9*0.001*0.37*1.7</f>
        <v>35954681.623999998</v>
      </c>
      <c r="O9" s="3">
        <f>railway_new!P9*1000*railway_new!$B$9*0.001*0.37*1.7</f>
        <v>35873507.916000001</v>
      </c>
      <c r="P9" s="3">
        <f>railway_new!Q9*1000*railway_new!$B$9*0.001*0.37*1.7</f>
        <v>35907242.443999998</v>
      </c>
      <c r="Q9" s="3">
        <f>railway_new!R9*1000*railway_new!$B$9*0.001*0.37*1.7</f>
        <v>35903025.627999999</v>
      </c>
      <c r="R9" s="3">
        <f>railway_new!S9*1000*railway_new!$B$9*0.001*0.37*1.7</f>
        <v>36010554.435999997</v>
      </c>
      <c r="S9" s="3">
        <f>railway_new!T9*1000*railway_new!$B$9*0.001*0.37*1.7</f>
        <v>35990524.560000002</v>
      </c>
      <c r="T9" s="3">
        <f>railway_new!U9*1000*railway_new!$B$9*0.001*0.37*1.7</f>
        <v>35990524.560000002</v>
      </c>
      <c r="U9" s="3">
        <f>railway_new!V9*1000*railway_new!$B$9*0.001*0.37*1.7</f>
        <v>35905134.035999998</v>
      </c>
      <c r="V9" s="3">
        <f>railway_new!W9*1000*railway_new!$B$9*0.001*0.37*1.7</f>
        <v>35905134.035999998</v>
      </c>
      <c r="W9" s="3">
        <f>railway_new!X9*1000*railway_new!$B$9*0.001*0.37*1.7</f>
        <v>35905134.035999998</v>
      </c>
      <c r="X9" s="3">
        <f>railway_new!Y9*1000*railway_new!$B$9*0.001*0.37*1.7</f>
        <v>35905134.035999998</v>
      </c>
      <c r="Y9" s="3">
        <f>railway_new!Z9*1000*railway_new!$B$9*0.001*0.37*1.7</f>
        <v>34330680.361999996</v>
      </c>
      <c r="Z9" s="3">
        <f>railway_new!AA9*1000*railway_new!$B$9*0.001*0.37*1.7</f>
        <v>32756226.688000001</v>
      </c>
      <c r="AA9" s="3">
        <f>railway_new!AB9*1000*railway_new!$B$9*0.001*0.37*1.7</f>
        <v>31181773.013999995</v>
      </c>
      <c r="AB9" s="3">
        <f>railway_new!AC9*1000*railway_new!$B$9*0.001*0.37*1.7</f>
        <v>29607319.339999996</v>
      </c>
      <c r="AC9" s="3">
        <f>railway_new!AD9*1000*railway_new!$B$9*0.001*0.37*1.7</f>
        <v>28032865.666000001</v>
      </c>
      <c r="AD9" s="3">
        <f>railway_new!AE9*1000*railway_new!$B$9*0.001*0.37*1.7</f>
        <v>26458411.991999999</v>
      </c>
      <c r="AE9" s="3">
        <f>railway_new!AF9*1000*railway_new!$B$9*0.001*0.37*1.7</f>
        <v>24883958.317999996</v>
      </c>
      <c r="AF9" s="3">
        <f>railway_new!AG9*1000*railway_new!$B$9*0.001*0.37*1.7</f>
        <v>23309504.644000001</v>
      </c>
      <c r="AG9" s="3">
        <f>railway_new!AH9*1000*railway_new!$B$9*0.001*0.37*1.7</f>
        <v>21735050.969999999</v>
      </c>
      <c r="AH9" s="3">
        <f>railway_new!AI9*1000*railway_new!$B$9*0.001*0.37*1.7</f>
        <v>20160597.295999996</v>
      </c>
      <c r="AI9" s="3">
        <f>railway_new!AJ9*1000*railway_new!$B$9*0.001*0.37*1.7</f>
        <v>18586143.622000001</v>
      </c>
      <c r="AJ9" s="3">
        <f>railway_new!AK9*1000*railway_new!$B$9*0.001*0.37*1.7</f>
        <v>17011689.947999999</v>
      </c>
      <c r="AK9" s="3">
        <f>railway_new!AL9*1000*railway_new!$B$9*0.001*0.37*1.7</f>
        <v>15437236.274</v>
      </c>
      <c r="AL9" s="3">
        <f>railway_new!AM9*1000*railway_new!$B$9*0.001*0.37*1.7</f>
        <v>13862782.6</v>
      </c>
      <c r="AM9" s="3">
        <f>railway_new!AN9*1000*railway_new!$B$9*0.001*0.37*1.7</f>
        <v>14219103.551999999</v>
      </c>
      <c r="AN9" s="3">
        <f>railway_new!AO9*1000*railway_new!$B$9*0.001*0.37*1.7</f>
        <v>14913191.465599999</v>
      </c>
      <c r="AO9" s="3">
        <f>railway_new!AP9*1000*railway_new!$B$9*0.001*0.37*1.7</f>
        <v>15607279.379199998</v>
      </c>
      <c r="AP9" s="3">
        <f>railway_new!AQ9*1000*railway_new!$B$9*0.001*0.37*1.7</f>
        <v>16301367.292799998</v>
      </c>
      <c r="AQ9" s="3">
        <f>railway_new!AR9*1000*railway_new!$B$9*0.001*0.37*1.7</f>
        <v>16995455.206399996</v>
      </c>
      <c r="AR9" s="3">
        <f>railway_new!AS9*1000*railway_new!$B$9*0.001*0.37*1.7</f>
        <v>17689543.119999997</v>
      </c>
      <c r="AS9" s="3">
        <f>railway_new!AT9*1000*railway_new!$B$9*0.001*0.37*1.7</f>
        <v>18383631.033600003</v>
      </c>
      <c r="AT9" s="3">
        <f>railway_new!AU9*1000*railway_new!$B$9*0.001*0.37*1.7</f>
        <v>19077929.787999999</v>
      </c>
      <c r="AU9" s="3">
        <f>railway_new!AV9*1000*railway_new!$B$9*0.001*0.37*1.7</f>
        <v>19077929.787999999</v>
      </c>
      <c r="AV9" s="3">
        <f>railway_new!AW9*1000*railway_new!$B$9*0.001*0.37*1.7</f>
        <v>18820704.011999998</v>
      </c>
      <c r="AW9" s="3">
        <f>railway_new!AX9*1000*railway_new!$B$9*0.001*0.37*1.7</f>
        <v>18563478.236000001</v>
      </c>
      <c r="AX9" s="3">
        <f>railway_new!AY9*1000*railway_new!$B$9*0.001*0.37*1.7</f>
        <v>18563478.236000001</v>
      </c>
      <c r="AY9" s="3">
        <f>railway_new!AZ9*1000*railway_new!$B$9*0.001*0.37*1.7</f>
        <v>18834408.664000001</v>
      </c>
      <c r="AZ9" s="3">
        <f>railway_new!BA9*1000*railway_new!$B$9*0.001*0.37*1.7</f>
        <v>18834408.664000001</v>
      </c>
    </row>
    <row r="10" spans="1:52">
      <c r="A10" s="3" t="s">
        <v>5</v>
      </c>
      <c r="B10" s="3" t="s">
        <v>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</row>
    <row r="11" spans="1:52" ht="13.5" customHeight="1">
      <c r="A11" s="3" t="s">
        <v>380</v>
      </c>
      <c r="B11" s="3" t="s">
        <v>21</v>
      </c>
      <c r="C11" s="3">
        <f>railway_new!D11*1000*railway_new!$B$11*0.001*0.37*1.7</f>
        <v>5996071.4450000003</v>
      </c>
      <c r="D11" s="3">
        <f>railway_new!E11*1000*railway_new!$B$11*0.001*0.37*1.7</f>
        <v>6081729.6085000001</v>
      </c>
      <c r="E11" s="3">
        <f>railway_new!F11*1000*railway_new!$B$11*0.001*0.37*1.7</f>
        <v>6167387.7719999989</v>
      </c>
      <c r="F11" s="3">
        <f>railway_new!G11*1000*railway_new!$B$11*0.001*0.37*1.7</f>
        <v>6253045.9354999987</v>
      </c>
      <c r="G11" s="3">
        <f>railway_new!H11*1000*railway_new!$B$11*0.001*0.37*1.7</f>
        <v>6338704.0989999985</v>
      </c>
      <c r="H11" s="3">
        <f>railway_new!I11*1000*railway_new!$B$11*0.001*0.37*1.7</f>
        <v>6424362.2624999983</v>
      </c>
      <c r="I11" s="3">
        <f>railway_new!J11*1000*railway_new!$B$11*0.001*0.37*1.7</f>
        <v>6510020.425999999</v>
      </c>
      <c r="J11" s="3">
        <f>railway_new!K11*1000*railway_new!$B$11*0.001*0.37*1.7</f>
        <v>6595678.5894999979</v>
      </c>
      <c r="K11" s="3">
        <f>railway_new!L11*1000*railway_new!$B$11*0.001*0.37*1.7</f>
        <v>6681336.7529999968</v>
      </c>
      <c r="L11" s="3">
        <f>railway_new!M11*1000*railway_new!$B$11*0.001*0.37*1.7</f>
        <v>6766994.9164999956</v>
      </c>
      <c r="M11" s="3">
        <f>railway_new!N11*1000*railway_new!$B$11*0.001*0.37*1.7</f>
        <v>6852653.0800000001</v>
      </c>
      <c r="N11" s="3">
        <f>railway_new!O11*1000*railway_new!$B$11*0.001*0.37*1.7</f>
        <v>6818353.71</v>
      </c>
      <c r="O11" s="3">
        <f>railway_new!P11*1000*railway_new!$B$11*0.001*0.37*1.7</f>
        <v>6894173.3700000001</v>
      </c>
      <c r="P11" s="3">
        <f>railway_new!Q11*1000*railway_new!$B$11*0.001*0.37*1.7</f>
        <v>6902296.9049999993</v>
      </c>
      <c r="Q11" s="3">
        <f>railway_new!R11*1000*railway_new!$B$11*0.001*0.37*1.7</f>
        <v>6724481.75</v>
      </c>
      <c r="R11" s="3">
        <f>railway_new!S11*1000*railway_new!$B$11*0.001*0.37*1.7</f>
        <v>6724481.75</v>
      </c>
      <c r="S11" s="3">
        <f>railway_new!T11*1000*railway_new!$B$11*0.001*0.37*1.7</f>
        <v>6724481.75</v>
      </c>
      <c r="T11" s="3">
        <f>railway_new!U11*1000*railway_new!$B$11*0.001*0.37*1.7</f>
        <v>6602628.7249999996</v>
      </c>
      <c r="U11" s="3">
        <f>railway_new!V11*1000*railway_new!$B$11*0.001*0.37*1.7</f>
        <v>6495217.54</v>
      </c>
      <c r="V11" s="3">
        <f>railway_new!W11*1000*railway_new!$B$11*0.001*0.37*1.7</f>
        <v>6450989.4049999993</v>
      </c>
      <c r="W11" s="3">
        <f>railway_new!X11*1000*railway_new!$B$11*0.001*0.37*1.7</f>
        <v>5968090.3799999999</v>
      </c>
      <c r="X11" s="3">
        <f>railway_new!Y11*1000*railway_new!$B$11*0.001*0.37*1.7</f>
        <v>6480775.7000000002</v>
      </c>
      <c r="Y11" s="3">
        <f>railway_new!Z11*1000*railway_new!$B$11*0.001*0.37*1.7</f>
        <v>6993461.0199999996</v>
      </c>
      <c r="Z11" s="3">
        <f>railway_new!AA11*1000*railway_new!$B$11*0.001*0.37*1.7</f>
        <v>7506146.3399999999</v>
      </c>
      <c r="AA11" s="3">
        <f>railway_new!AB11*1000*railway_new!$B$11*0.001*0.37*1.7</f>
        <v>8018831.6599999992</v>
      </c>
      <c r="AB11" s="3">
        <f>railway_new!AC11*1000*railway_new!$B$11*0.001*0.37*1.7</f>
        <v>8531516.9800000004</v>
      </c>
      <c r="AC11" s="3">
        <f>railway_new!AD11*1000*railway_new!$B$11*0.001*0.37*1.7</f>
        <v>8522490.8300000001</v>
      </c>
      <c r="AD11" s="3">
        <f>railway_new!AE11*1000*railway_new!$B$11*0.001*0.37*1.7</f>
        <v>8536932.6699999999</v>
      </c>
      <c r="AE11" s="3">
        <f>railway_new!AF11*1000*railway_new!$B$11*0.001*0.37*1.7</f>
        <v>8571232.040000001</v>
      </c>
      <c r="AF11" s="3">
        <f>railway_new!AG11*1000*railway_new!$B$11*0.001*0.37*1.7</f>
        <v>8575745.1150000002</v>
      </c>
      <c r="AG11" s="3">
        <f>railway_new!AH11*1000*railway_new!$B$11*0.001*0.37*1.7</f>
        <v>8573939.8849999998</v>
      </c>
      <c r="AH11" s="3">
        <f>railway_new!AI11*1000*railway_new!$B$11*0.001*0.37*1.7</f>
        <v>8582063.4199999999</v>
      </c>
      <c r="AI11" s="3">
        <f>railway_new!AJ11*1000*railway_new!$B$11*0.001*0.37*1.7</f>
        <v>8587479.1099999994</v>
      </c>
      <c r="AJ11" s="3">
        <f>railway_new!AK11*1000*railway_new!$B$11*0.001*0.37*1.7</f>
        <v>8551374.5099999998</v>
      </c>
      <c r="AK11" s="3">
        <f>railway_new!AL11*1000*railway_new!$B$11*0.001*0.37*1.7</f>
        <v>8598310.4900000002</v>
      </c>
      <c r="AL11" s="3">
        <f>railway_new!AM11*1000*railway_new!$B$11*0.001*0.37*1.7</f>
        <v>8600115.7199999988</v>
      </c>
      <c r="AM11" s="3">
        <f>railway_new!AN11*1000*railway_new!$B$11*0.001*0.37*1.7</f>
        <v>8700603.8479500003</v>
      </c>
      <c r="AN11" s="3">
        <f>railway_new!AO11*1000*railway_new!$B$11*0.001*0.37*1.7</f>
        <v>8715123.3128400017</v>
      </c>
      <c r="AO11" s="3">
        <f>railway_new!AP11*1000*railway_new!$B$11*0.001*0.37*1.7</f>
        <v>8720187.885605</v>
      </c>
      <c r="AP11" s="3">
        <f>railway_new!AQ11*1000*railway_new!$B$11*0.001*0.37*1.7</f>
        <v>8731899.3152299989</v>
      </c>
      <c r="AQ11" s="3">
        <f>railway_new!AR11*1000*railway_new!$B$11*0.001*0.37*1.7</f>
        <v>7776378.4396199984</v>
      </c>
      <c r="AR11" s="3">
        <f>railway_new!AS11*1000*railway_new!$B$11*0.001*0.37*1.7</f>
        <v>7969471.2561099995</v>
      </c>
      <c r="AS11" s="3">
        <f>railway_new!AT11*1000*railway_new!$B$11*0.001*0.37*1.7</f>
        <v>7969471.2561099995</v>
      </c>
      <c r="AT11" s="3">
        <f>railway_new!AU11*1000*railway_new!$B$11*0.001*0.37*1.7</f>
        <v>7969471.2561099995</v>
      </c>
      <c r="AU11" s="3">
        <f>railway_new!AV11*1000*railway_new!$B$11*0.001*0.37*1.7</f>
        <v>7969471.2561099995</v>
      </c>
      <c r="AV11" s="3">
        <f>railway_new!AW11*1000*railway_new!$B$11*0.001*0.37*1.7</f>
        <v>7969471.2561099995</v>
      </c>
      <c r="AW11" s="3">
        <f>railway_new!AX11*1000*railway_new!$B$11*0.001*0.37*1.7</f>
        <v>7969471.2561099995</v>
      </c>
      <c r="AX11" s="3">
        <f>railway_new!AY11*1000*railway_new!$B$11*0.001*0.37*1.7</f>
        <v>7969471.2561099995</v>
      </c>
      <c r="AY11" s="3">
        <f>railway_new!AZ11*1000*railway_new!$B$11*0.001*0.37*1.7</f>
        <v>7969471.2561099995</v>
      </c>
      <c r="AZ11" s="3">
        <f>railway_new!BA11*1000*railway_new!$B$11*0.001*0.37*1.7</f>
        <v>7969471.2561099995</v>
      </c>
    </row>
    <row r="12" spans="1:52" ht="13.5" customHeight="1">
      <c r="A12" s="3" t="s">
        <v>22</v>
      </c>
      <c r="B12" s="3" t="s">
        <v>23</v>
      </c>
      <c r="C12" s="3">
        <f>railway_new!D12*1000*railway_new!$B$12*0.001*0.37*1.7</f>
        <v>4625789.0481249997</v>
      </c>
      <c r="D12" s="3">
        <f>railway_new!E12*1000*railway_new!$B$12*0.001*0.37*1.7</f>
        <v>4691871.7488125004</v>
      </c>
      <c r="E12" s="3">
        <f>railway_new!F12*1000*railway_new!$B$12*0.001*0.37*1.7</f>
        <v>4757954.4495000001</v>
      </c>
      <c r="F12" s="3">
        <f>railway_new!G12*1000*railway_new!$B$12*0.001*0.37*1.7</f>
        <v>4824037.1501874998</v>
      </c>
      <c r="G12" s="3">
        <f>railway_new!H12*1000*railway_new!$B$12*0.001*0.37*1.7</f>
        <v>4890119.8508750005</v>
      </c>
      <c r="H12" s="3">
        <f>railway_new!I12*1000*railway_new!$B$12*0.001*0.37*1.7</f>
        <v>4956202.5515625002</v>
      </c>
      <c r="I12" s="3">
        <f>railway_new!J12*1000*railway_new!$B$12*0.001*0.37*1.7</f>
        <v>5022285.2522500008</v>
      </c>
      <c r="J12" s="3">
        <f>railway_new!K12*1000*railway_new!$B$12*0.001*0.37*1.7</f>
        <v>5088367.9529374996</v>
      </c>
      <c r="K12" s="3">
        <f>railway_new!L12*1000*railway_new!$B$12*0.001*0.37*1.7</f>
        <v>5154450.6536250003</v>
      </c>
      <c r="L12" s="3">
        <f>railway_new!M12*1000*railway_new!$B$12*0.001*0.37*1.7</f>
        <v>5220533.3543125</v>
      </c>
      <c r="M12" s="3">
        <f>railway_new!N12*1000*railway_new!$B$12*0.001*0.37*1.7</f>
        <v>5286616.0549999997</v>
      </c>
      <c r="N12" s="3">
        <f>railway_new!O12*1000*railway_new!$B$12*0.001*0.37*1.7</f>
        <v>5245095.7650000006</v>
      </c>
      <c r="O12" s="3">
        <f>railway_new!P12*1000*railway_new!$B$12*0.001*0.37*1.7</f>
        <v>5214406.8549999995</v>
      </c>
      <c r="P12" s="3">
        <f>railway_new!Q12*1000*railway_new!$B$12*0.001*0.37*1.7</f>
        <v>5210796.3950000005</v>
      </c>
      <c r="Q12" s="3">
        <f>railway_new!R12*1000*railway_new!$B$12*0.001*0.37*1.7</f>
        <v>5200867.63</v>
      </c>
      <c r="R12" s="3">
        <f>railway_new!S12*1000*railway_new!$B$12*0.001*0.37*1.7</f>
        <v>5204478.09</v>
      </c>
      <c r="S12" s="3">
        <f>railway_new!T12*1000*railway_new!$B$12*0.001*0.37*1.7</f>
        <v>5185523.1749999998</v>
      </c>
      <c r="T12" s="3">
        <f>railway_new!U12*1000*railway_new!$B$12*0.001*0.37*1.7</f>
        <v>5187328.4049999993</v>
      </c>
      <c r="U12" s="3">
        <f>railway_new!V12*1000*railway_new!$B$12*0.001*0.37*1.7</f>
        <v>5081722.45</v>
      </c>
      <c r="V12" s="3">
        <f>railway_new!W12*1000*railway_new!$B$12*0.001*0.37*1.7</f>
        <v>5091651.2149999999</v>
      </c>
      <c r="W12" s="3">
        <f>railway_new!X12*1000*railway_new!$B$12*0.001*0.37*1.7</f>
        <v>5076306.76</v>
      </c>
      <c r="X12" s="3">
        <f>railway_new!Y12*1000*railway_new!$B$12*0.001*0.37*1.7</f>
        <v>5075404.1450000005</v>
      </c>
      <c r="Y12" s="3">
        <f>railway_new!Z12*1000*railway_new!$B$12*0.001*0.37*1.7</f>
        <v>5059157.0750000002</v>
      </c>
      <c r="Z12" s="3">
        <f>railway_new!AA12*1000*railway_new!$B$12*0.001*0.37*1.7</f>
        <v>5054644</v>
      </c>
      <c r="AA12" s="3">
        <f>railway_new!AB12*1000*railway_new!$B$12*0.001*0.37*1.7</f>
        <v>5087138.1400000006</v>
      </c>
      <c r="AB12" s="3">
        <f>railway_new!AC12*1000*railway_new!$B$12*0.001*0.37*1.7</f>
        <v>5119632.2799999993</v>
      </c>
      <c r="AC12" s="3">
        <f>railway_new!AD12*1000*railway_new!$B$12*0.001*0.37*1.7</f>
        <v>5119632.2799999993</v>
      </c>
      <c r="AD12" s="3">
        <f>railway_new!AE12*1000*railway_new!$B$12*0.001*0.37*1.7</f>
        <v>5119632.2799999993</v>
      </c>
      <c r="AE12" s="3">
        <f>railway_new!AF12*1000*railway_new!$B$12*0.001*0.37*1.7</f>
        <v>5180107.4849999994</v>
      </c>
      <c r="AF12" s="3">
        <f>railway_new!AG12*1000*railway_new!$B$12*0.001*0.37*1.7</f>
        <v>5181010.0999999996</v>
      </c>
      <c r="AG12" s="3">
        <f>railway_new!AH12*1000*railway_new!$B$12*0.001*0.37*1.7</f>
        <v>5113313.9749999996</v>
      </c>
      <c r="AH12" s="3">
        <f>railway_new!AI12*1000*railway_new!$B$12*0.001*0.37*1.7</f>
        <v>5142197.6549999993</v>
      </c>
      <c r="AI12" s="3">
        <f>railway_new!AJ12*1000*railway_new!$B$12*0.001*0.37*1.7</f>
        <v>5216212.085</v>
      </c>
      <c r="AJ12" s="3">
        <f>railway_new!AK12*1000*railway_new!$B$12*0.001*0.37*1.7</f>
        <v>5191841.4799999995</v>
      </c>
      <c r="AK12" s="3">
        <f>railway_new!AL12*1000*railway_new!$B$12*0.001*0.37*1.7</f>
        <v>5204478.09</v>
      </c>
      <c r="AL12" s="3">
        <f>railway_new!AM12*1000*railway_new!$B$12*0.001*0.37*1.7</f>
        <v>5218919.93</v>
      </c>
      <c r="AM12" s="3">
        <f>railway_new!AN12*1000*railway_new!$B$12*0.001*0.37*1.7</f>
        <v>5251414.07</v>
      </c>
      <c r="AN12" s="3">
        <f>railway_new!AO12*1000*railway_new!$B$12*0.001*0.37*1.7</f>
        <v>5228848.6950000003</v>
      </c>
      <c r="AO12" s="3">
        <f>railway_new!AP12*1000*railway_new!$B$12*0.001*0.37*1.7</f>
        <v>5220725.1599999992</v>
      </c>
      <c r="AP12" s="3">
        <f>railway_new!AQ12*1000*railway_new!$B$12*0.001*0.37*1.7</f>
        <v>4834405.9400000004</v>
      </c>
      <c r="AQ12" s="3">
        <f>railway_new!AR12*1000*railway_new!$B$12*0.001*0.37*1.7</f>
        <v>4829892.8650000002</v>
      </c>
      <c r="AR12" s="3">
        <f>railway_new!AS12*1000*railway_new!$B$12*0.001*0.37*1.7</f>
        <v>4349701.6849999996</v>
      </c>
      <c r="AS12" s="3">
        <f>railway_new!AT12*1000*railway_new!$B$12*0.001*0.37*1.7</f>
        <v>4499535.7749999994</v>
      </c>
      <c r="AT12" s="3">
        <f>railway_new!AU12*1000*railway_new!$B$12*0.001*0.37*1.7</f>
        <v>4467944.25</v>
      </c>
      <c r="AU12" s="3">
        <f>railway_new!AV12*1000*railway_new!$B$12*0.001*0.37*1.7</f>
        <v>4473359.9400000004</v>
      </c>
      <c r="AV12" s="3">
        <f>railway_new!AW12*1000*railway_new!$B$12*0.001*0.37*1.7</f>
        <v>4456210.2549999999</v>
      </c>
      <c r="AW12" s="3">
        <f>railway_new!AX12*1000*railway_new!$B$12*0.001*0.37*1.7</f>
        <v>4438157.9550000001</v>
      </c>
      <c r="AX12" s="3">
        <f>railway_new!AY12*1000*railway_new!$B$12*0.001*0.37*1.7</f>
        <v>4470652.0949999997</v>
      </c>
      <c r="AY12" s="3">
        <f>railway_new!AZ12*1000*railway_new!$B$12*0.001*0.37*1.7</f>
        <v>4390319.3599999994</v>
      </c>
      <c r="AZ12" s="3">
        <f>railway_new!BA12*1000*railway_new!$B$12*0.001*0.37*1.7</f>
        <v>4402053.3549999995</v>
      </c>
    </row>
    <row r="13" spans="1:52" ht="13.5" customHeight="1">
      <c r="A13" s="3" t="s">
        <v>259</v>
      </c>
      <c r="B13" s="3" t="s">
        <v>36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</row>
    <row r="14" spans="1:52" ht="13.5" customHeight="1">
      <c r="A14" s="3" t="s">
        <v>34</v>
      </c>
      <c r="B14" s="3" t="s">
        <v>35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</row>
    <row r="15" spans="1:52" ht="13.5" customHeight="1">
      <c r="A15" s="4" t="s">
        <v>46</v>
      </c>
      <c r="B15" s="3" t="s">
        <v>47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</row>
    <row r="16" spans="1:52" ht="13.8" customHeight="1">
      <c r="A16" s="2" t="s">
        <v>388</v>
      </c>
      <c r="C16" s="3">
        <f>railway_new!D16*1000*railway_new!$B$16*0.001*0.37*1.7</f>
        <v>3324675.4638815788</v>
      </c>
      <c r="D16" s="3">
        <f>railway_new!E16*1000*railway_new!$B$16*0.001*0.37*1.7</f>
        <v>3372170.8276513158</v>
      </c>
      <c r="E16" s="3">
        <f>railway_new!F16*1000*railway_new!$B$16*0.001*0.37*1.7</f>
        <v>3419666.1914210524</v>
      </c>
      <c r="F16" s="3">
        <f>railway_new!G16*1000*railway_new!$B$16*0.001*0.37*1.7</f>
        <v>3467161.555190789</v>
      </c>
      <c r="G16" s="3">
        <f>railway_new!H16*1000*railway_new!$B$16*0.001*0.37*1.7</f>
        <v>3514656.9189605261</v>
      </c>
      <c r="H16" s="3">
        <f>railway_new!I16*1000*railway_new!$B$16*0.001*0.37*1.7</f>
        <v>3562152.2827302618</v>
      </c>
      <c r="I16" s="3">
        <f>railway_new!J16*1000*railway_new!$B$16*0.001*0.37*1.7</f>
        <v>3609647.6464999993</v>
      </c>
      <c r="J16" s="3">
        <f>railway_new!K16*1000*railway_new!$B$16*0.001*0.37*1.7</f>
        <v>3657143.0102697364</v>
      </c>
      <c r="K16" s="3">
        <f>railway_new!L16*1000*railway_new!$B$16*0.001*0.37*1.7</f>
        <v>3704638.3740394735</v>
      </c>
      <c r="L16" s="3">
        <f>railway_new!M16*1000*railway_new!$B$16*0.001*0.37*1.7</f>
        <v>3752133.7378092096</v>
      </c>
      <c r="M16" s="3">
        <f>railway_new!N16*1000*railway_new!$B$16*0.001*0.37*1.7</f>
        <v>3799629.1015789472</v>
      </c>
      <c r="N16" s="3">
        <f>railway_new!O16*1000*railway_new!$B$16*0.001*0.37*1.7</f>
        <v>3780579.1744736843</v>
      </c>
      <c r="O16" s="3">
        <f>railway_new!P16*1000*railway_new!$B$16*0.001*0.37*1.7</f>
        <v>3759724.0173684214</v>
      </c>
      <c r="P16" s="3">
        <f>railway_new!Q16*1000*railway_new!$B$16*0.001*0.37*1.7</f>
        <v>3700959.0302631576</v>
      </c>
      <c r="Q16" s="3">
        <f>railway_new!R16*1000*railway_new!$B$16*0.001*0.37*1.7</f>
        <v>3627752.2031578948</v>
      </c>
      <c r="R16" s="3">
        <f>railway_new!S16*1000*railway_new!$B$16*0.001*0.37*1.7</f>
        <v>3531980.0010526315</v>
      </c>
      <c r="S16" s="3">
        <f>railway_new!T16*1000*railway_new!$B$16*0.001*0.37*1.7</f>
        <v>3490364.6989473687</v>
      </c>
      <c r="T16" s="3">
        <f>railway_new!U16*1000*railway_new!$B$16*0.001*0.37*1.7</f>
        <v>3447846.7818421056</v>
      </c>
      <c r="U16" s="3">
        <f>railway_new!V16*1000*railway_new!$B$16*0.001*0.37*1.7</f>
        <v>3437823.0047368421</v>
      </c>
      <c r="V16" s="3">
        <f>railway_new!W16*1000*railway_new!$B$16*0.001*0.37*1.7</f>
        <v>3403428.6226315782</v>
      </c>
      <c r="W16" s="3">
        <f>railway_new!X16*1000*railway_new!$B$16*0.001*0.37*1.7</f>
        <v>3375352.5455263159</v>
      </c>
      <c r="X16" s="3">
        <f>railway_new!Y16*1000*railway_new!$B$16*0.001*0.37*1.7</f>
        <v>3366231.3834210527</v>
      </c>
      <c r="Y16" s="3">
        <f>railway_new!Z16*1000*railway_new!$B$16*0.001*0.37*1.7</f>
        <v>3338155.3063157885</v>
      </c>
      <c r="Z16" s="3">
        <f>railway_new!AA16*1000*railway_new!$B$16*0.001*0.37*1.7</f>
        <v>3320910.6092105261</v>
      </c>
      <c r="AA16" s="3">
        <f>railway_new!AB16*1000*railway_new!$B$16*0.001*0.37*1.7</f>
        <v>3310886.8321052627</v>
      </c>
      <c r="AB16" s="3">
        <f>railway_new!AC16*1000*railway_new!$B$16*0.001*0.37*1.7</f>
        <v>3288226.4450000003</v>
      </c>
      <c r="AC16" s="3">
        <f>railway_new!AD16*1000*railway_new!$B$16*0.001*0.37*1.7</f>
        <v>3298155.21</v>
      </c>
      <c r="AD16" s="3">
        <f>railway_new!AE16*1000*railway_new!$B$16*0.001*0.37*1.7</f>
        <v>3336065.04</v>
      </c>
      <c r="AE16" s="3">
        <f>railway_new!AF16*1000*railway_new!$B$16*0.001*0.37*1.7</f>
        <v>3379390.56</v>
      </c>
      <c r="AF16" s="3">
        <f>railway_new!AG16*1000*railway_new!$B$16*0.001*0.37*1.7</f>
        <v>3381195.79</v>
      </c>
      <c r="AG16" s="3">
        <f>railway_new!AH16*1000*railway_new!$B$16*0.001*0.37*1.7</f>
        <v>3380293.1749999998</v>
      </c>
      <c r="AH16" s="3">
        <f>railway_new!AI16*1000*railway_new!$B$16*0.001*0.37*1.7</f>
        <v>3364948.7199999997</v>
      </c>
      <c r="AI16" s="3">
        <f>railway_new!AJ16*1000*railway_new!$B$16*0.001*0.37*1.7</f>
        <v>3422716.0799999996</v>
      </c>
      <c r="AJ16" s="3">
        <f>railway_new!AK16*1000*railway_new!$B$16*0.001*0.37*1.7</f>
        <v>3426326.54</v>
      </c>
      <c r="AK16" s="3">
        <f>railway_new!AL16*1000*railway_new!$B$16*0.001*0.37*1.7</f>
        <v>3439865.7649999997</v>
      </c>
      <c r="AL16" s="3">
        <f>railway_new!AM16*1000*railway_new!$B$16*0.001*0.37*1.7</f>
        <v>3447086.6850000001</v>
      </c>
      <c r="AM16" s="3">
        <f>railway_new!AN16*1000*railway_new!$B$16*0.001*0.37*1.7</f>
        <v>3407371.625</v>
      </c>
      <c r="AN16" s="3">
        <f>railway_new!AO16*1000*railway_new!$B$16*0.001*0.37*1.7</f>
        <v>3293642.1349999998</v>
      </c>
      <c r="AO16" s="3">
        <f>railway_new!AP16*1000*railway_new!$B$16*0.001*0.37*1.7</f>
        <v>3419105.6199999996</v>
      </c>
      <c r="AP16" s="3">
        <f>railway_new!AQ16*1000*railway_new!$B$16*0.001*0.37*1.7</f>
        <v>3477775.5949999997</v>
      </c>
      <c r="AQ16" s="3">
        <f>railway_new!AR16*1000*railway_new!$B$16*0.001*0.37*1.7</f>
        <v>3481386.0549999997</v>
      </c>
      <c r="AR16" s="3">
        <f>railway_new!AS16*1000*railway_new!$B$16*0.001*0.37*1.7</f>
        <v>3485899.13</v>
      </c>
      <c r="AS16" s="3">
        <f>railway_new!AT16*1000*railway_new!$B$16*0.001*0.37*1.7</f>
        <v>3490412.2049999996</v>
      </c>
      <c r="AT16" s="3">
        <f>railway_new!AU16*1000*railway_new!$B$16*0.001*0.37*1.7</f>
        <v>3508013.1974999998</v>
      </c>
      <c r="AU16" s="3">
        <f>railway_new!AV16*1000*railway_new!$B$16*0.001*0.37*1.7</f>
        <v>3525614.19</v>
      </c>
      <c r="AV16" s="3">
        <f>railway_new!AW16*1000*railway_new!$B$16*0.001*0.37*1.7</f>
        <v>3503951.4299999997</v>
      </c>
      <c r="AW16" s="3">
        <f>railway_new!AX16*1000*railway_new!$B$16*0.001*0.37*1.7</f>
        <v>3499438.355</v>
      </c>
      <c r="AX16" s="3">
        <f>railway_new!AY16*1000*railway_new!$B$16*0.001*0.37*1.7</f>
        <v>3502146.1999999997</v>
      </c>
      <c r="AY16" s="3">
        <f>railway_new!AZ16*1000*railway_new!$B$16*0.001*0.37*1.7</f>
        <v>3515685.4249999998</v>
      </c>
      <c r="AZ16" s="3">
        <f>railway_new!BA16*1000*railway_new!$B$16*0.001*0.37*1.7</f>
        <v>3515685.4249999998</v>
      </c>
    </row>
    <row r="17" spans="1:52" ht="13.5" customHeight="1">
      <c r="A17" s="3" t="s">
        <v>39</v>
      </c>
      <c r="B17" s="3" t="s">
        <v>40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</row>
    <row r="18" spans="1:52" ht="13.5" customHeight="1">
      <c r="A18" s="3" t="s">
        <v>27</v>
      </c>
      <c r="B18" s="3" t="s">
        <v>28</v>
      </c>
      <c r="C18" s="3">
        <f>railway_new!D18*1000*railway_new!$B$18*0.001*0.37*1.7</f>
        <v>265555.9375</v>
      </c>
      <c r="D18" s="3">
        <f>railway_new!E18*1000*railway_new!$B$18*0.001*0.37*1.7</f>
        <v>269349.59375</v>
      </c>
      <c r="E18" s="3">
        <f>railway_new!F18*1000*railway_new!$B$18*0.001*0.37*1.7</f>
        <v>273143.25</v>
      </c>
      <c r="F18" s="3">
        <f>railway_new!G18*1000*railway_new!$B$18*0.001*0.37*1.7</f>
        <v>276936.90625</v>
      </c>
      <c r="G18" s="3">
        <f>railway_new!H18*1000*railway_new!$B$18*0.001*0.37*1.7</f>
        <v>280730.5625</v>
      </c>
      <c r="H18" s="3">
        <f>railway_new!I18*1000*railway_new!$B$18*0.001*0.37*1.7</f>
        <v>284524.21875</v>
      </c>
      <c r="I18" s="3">
        <f>railway_new!J18*1000*railway_new!$B$18*0.001*0.37*1.7</f>
        <v>288317.875</v>
      </c>
      <c r="J18" s="3">
        <f>railway_new!K18*1000*railway_new!$B$18*0.001*0.37*1.7</f>
        <v>292111.53125</v>
      </c>
      <c r="K18" s="3">
        <f>railway_new!L18*1000*railway_new!$B$18*0.001*0.37*1.7</f>
        <v>295905.1875</v>
      </c>
      <c r="L18" s="3">
        <f>railway_new!M18*1000*railway_new!$B$18*0.001*0.37*1.7</f>
        <v>299698.84375</v>
      </c>
      <c r="M18" s="3">
        <f>railway_new!N18*1000*railway_new!$B$18*0.001*0.37*1.7</f>
        <v>303492.5</v>
      </c>
      <c r="N18" s="3">
        <f>railway_new!O18*1000*railway_new!$B$18*0.001*0.37*1.7</f>
        <v>307286.15625</v>
      </c>
      <c r="O18" s="3">
        <f>railway_new!P18*1000*railway_new!$B$18*0.001*0.37*1.7</f>
        <v>311079.8125</v>
      </c>
      <c r="P18" s="3">
        <f>railway_new!Q18*1000*railway_new!$B$18*0.001*0.37*1.7</f>
        <v>314873.46875</v>
      </c>
      <c r="Q18" s="3">
        <f>railway_new!R18*1000*railway_new!$B$18*0.001*0.37*1.7</f>
        <v>318667.125</v>
      </c>
      <c r="R18" s="3">
        <f>railway_new!S18*1000*railway_new!$B$18*0.001*0.37*1.7</f>
        <v>322460.78125</v>
      </c>
      <c r="S18" s="3">
        <f>railway_new!T18*1000*railway_new!$B$18*0.001*0.37*1.7</f>
        <v>326254.4375</v>
      </c>
      <c r="T18" s="3">
        <f>railway_new!U18*1000*railway_new!$B$18*0.001*0.37*1.7</f>
        <v>330048.09375</v>
      </c>
      <c r="U18" s="3">
        <f>railway_new!V18*1000*railway_new!$B$18*0.001*0.37*1.7</f>
        <v>333841.75</v>
      </c>
      <c r="V18" s="3">
        <f>railway_new!W18*1000*railway_new!$B$18*0.001*0.37*1.7</f>
        <v>337635.40625</v>
      </c>
      <c r="W18" s="3">
        <f>railway_new!X18*1000*railway_new!$B$18*0.001*0.37*1.7</f>
        <v>341429.0625</v>
      </c>
      <c r="X18" s="3">
        <f>railway_new!Y18*1000*railway_new!$B$18*0.001*0.37*1.7</f>
        <v>345222.71875</v>
      </c>
      <c r="Y18" s="3">
        <f>railway_new!Z18*1000*railway_new!$B$18*0.001*0.37*1.7</f>
        <v>349016.375</v>
      </c>
      <c r="Z18" s="3">
        <f>railway_new!AA18*1000*railway_new!$B$18*0.001*0.37*1.7</f>
        <v>352810.03125</v>
      </c>
      <c r="AA18" s="3">
        <f>railway_new!AB18*1000*railway_new!$B$18*0.001*0.37*1.7</f>
        <v>356603.6875</v>
      </c>
      <c r="AB18" s="3">
        <f>railway_new!AC18*1000*railway_new!$B$18*0.001*0.37*1.7</f>
        <v>360397.34375</v>
      </c>
      <c r="AC18" s="3">
        <f>railway_new!AD18*1000*railway_new!$B$18*0.001*0.37*1.7</f>
        <v>364191</v>
      </c>
      <c r="AD18" s="3">
        <f>railway_new!AE18*1000*railway_new!$B$18*0.001*0.37*1.7</f>
        <v>364191</v>
      </c>
      <c r="AE18" s="3">
        <f>railway_new!AF18*1000*railway_new!$B$18*0.001*0.37*1.7</f>
        <v>288082</v>
      </c>
      <c r="AF18" s="3">
        <f>railway_new!AG18*1000*railway_new!$B$18*0.001*0.37*1.7</f>
        <v>288082</v>
      </c>
      <c r="AG18" s="3">
        <f>railway_new!AH18*1000*railway_new!$B$18*0.001*0.37*1.7</f>
        <v>284937</v>
      </c>
      <c r="AH18" s="3">
        <f>railway_new!AI18*1000*railway_new!$B$18*0.001*0.37*1.7</f>
        <v>281792</v>
      </c>
      <c r="AI18" s="3">
        <f>railway_new!AJ18*1000*railway_new!$B$18*0.001*0.37*1.7</f>
        <v>278647</v>
      </c>
      <c r="AJ18" s="3">
        <f>railway_new!AK18*1000*railway_new!$B$18*0.001*0.37*1.7</f>
        <v>275502</v>
      </c>
      <c r="AK18" s="3">
        <f>railway_new!AL18*1000*railway_new!$B$18*0.001*0.37*1.7</f>
        <v>342597.43</v>
      </c>
      <c r="AL18" s="3">
        <f>railway_new!AM18*1000*railway_new!$B$18*0.001*0.37*1.7</f>
        <v>409692.85999999993</v>
      </c>
      <c r="AM18" s="3">
        <f>railway_new!AN18*1000*railway_new!$B$18*0.001*0.37*1.7</f>
        <v>476782</v>
      </c>
      <c r="AN18" s="3">
        <f>railway_new!AO18*1000*railway_new!$B$18*0.001*0.37*1.7</f>
        <v>476782</v>
      </c>
      <c r="AO18" s="3">
        <f>railway_new!AP18*1000*railway_new!$B$18*0.001*0.37*1.7</f>
        <v>476782</v>
      </c>
      <c r="AP18" s="3">
        <f>railway_new!AQ18*1000*railway_new!$B$18*0.001*0.37*1.7</f>
        <v>476782</v>
      </c>
      <c r="AQ18" s="3">
        <f>railway_new!AR18*1000*railway_new!$B$18*0.001*0.37*1.7</f>
        <v>476782</v>
      </c>
      <c r="AR18" s="3">
        <f>railway_new!AS18*1000*railway_new!$B$18*0.001*0.37*1.7</f>
        <v>476782</v>
      </c>
      <c r="AS18" s="3">
        <f>railway_new!AT18*1000*railway_new!$B$18*0.001*0.37*1.7</f>
        <v>476782</v>
      </c>
      <c r="AT18" s="3">
        <f>railway_new!AU18*1000*railway_new!$B$18*0.001*0.37*1.7</f>
        <v>476782</v>
      </c>
      <c r="AU18" s="3">
        <f>railway_new!AV18*1000*railway_new!$B$18*0.001*0.37*1.7</f>
        <v>476782</v>
      </c>
      <c r="AV18" s="3">
        <f>railway_new!AW18*1000*railway_new!$B$18*0.001*0.37*1.7</f>
        <v>476782</v>
      </c>
      <c r="AW18" s="3">
        <f>railway_new!AX18*1000*railway_new!$B$18*0.001*0.37*1.7</f>
        <v>476782</v>
      </c>
      <c r="AX18" s="3">
        <f>railway_new!AY18*1000*railway_new!$B$18*0.001*0.37*1.7</f>
        <v>476782</v>
      </c>
      <c r="AY18" s="3">
        <f>railway_new!AZ18*1000*railway_new!$B$18*0.001*0.37*1.7</f>
        <v>476782</v>
      </c>
      <c r="AZ18" s="3">
        <f>railway_new!BA18*1000*railway_new!$B$18*0.001*0.37*1.7</f>
        <v>476782</v>
      </c>
    </row>
    <row r="19" spans="1:52" ht="13.5" customHeight="1">
      <c r="A19" s="3" t="s">
        <v>41</v>
      </c>
      <c r="B19" s="3" t="s">
        <v>42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</row>
    <row r="20" spans="1:52" ht="13.5" customHeight="1">
      <c r="A20" s="5" t="s">
        <v>49</v>
      </c>
      <c r="B20" s="3" t="s">
        <v>50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</row>
    <row r="21" spans="1:52" ht="13.5" customHeight="1">
      <c r="A21" s="5" t="s">
        <v>396</v>
      </c>
      <c r="B21" s="3" t="s">
        <v>43</v>
      </c>
      <c r="C21" s="3">
        <f>railway_new!D21*1000*railway_new!$B$21*0.001*0.37*1.7</f>
        <v>403331.41509433964</v>
      </c>
      <c r="D21" s="3">
        <f>railway_new!E21*1000*railway_new!$B$21*0.001*0.37*1.7</f>
        <v>410713.26415094337</v>
      </c>
      <c r="E21" s="3">
        <f>railway_new!F21*1000*railway_new!$B$21*0.001*0.37*1.7</f>
        <v>418095.11320754717</v>
      </c>
      <c r="F21" s="3">
        <f>railway_new!G21*1000*railway_new!$B$21*0.001*0.37*1.7</f>
        <v>425476.9622641509</v>
      </c>
      <c r="G21" s="3">
        <f>railway_new!H21*1000*railway_new!$B$21*0.001*0.37*1.7</f>
        <v>432858.81132075476</v>
      </c>
      <c r="H21" s="3">
        <f>railway_new!I21*1000*railway_new!$B$21*0.001*0.37*1.7</f>
        <v>440240.66037735849</v>
      </c>
      <c r="I21" s="3">
        <f>railway_new!J21*1000*railway_new!$B$21*0.001*0.37*1.7</f>
        <v>447622.50943396235</v>
      </c>
      <c r="J21" s="3">
        <f>railway_new!K21*1000*railway_new!$B$21*0.001*0.37*1.7</f>
        <v>455004.35849056608</v>
      </c>
      <c r="K21" s="3">
        <f>railway_new!L21*1000*railway_new!$B$21*0.001*0.37*1.7</f>
        <v>462386.20754716999</v>
      </c>
      <c r="L21" s="3">
        <f>railway_new!M21*1000*railway_new!$B$21*0.001*0.37*1.7</f>
        <v>469768.05660377361</v>
      </c>
      <c r="M21" s="3">
        <f>railway_new!N21*1000*railway_new!$B$21*0.001*0.37*1.7</f>
        <v>477149.90566037747</v>
      </c>
      <c r="N21" s="3">
        <f>railway_new!O21*1000*railway_new!$B$21*0.001*0.37*1.7</f>
        <v>484531.7547169812</v>
      </c>
      <c r="O21" s="3">
        <f>railway_new!P21*1000*railway_new!$B$21*0.001*0.37*1.7</f>
        <v>491913.60377358506</v>
      </c>
      <c r="P21" s="3">
        <f>railway_new!Q21*1000*railway_new!$B$21*0.001*0.37*1.7</f>
        <v>499295.45283018879</v>
      </c>
      <c r="Q21" s="3">
        <f>railway_new!R21*1000*railway_new!$B$21*0.001*0.37*1.7</f>
        <v>506677.30188679259</v>
      </c>
      <c r="R21" s="3">
        <f>railway_new!S21*1000*railway_new!$B$21*0.001*0.37*1.7</f>
        <v>514059.15094339632</v>
      </c>
      <c r="S21" s="3">
        <f>railway_new!T21*1000*railway_new!$B$21*0.001*0.37*1.7</f>
        <v>521441.00000000017</v>
      </c>
      <c r="T21" s="3">
        <f>railway_new!U21*1000*railway_new!$B$21*0.001*0.37*1.7</f>
        <v>528822.84905660397</v>
      </c>
      <c r="U21" s="3">
        <f>railway_new!V21*1000*railway_new!$B$21*0.001*0.37*1.7</f>
        <v>536204.69811320771</v>
      </c>
      <c r="V21" s="3">
        <f>railway_new!W21*1000*railway_new!$B$21*0.001*0.37*1.7</f>
        <v>543586.54716981167</v>
      </c>
      <c r="W21" s="3">
        <f>railway_new!X21*1000*railway_new!$B$21*0.001*0.37*1.7</f>
        <v>550968.39622641529</v>
      </c>
      <c r="X21" s="3">
        <f>railway_new!Y21*1000*railway_new!$B$21*0.001*0.37*1.7</f>
        <v>558350.24528301926</v>
      </c>
      <c r="Y21" s="3">
        <f>railway_new!Z21*1000*railway_new!$B$21*0.001*0.37*1.7</f>
        <v>565732.09433962288</v>
      </c>
      <c r="Z21" s="3">
        <f>railway_new!AA21*1000*railway_new!$B$21*0.001*0.37*1.7</f>
        <v>573113.94339622674</v>
      </c>
      <c r="AA21" s="3">
        <f>railway_new!AB21*1000*railway_new!$B$21*0.001*0.37*1.7</f>
        <v>580495.79245283047</v>
      </c>
      <c r="AB21" s="3">
        <f>railway_new!AC21*1000*railway_new!$B$21*0.001*0.37*1.7</f>
        <v>587877.64150943432</v>
      </c>
      <c r="AC21" s="3">
        <f>railway_new!AD21*1000*railway_new!$B$21*0.001*0.37*1.7</f>
        <v>595259.49056603806</v>
      </c>
      <c r="AD21" s="3">
        <f>railway_new!AE21*1000*railway_new!$B$21*0.001*0.37*1.7</f>
        <v>602641.33962264191</v>
      </c>
      <c r="AE21" s="3">
        <f>railway_new!AF21*1000*railway_new!$B$21*0.001*0.37*1.7</f>
        <v>610023.18867924565</v>
      </c>
      <c r="AF21" s="3">
        <f>railway_new!AG21*1000*railway_new!$B$21*0.001*0.37*1.7</f>
        <v>617405.0377358495</v>
      </c>
      <c r="AG21" s="3">
        <f>railway_new!AH21*1000*railway_new!$B$21*0.001*0.37*1.7</f>
        <v>624786.88679245324</v>
      </c>
      <c r="AH21" s="3">
        <f>railway_new!AI21*1000*railway_new!$B$21*0.001*0.37*1.7</f>
        <v>632168.73584905697</v>
      </c>
      <c r="AI21" s="3">
        <f>railway_new!AJ21*1000*railway_new!$B$21*0.001*0.37*1.7</f>
        <v>639550.58490566083</v>
      </c>
      <c r="AJ21" s="3">
        <f>railway_new!AK21*1000*railway_new!$B$21*0.001*0.37*1.7</f>
        <v>646932.43396226456</v>
      </c>
      <c r="AK21" s="3">
        <f>railway_new!AL21*1000*railway_new!$B$21*0.001*0.37*1.7</f>
        <v>654314.2830188683</v>
      </c>
      <c r="AL21" s="3">
        <f>railway_new!AM21*1000*railway_new!$B$21*0.001*0.37*1.7</f>
        <v>661696.13207547204</v>
      </c>
      <c r="AM21" s="3">
        <f>railway_new!AN21*1000*railway_new!$B$21*0.001*0.37*1.7</f>
        <v>782476</v>
      </c>
      <c r="AN21" s="3">
        <f>railway_new!AO21*1000*railway_new!$B$21*0.001*0.37*1.7</f>
        <v>996021.5</v>
      </c>
      <c r="AO21" s="3">
        <f>railway_new!AP21*1000*railway_new!$B$21*0.001*0.37*1.7</f>
        <v>1209567</v>
      </c>
      <c r="AP21" s="3">
        <f>railway_new!AQ21*1000*railway_new!$B$21*0.001*0.37*1.7</f>
        <v>1423112.5</v>
      </c>
      <c r="AQ21" s="3">
        <f>railway_new!AR21*1000*railway_new!$B$21*0.001*0.37*1.7</f>
        <v>1636658</v>
      </c>
      <c r="AR21" s="3">
        <f>railway_new!AS21*1000*railway_new!$B$21*0.001*0.37*1.7</f>
        <v>1850203.5</v>
      </c>
      <c r="AS21" s="3">
        <f>railway_new!AT21*1000*railway_new!$B$21*0.001*0.37*1.7</f>
        <v>2063749</v>
      </c>
      <c r="AT21" s="3">
        <f>railway_new!AU21*1000*railway_new!$B$21*0.001*0.37*1.7</f>
        <v>2277294.5</v>
      </c>
      <c r="AU21" s="3">
        <f>railway_new!AV21*1000*railway_new!$B$21*0.001*0.37*1.7</f>
        <v>2490840</v>
      </c>
      <c r="AV21" s="3">
        <f>railway_new!AW21*1000*railway_new!$B$21*0.001*0.37*1.7</f>
        <v>2490840</v>
      </c>
      <c r="AW21" s="3">
        <f>railway_new!AX21*1000*railway_new!$B$21*0.001*0.37*1.7</f>
        <v>2490840</v>
      </c>
      <c r="AX21" s="3">
        <f>railway_new!AY21*1000*railway_new!$B$21*0.001*0.37*1.7</f>
        <v>2490840</v>
      </c>
      <c r="AY21" s="3">
        <f>railway_new!AZ21*1000*railway_new!$B$21*0.001*0.37*1.7</f>
        <v>2490840</v>
      </c>
      <c r="AZ21" s="3">
        <f>railway_new!BA21*1000*railway_new!$B$21*0.001*0.37*1.7</f>
        <v>2490840</v>
      </c>
    </row>
    <row r="22" spans="1:52" ht="13.5" customHeight="1">
      <c r="A22" s="3" t="s">
        <v>394</v>
      </c>
      <c r="B22" s="3" t="s">
        <v>51</v>
      </c>
      <c r="C22" s="3">
        <f>railway_new!D22*1000*railway_new!$B$22*0.001*0.37*1.7</f>
        <v>480185.15484210534</v>
      </c>
      <c r="D22" s="3">
        <f>railway_new!E22*1000*railway_new!$B$22*0.001*0.37*1.7</f>
        <v>487044.94276842108</v>
      </c>
      <c r="E22" s="3">
        <f>railway_new!F22*1000*railway_new!$B$22*0.001*0.37*1.7</f>
        <v>493904.7306947367</v>
      </c>
      <c r="F22" s="3">
        <f>railway_new!G22*1000*railway_new!$B$22*0.001*0.37*1.7</f>
        <v>500764.51862105267</v>
      </c>
      <c r="G22" s="3">
        <f>railway_new!H22*1000*railway_new!$B$22*0.001*0.37*1.7</f>
        <v>507624.30654736835</v>
      </c>
      <c r="H22" s="3">
        <f>railway_new!I22*1000*railway_new!$B$22*0.001*0.37*1.7</f>
        <v>514484.09447368409</v>
      </c>
      <c r="I22" s="3">
        <f>railway_new!J22*1000*railway_new!$B$22*0.001*0.37*1.7</f>
        <v>521343.88239999983</v>
      </c>
      <c r="J22" s="3">
        <f>railway_new!K22*1000*railway_new!$B$22*0.001*0.37*1.7</f>
        <v>528203.67032631568</v>
      </c>
      <c r="K22" s="3">
        <f>railway_new!L22*1000*railway_new!$B$22*0.001*0.37*1.7</f>
        <v>535063.45825263136</v>
      </c>
      <c r="L22" s="3">
        <f>railway_new!M22*1000*railway_new!$B$22*0.001*0.37*1.7</f>
        <v>541923.24617894716</v>
      </c>
      <c r="M22" s="3">
        <f>railway_new!N22*1000*railway_new!$B$22*0.001*0.37*1.7</f>
        <v>548783.03410526307</v>
      </c>
      <c r="N22" s="3">
        <f>railway_new!O22*1000*railway_new!$B$22*0.001*0.37*1.7</f>
        <v>555642.82203157875</v>
      </c>
      <c r="O22" s="3">
        <f>railway_new!P22*1000*railway_new!$B$22*0.001*0.37*1.7</f>
        <v>562502.60995789443</v>
      </c>
      <c r="P22" s="3">
        <f>railway_new!Q22*1000*railway_new!$B$22*0.001*0.37*1.7</f>
        <v>569362.39788421022</v>
      </c>
      <c r="Q22" s="3">
        <f>railway_new!R22*1000*railway_new!$B$22*0.001*0.37*1.7</f>
        <v>576222.18581052602</v>
      </c>
      <c r="R22" s="3">
        <f>railway_new!S22*1000*railway_new!$B$22*0.001*0.37*1.7</f>
        <v>583081.97373684181</v>
      </c>
      <c r="S22" s="3">
        <f>railway_new!T22*1000*railway_new!$B$22*0.001*0.37*1.7</f>
        <v>589941.76166315761</v>
      </c>
      <c r="T22" s="3">
        <f>railway_new!U22*1000*railway_new!$B$22*0.001*0.37*1.7</f>
        <v>596801.54958947329</v>
      </c>
      <c r="U22" s="3">
        <f>railway_new!V22*1000*railway_new!$B$22*0.001*0.37*1.7</f>
        <v>603661.33751578908</v>
      </c>
      <c r="V22" s="3">
        <f>railway_new!W22*1000*railway_new!$B$22*0.001*0.37*1.7</f>
        <v>610521.12544210488</v>
      </c>
      <c r="W22" s="3">
        <f>railway_new!X22*1000*railway_new!$B$22*0.001*0.37*1.7</f>
        <v>617380.91336842068</v>
      </c>
      <c r="X22" s="3">
        <f>railway_new!Y22*1000*railway_new!$B$22*0.001*0.37*1.7</f>
        <v>624240.70129473635</v>
      </c>
      <c r="Y22" s="3">
        <f>railway_new!Z22*1000*railway_new!$B$22*0.001*0.37*1.7</f>
        <v>631100.48922105215</v>
      </c>
      <c r="Z22" s="3">
        <f>railway_new!AA22*1000*railway_new!$B$22*0.001*0.37*1.7</f>
        <v>637960.27714736783</v>
      </c>
      <c r="AA22" s="3">
        <f>railway_new!AB22*1000*railway_new!$B$22*0.001*0.37*1.7</f>
        <v>644820.06507368374</v>
      </c>
      <c r="AB22" s="3">
        <f>railway_new!AC22*1000*railway_new!$B$22*0.001*0.37*1.7</f>
        <v>651679.85299999989</v>
      </c>
      <c r="AC22" s="3">
        <f>railway_new!AD22*1000*railway_new!$B$22*0.001*0.37*1.7</f>
        <v>595974.98400000005</v>
      </c>
      <c r="AD22" s="3">
        <f>railway_new!AE22*1000*railway_new!$B$22*0.001*0.37*1.7</f>
        <v>595974.98400000005</v>
      </c>
      <c r="AE22" s="3">
        <f>railway_new!AF22*1000*railway_new!$B$22*0.001*0.37*1.7</f>
        <v>595974.98400000005</v>
      </c>
      <c r="AF22" s="3">
        <f>railway_new!AG22*1000*railway_new!$B$22*0.001*0.37*1.7</f>
        <v>595974.98400000005</v>
      </c>
      <c r="AG22" s="3">
        <f>railway_new!AH22*1000*railway_new!$B$22*0.001*0.37*1.7</f>
        <v>595974.98400000005</v>
      </c>
      <c r="AH22" s="3">
        <f>railway_new!AI22*1000*railway_new!$B$22*0.001*0.37*1.7</f>
        <v>595974.98400000005</v>
      </c>
      <c r="AI22" s="3">
        <f>railway_new!AJ22*1000*railway_new!$B$22*0.001*0.37*1.7</f>
        <v>595974.98400000005</v>
      </c>
      <c r="AJ22" s="3">
        <f>railway_new!AK22*1000*railway_new!$B$22*0.001*0.37*1.7</f>
        <v>595974.98400000005</v>
      </c>
      <c r="AK22" s="3">
        <f>railway_new!AL22*1000*railway_new!$B$22*0.001*0.37*1.7</f>
        <v>595974.98400000005</v>
      </c>
      <c r="AL22" s="3">
        <f>railway_new!AM22*1000*railway_new!$B$22*0.001*0.37*1.7</f>
        <v>595974.98400000005</v>
      </c>
      <c r="AM22" s="3">
        <f>railway_new!AN22*1000*railway_new!$B$22*0.001*0.37*1.7</f>
        <v>595974.98400000005</v>
      </c>
      <c r="AN22" s="3">
        <f>railway_new!AO22*1000*railway_new!$B$22*0.001*0.37*1.7</f>
        <v>595974.98400000005</v>
      </c>
      <c r="AO22" s="3">
        <f>railway_new!AP22*1000*railway_new!$B$22*0.001*0.37*1.7</f>
        <v>595974.98400000005</v>
      </c>
      <c r="AP22" s="3">
        <f>railway_new!AQ22*1000*railway_new!$B$22*0.001*0.37*1.7</f>
        <v>595974.98400000005</v>
      </c>
      <c r="AQ22" s="3">
        <f>railway_new!AR22*1000*railway_new!$B$22*0.001*0.37*1.7</f>
        <v>595974.98400000005</v>
      </c>
      <c r="AR22" s="3">
        <f>railway_new!AS22*1000*railway_new!$B$22*0.001*0.37*1.7</f>
        <v>595974.98400000005</v>
      </c>
      <c r="AS22" s="3">
        <f>railway_new!AT22*1000*railway_new!$B$22*0.001*0.37*1.7</f>
        <v>595974.98400000005</v>
      </c>
      <c r="AT22" s="3">
        <f>railway_new!AU22*1000*railway_new!$B$22*0.001*0.37*1.7</f>
        <v>595974.98400000005</v>
      </c>
      <c r="AU22" s="3">
        <f>railway_new!AV22*1000*railway_new!$B$22*0.001*0.37*1.7</f>
        <v>595974.98400000005</v>
      </c>
      <c r="AV22" s="3">
        <f>railway_new!AW22*1000*railway_new!$B$22*0.001*0.37*1.7</f>
        <v>594632.69799999997</v>
      </c>
      <c r="AW22" s="3">
        <f>railway_new!AX22*1000*railway_new!$B$22*0.001*0.37*1.7</f>
        <v>594632.69799999997</v>
      </c>
      <c r="AX22" s="3">
        <f>railway_new!AY22*1000*railway_new!$B$22*0.001*0.37*1.7</f>
        <v>594632.69799999997</v>
      </c>
      <c r="AY22" s="3">
        <f>railway_new!AZ22*1000*railway_new!$B$22*0.001*0.37*1.7</f>
        <v>594632.69799999997</v>
      </c>
      <c r="AZ22" s="3">
        <f>railway_new!BA22*1000*railway_new!$B$22*0.001*0.37*1.7</f>
        <v>594632.69799999997</v>
      </c>
    </row>
    <row r="23" spans="1:52">
      <c r="A23" s="9" t="s">
        <v>44</v>
      </c>
      <c r="B23" s="3" t="s">
        <v>45</v>
      </c>
      <c r="C23" s="3">
        <f>railway_new!D23*1000*railway_new!$B$23*0.001*0.37*1.7</f>
        <v>20031763</v>
      </c>
      <c r="D23" s="3">
        <f>railway_new!E23*1000*railway_new!$B$23*0.001*0.37*1.7</f>
        <v>18346483.300000001</v>
      </c>
      <c r="E23" s="3">
        <f>railway_new!F23*1000*railway_new!$B$23*0.001*0.37*1.7</f>
        <v>16661203.6</v>
      </c>
      <c r="F23" s="3">
        <f>railway_new!G23*1000*railway_new!$B$23*0.001*0.37*1.7</f>
        <v>14975923.900000002</v>
      </c>
      <c r="G23" s="3">
        <f>railway_new!H23*1000*railway_new!$B$23*0.001*0.37*1.7</f>
        <v>13290644.200000001</v>
      </c>
      <c r="H23" s="3">
        <f>railway_new!I23*1000*railway_new!$B$23*0.001*0.37*1.7</f>
        <v>11605364.500000002</v>
      </c>
      <c r="I23" s="3">
        <f>railway_new!J23*1000*railway_new!$B$23*0.001*0.37*1.7</f>
        <v>9920084.8000000007</v>
      </c>
      <c r="J23" s="3">
        <f>railway_new!K23*1000*railway_new!$B$23*0.001*0.37*1.7</f>
        <v>8234805.1000000034</v>
      </c>
      <c r="K23" s="3">
        <f>railway_new!L23*1000*railway_new!$B$23*0.001*0.37*1.7</f>
        <v>6549525.4000000032</v>
      </c>
      <c r="L23" s="3">
        <f>railway_new!M23*1000*railway_new!$B$23*0.001*0.37*1.7</f>
        <v>4864245.700000003</v>
      </c>
      <c r="M23" s="3">
        <f>railway_new!N23*1000*railway_new!$B$23*0.001*0.37*1.7</f>
        <v>3178966</v>
      </c>
      <c r="N23" s="3">
        <f>railway_new!O23*1000*railway_new!$B$23*0.001*0.37*1.7</f>
        <v>3177708</v>
      </c>
      <c r="O23" s="3">
        <f>railway_new!P23*1000*railway_new!$B$23*0.001*0.37*1.7</f>
        <v>3184627</v>
      </c>
      <c r="P23" s="3">
        <f>railway_new!Q23*1000*railway_new!$B$23*0.001*0.37*1.7</f>
        <v>3190288</v>
      </c>
      <c r="Q23" s="3">
        <f>railway_new!R23*1000*railway_new!$B$23*0.001*0.37*1.7</f>
        <v>3190288</v>
      </c>
      <c r="R23" s="3">
        <f>railway_new!S23*1000*railway_new!$B$23*0.001*0.37*1.7</f>
        <v>3190288</v>
      </c>
      <c r="S23" s="3">
        <f>railway_new!T23*1000*railway_new!$B$23*0.001*0.37*1.7</f>
        <v>3167015</v>
      </c>
      <c r="T23" s="3">
        <f>railway_new!U23*1000*railway_new!$B$23*0.001*0.37*1.7</f>
        <v>3081471</v>
      </c>
      <c r="U23" s="3">
        <f>railway_new!V23*1000*railway_new!$B$23*0.001*0.37*1.7</f>
        <v>3141226</v>
      </c>
      <c r="V23" s="3">
        <f>railway_new!W23*1000*railway_new!$B$23*0.001*0.37*1.7</f>
        <v>3222367</v>
      </c>
      <c r="W23" s="3">
        <f>railway_new!X23*1000*railway_new!$B$23*0.001*0.37*1.7</f>
        <v>3092164</v>
      </c>
      <c r="X23" s="3">
        <f>railway_new!Y23*1000*railway_new!$B$23*0.001*0.37*1.7</f>
        <v>3091535</v>
      </c>
      <c r="Y23" s="3">
        <f>railway_new!Z23*1000*railway_new!$B$23*0.001*0.37*1.7</f>
        <v>3091535</v>
      </c>
      <c r="Z23" s="3">
        <f>railway_new!AA23*1000*railway_new!$B$23*0.001*0.37*1.7</f>
        <v>3102857</v>
      </c>
      <c r="AA23" s="3">
        <f>railway_new!AB23*1000*railway_new!$B$23*0.001*0.37*1.7</f>
        <v>3102857</v>
      </c>
      <c r="AB23" s="3">
        <f>railway_new!AC23*1000*railway_new!$B$23*0.001*0.37*1.7</f>
        <v>2925479</v>
      </c>
      <c r="AC23" s="3">
        <f>railway_new!AD23*1000*railway_new!$B$23*0.001*0.37*1.7</f>
        <v>2925479</v>
      </c>
      <c r="AD23" s="3">
        <f>railway_new!AE23*1000*railway_new!$B$23*0.001*0.37*1.7</f>
        <v>2631107</v>
      </c>
      <c r="AE23" s="3">
        <f>railway_new!AF23*1000*railway_new!$B$23*0.001*0.37*1.7</f>
        <v>4607031.875</v>
      </c>
      <c r="AF23" s="3">
        <f>railway_new!AG23*1000*railway_new!$B$23*0.001*0.37*1.7</f>
        <v>6582956.75</v>
      </c>
      <c r="AG23" s="3">
        <f>railway_new!AH23*1000*railway_new!$B$23*0.001*0.37*1.7</f>
        <v>8558881.625</v>
      </c>
      <c r="AH23" s="3">
        <f>railway_new!AI23*1000*railway_new!$B$23*0.001*0.37*1.7</f>
        <v>10534806.5</v>
      </c>
      <c r="AI23" s="3">
        <f>railway_new!AJ23*1000*railway_new!$B$23*0.001*0.37*1.7</f>
        <v>12510731.375</v>
      </c>
      <c r="AJ23" s="3">
        <f>railway_new!AK23*1000*railway_new!$B$23*0.001*0.37*1.7</f>
        <v>14486656.25</v>
      </c>
      <c r="AK23" s="3">
        <f>railway_new!AL23*1000*railway_new!$B$23*0.001*0.37*1.7</f>
        <v>16462581.125</v>
      </c>
      <c r="AL23" s="3">
        <f>railway_new!AM23*1000*railway_new!$B$23*0.001*0.37*1.7</f>
        <v>18438506</v>
      </c>
      <c r="AM23" s="3">
        <f>railway_new!AN23*1000*railway_new!$B$23*0.001*0.37*1.7</f>
        <v>18438506</v>
      </c>
      <c r="AN23" s="3">
        <f>railway_new!AO23*1000*railway_new!$B$23*0.001*0.37*1.7</f>
        <v>20519238</v>
      </c>
      <c r="AO23" s="3">
        <f>railway_new!AP23*1000*railway_new!$B$23*0.001*0.37*1.7</f>
        <v>18754893</v>
      </c>
      <c r="AP23" s="3">
        <f>railway_new!AQ23*1000*railway_new!$B$23*0.001*0.37*1.7</f>
        <v>18387934.399999999</v>
      </c>
      <c r="AQ23" s="3">
        <f>railway_new!AR23*1000*railway_new!$B$23*0.001*0.37*1.7</f>
        <v>18020975.799999997</v>
      </c>
      <c r="AR23" s="3">
        <f>railway_new!AS23*1000*railway_new!$B$23*0.001*0.37*1.7</f>
        <v>17654017.199999996</v>
      </c>
      <c r="AS23" s="3">
        <f>railway_new!AT23*1000*railway_new!$B$23*0.001*0.37*1.7</f>
        <v>17287058.599999994</v>
      </c>
      <c r="AT23" s="3">
        <f>railway_new!AU23*1000*railway_new!$B$23*0.001*0.37*1.7</f>
        <v>16920099.999999993</v>
      </c>
      <c r="AU23" s="3">
        <f>railway_new!AV23*1000*railway_new!$B$23*0.001*0.37*1.7</f>
        <v>17950402</v>
      </c>
      <c r="AV23" s="3">
        <f>railway_new!AW23*1000*railway_new!$B$23*0.001*0.37*1.7</f>
        <v>17950402</v>
      </c>
      <c r="AW23" s="3">
        <f>railway_new!AX23*1000*railway_new!$B$23*0.001*0.37*1.7</f>
        <v>17950402</v>
      </c>
      <c r="AX23" s="3">
        <f>railway_new!AY23*1000*railway_new!$B$23*0.001*0.37*1.7</f>
        <v>17950402</v>
      </c>
      <c r="AY23" s="3">
        <f>railway_new!AZ23*1000*railway_new!$B$23*0.001*0.37*1.7</f>
        <v>17950402</v>
      </c>
      <c r="AZ23" s="3">
        <f>railway_new!BA23*1000*railway_new!$B$23*0.001*0.37*1.7</f>
        <v>17950402</v>
      </c>
    </row>
    <row r="24" spans="1:52" ht="13.5" customHeight="1">
      <c r="A24" s="3" t="s">
        <v>260</v>
      </c>
      <c r="B24" s="3" t="s">
        <v>48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</row>
    <row r="25" spans="1:52" ht="13.5" customHeight="1">
      <c r="A25" s="3" t="s">
        <v>395</v>
      </c>
      <c r="B25" s="3" t="s">
        <v>33</v>
      </c>
      <c r="C25" s="3">
        <f>railway_new!D25*1000*railway_new!$B$25*0.001*0.37*1.7</f>
        <v>3428470.2506249999</v>
      </c>
      <c r="D25" s="3">
        <f>railway_new!E25*1000*railway_new!$B$25*0.001*0.37*1.7</f>
        <v>3477448.3970625</v>
      </c>
      <c r="E25" s="3">
        <f>railway_new!F25*1000*railway_new!$B$25*0.001*0.37*1.7</f>
        <v>3526426.5434999992</v>
      </c>
      <c r="F25" s="3">
        <f>railway_new!G25*1000*railway_new!$B$25*0.001*0.37*1.7</f>
        <v>3575404.6899374994</v>
      </c>
      <c r="G25" s="3">
        <f>railway_new!H25*1000*railway_new!$B$25*0.001*0.37*1.7</f>
        <v>3624382.836374999</v>
      </c>
      <c r="H25" s="3">
        <f>railway_new!I25*1000*railway_new!$B$25*0.001*0.37*1.7</f>
        <v>3673360.9828124992</v>
      </c>
      <c r="I25" s="3">
        <f>railway_new!J25*1000*railway_new!$B$25*0.001*0.37*1.7</f>
        <v>3722339.1292499988</v>
      </c>
      <c r="J25" s="3">
        <f>railway_new!K25*1000*railway_new!$B$25*0.001*0.37*1.7</f>
        <v>3771317.275687499</v>
      </c>
      <c r="K25" s="3">
        <f>railway_new!L25*1000*railway_new!$B$25*0.001*0.37*1.7</f>
        <v>3820295.4221249982</v>
      </c>
      <c r="L25" s="3">
        <f>railway_new!M25*1000*railway_new!$B$25*0.001*0.37*1.7</f>
        <v>3869273.5685624979</v>
      </c>
      <c r="M25" s="3">
        <f>railway_new!N25*1000*railway_new!$B$25*0.001*0.37*1.7</f>
        <v>3918251.7150000003</v>
      </c>
      <c r="N25" s="3">
        <f>railway_new!O25*1000*railway_new!$B$25*0.001*0.37*1.7</f>
        <v>3851458.2049999996</v>
      </c>
      <c r="O25" s="3">
        <f>railway_new!P25*1000*railway_new!$B$25*0.001*0.37*1.7</f>
        <v>3856873.895</v>
      </c>
      <c r="P25" s="3">
        <f>railway_new!Q25*1000*railway_new!$B$25*0.001*0.37*1.7</f>
        <v>3861386.97</v>
      </c>
      <c r="Q25" s="3">
        <f>railway_new!R25*1000*railway_new!$B$25*0.001*0.37*1.7</f>
        <v>3861386.97</v>
      </c>
      <c r="R25" s="3">
        <f>railway_new!S25*1000*railway_new!$B$25*0.001*0.37*1.7</f>
        <v>3878536.6549999998</v>
      </c>
      <c r="S25" s="3">
        <f>railway_new!T25*1000*railway_new!$B$25*0.001*0.37*1.7</f>
        <v>3875828.8099999996</v>
      </c>
      <c r="T25" s="3">
        <f>railway_new!U25*1000*railway_new!$B$25*0.001*0.37*1.7</f>
        <v>3881244.5</v>
      </c>
      <c r="U25" s="3">
        <f>railway_new!V25*1000*railway_new!$B$25*0.001*0.37*1.7</f>
        <v>3881244.5</v>
      </c>
      <c r="V25" s="3">
        <f>railway_new!W25*1000*railway_new!$B$25*0.001*0.37*1.7</f>
        <v>3881244.5</v>
      </c>
      <c r="W25" s="3">
        <f>railway_new!X25*1000*railway_new!$B$25*0.001*0.37*1.7</f>
        <v>3880341.8849999998</v>
      </c>
      <c r="X25" s="3">
        <f>railway_new!Y25*1000*railway_new!$B$25*0.001*0.37*1.7</f>
        <v>3880341.8849999998</v>
      </c>
      <c r="Y25" s="3">
        <f>railway_new!Z25*1000*railway_new!$B$25*0.001*0.37*1.7</f>
        <v>3880341.8849999998</v>
      </c>
      <c r="Z25" s="3">
        <f>railway_new!AA25*1000*railway_new!$B$25*0.001*0.37*1.7</f>
        <v>3881244.5</v>
      </c>
      <c r="AA25" s="3">
        <f>railway_new!AB25*1000*railway_new!$B$25*0.001*0.37*1.7</f>
        <v>3742241.79</v>
      </c>
      <c r="AB25" s="3">
        <f>railway_new!AC25*1000*railway_new!$B$25*0.001*0.37*1.7</f>
        <v>3875828.8099999996</v>
      </c>
      <c r="AC25" s="3">
        <f>railway_new!AD25*1000*railway_new!$B$25*0.001*0.37*1.7</f>
        <v>3874926.1949999998</v>
      </c>
      <c r="AD25" s="3">
        <f>railway_new!AE25*1000*railway_new!$B$25*0.001*0.37*1.7</f>
        <v>3874023.5799999996</v>
      </c>
      <c r="AE25" s="3">
        <f>railway_new!AF25*1000*railway_new!$B$25*0.001*0.37*1.7</f>
        <v>3872218.35</v>
      </c>
      <c r="AF25" s="3">
        <f>railway_new!AG25*1000*railway_new!$B$25*0.001*0.37*1.7</f>
        <v>3872218.35</v>
      </c>
      <c r="AG25" s="3">
        <f>railway_new!AH25*1000*railway_new!$B$25*0.001*0.37*1.7</f>
        <v>3899296.8</v>
      </c>
      <c r="AH25" s="3">
        <f>railway_new!AI25*1000*railway_new!$B$25*0.001*0.37*1.7</f>
        <v>3899296.8</v>
      </c>
      <c r="AI25" s="3">
        <f>railway_new!AJ25*1000*railway_new!$B$25*0.001*0.37*1.7</f>
        <v>3897491.57</v>
      </c>
      <c r="AJ25" s="3">
        <f>railway_new!AK25*1000*railway_new!$B$25*0.001*0.37*1.7</f>
        <v>3897491.57</v>
      </c>
      <c r="AK25" s="3">
        <f>railway_new!AL25*1000*railway_new!$B$25*0.001*0.37*1.7</f>
        <v>3844237.2849999997</v>
      </c>
      <c r="AL25" s="3">
        <f>railway_new!AM25*1000*railway_new!$B$25*0.001*0.37*1.7</f>
        <v>3749462.7099999995</v>
      </c>
      <c r="AM25" s="3">
        <f>railway_new!AN25*1000*railway_new!$B$25*0.001*0.37*1.7</f>
        <v>3742241.79</v>
      </c>
      <c r="AN25" s="3">
        <f>railway_new!AO25*1000*railway_new!$B$25*0.001*0.37*1.7</f>
        <v>3739533.9449999998</v>
      </c>
      <c r="AO25" s="3">
        <f>railway_new!AP25*1000*railway_new!$B$25*0.001*0.37*1.7</f>
        <v>3740436.5599999996</v>
      </c>
      <c r="AP25" s="3">
        <f>railway_new!AQ25*1000*railway_new!$B$25*0.001*0.37*1.7</f>
        <v>3745852.25</v>
      </c>
      <c r="AQ25" s="3">
        <f>railway_new!AR25*1000*railway_new!$B$25*0.001*0.37*1.7</f>
        <v>3698013.6549999998</v>
      </c>
      <c r="AR25" s="3">
        <f>railway_new!AS25*1000*railway_new!$B$25*0.001*0.37*1.7</f>
        <v>3675448.28</v>
      </c>
      <c r="AS25" s="3">
        <f>railway_new!AT25*1000*railway_new!$B$25*0.001*0.37*1.7</f>
        <v>3673643.05</v>
      </c>
      <c r="AT25" s="3">
        <f>railway_new!AU25*1000*railway_new!$B$25*0.001*0.37*1.7</f>
        <v>3639343.6799999997</v>
      </c>
      <c r="AU25" s="3">
        <f>railway_new!AV25*1000*railway_new!$B$25*0.001*0.37*1.7</f>
        <v>3631220.145</v>
      </c>
      <c r="AV25" s="3">
        <f>railway_new!AW25*1000*railway_new!$B$25*0.001*0.37*1.7</f>
        <v>3627609.6849999996</v>
      </c>
      <c r="AW25" s="3">
        <f>railway_new!AX25*1000*railway_new!$B$25*0.001*0.37*1.7</f>
        <v>3636635.8349999995</v>
      </c>
      <c r="AX25" s="3">
        <f>railway_new!AY25*1000*railway_new!$B$25*0.001*0.37*1.7</f>
        <v>3637538.4499999997</v>
      </c>
      <c r="AY25" s="3">
        <f>railway_new!AZ25*1000*railway_new!$B$25*0.001*0.37*1.7</f>
        <v>3637538.4499999997</v>
      </c>
      <c r="AZ25" s="3">
        <f>railway_new!BA25*1000*railway_new!$B$25*0.001*0.37*1.7</f>
        <v>3637538.4499999997</v>
      </c>
    </row>
    <row r="26" spans="1:52" ht="13.5" customHeight="1">
      <c r="A26" s="3" t="s">
        <v>29</v>
      </c>
      <c r="B26" s="3" t="s">
        <v>30</v>
      </c>
      <c r="C26" s="3">
        <f>railway_new!D26*1000*railway_new!$B$26*0.001*0.37*1.7</f>
        <v>288280.63157894736</v>
      </c>
      <c r="D26" s="3">
        <f>railway_new!E26*1000*railway_new!$B$26*0.001*0.37*1.7</f>
        <v>292398.92631578946</v>
      </c>
      <c r="E26" s="3">
        <f>railway_new!F26*1000*railway_new!$B$26*0.001*0.37*1.7</f>
        <v>296517.22105263162</v>
      </c>
      <c r="F26" s="3">
        <f>railway_new!G26*1000*railway_new!$B$26*0.001*0.37*1.7</f>
        <v>300635.51578947366</v>
      </c>
      <c r="G26" s="3">
        <f>railway_new!H26*1000*railway_new!$B$26*0.001*0.37*1.7</f>
        <v>304753.81052631576</v>
      </c>
      <c r="H26" s="3">
        <f>railway_new!I26*1000*railway_new!$B$26*0.001*0.37*1.7</f>
        <v>308872.10526315792</v>
      </c>
      <c r="I26" s="3">
        <f>railway_new!J26*1000*railway_new!$B$26*0.001*0.37*1.7</f>
        <v>312990.39999999997</v>
      </c>
      <c r="J26" s="3">
        <f>railway_new!K26*1000*railway_new!$B$26*0.001*0.37*1.7</f>
        <v>317108.69473684207</v>
      </c>
      <c r="K26" s="3">
        <f>railway_new!L26*1000*railway_new!$B$26*0.001*0.37*1.7</f>
        <v>321226.98947368417</v>
      </c>
      <c r="L26" s="3">
        <f>railway_new!M26*1000*railway_new!$B$26*0.001*0.37*1.7</f>
        <v>325345.28421052633</v>
      </c>
      <c r="M26" s="3">
        <f>railway_new!N26*1000*railway_new!$B$26*0.001*0.37*1.7</f>
        <v>329463.57894736843</v>
      </c>
      <c r="N26" s="3">
        <f>railway_new!O26*1000*railway_new!$B$26*0.001*0.37*1.7</f>
        <v>333581.87368421053</v>
      </c>
      <c r="O26" s="3">
        <f>railway_new!P26*1000*railway_new!$B$26*0.001*0.37*1.7</f>
        <v>337700.16842105257</v>
      </c>
      <c r="P26" s="3">
        <f>railway_new!Q26*1000*railway_new!$B$26*0.001*0.37*1.7</f>
        <v>341818.46315789473</v>
      </c>
      <c r="Q26" s="3">
        <f>railway_new!R26*1000*railway_new!$B$26*0.001*0.37*1.7</f>
        <v>345936.75789473677</v>
      </c>
      <c r="R26" s="3">
        <f>railway_new!S26*1000*railway_new!$B$26*0.001*0.37*1.7</f>
        <v>350055.05263157887</v>
      </c>
      <c r="S26" s="3">
        <f>railway_new!T26*1000*railway_new!$B$26*0.001*0.37*1.7</f>
        <v>354173.34736842109</v>
      </c>
      <c r="T26" s="3">
        <f>railway_new!U26*1000*railway_new!$B$26*0.001*0.37*1.7</f>
        <v>358291.64210526313</v>
      </c>
      <c r="U26" s="3">
        <f>railway_new!V26*1000*railway_new!$B$26*0.001*0.37*1.7</f>
        <v>362409.93684210523</v>
      </c>
      <c r="V26" s="3">
        <f>railway_new!W26*1000*railway_new!$B$26*0.001*0.37*1.7</f>
        <v>366528.23157894734</v>
      </c>
      <c r="W26" s="3">
        <f>railway_new!X26*1000*railway_new!$B$26*0.001*0.37*1.7</f>
        <v>370646.52631578938</v>
      </c>
      <c r="X26" s="3">
        <f>railway_new!Y26*1000*railway_new!$B$26*0.001*0.37*1.7</f>
        <v>374764.82105263154</v>
      </c>
      <c r="Y26" s="3">
        <f>railway_new!Z26*1000*railway_new!$B$26*0.001*0.37*1.7</f>
        <v>378883.11578947364</v>
      </c>
      <c r="Z26" s="3">
        <f>railway_new!AA26*1000*railway_new!$B$26*0.001*0.37*1.7</f>
        <v>383001.41052631568</v>
      </c>
      <c r="AA26" s="3">
        <f>railway_new!AB26*1000*railway_new!$B$26*0.001*0.37*1.7</f>
        <v>387119.70526315784</v>
      </c>
      <c r="AB26" s="3">
        <f>railway_new!AC26*1000*railway_new!$B$26*0.001*0.37*1.7</f>
        <v>391238</v>
      </c>
      <c r="AC26" s="3">
        <f>railway_new!AD26*1000*railway_new!$B$26*0.001*0.37*1.7</f>
        <v>391238</v>
      </c>
      <c r="AD26" s="3">
        <f>railway_new!AE26*1000*railway_new!$B$26*0.001*0.37*1.7</f>
        <v>391238</v>
      </c>
      <c r="AE26" s="3">
        <f>railway_new!AF26*1000*railway_new!$B$26*0.001*0.37*1.7</f>
        <v>391238</v>
      </c>
      <c r="AF26" s="3">
        <f>railway_new!AG26*1000*railway_new!$B$26*0.001*0.37*1.7</f>
        <v>391238</v>
      </c>
      <c r="AG26" s="3">
        <f>railway_new!AH26*1000*railway_new!$B$26*0.001*0.37*1.7</f>
        <v>391238</v>
      </c>
      <c r="AH26" s="3">
        <f>railway_new!AI26*1000*railway_new!$B$26*0.001*0.37*1.7</f>
        <v>391238</v>
      </c>
      <c r="AI26" s="3">
        <f>railway_new!AJ26*1000*railway_new!$B$26*0.001*0.37*1.7</f>
        <v>391238</v>
      </c>
      <c r="AJ26" s="3">
        <f>railway_new!AK26*1000*railway_new!$B$26*0.001*0.37*1.7</f>
        <v>391238</v>
      </c>
      <c r="AK26" s="3">
        <f>railway_new!AL26*1000*railway_new!$B$26*0.001*0.37*1.7</f>
        <v>391238</v>
      </c>
      <c r="AL26" s="3">
        <f>railway_new!AM26*1000*railway_new!$B$26*0.001*0.37*1.7</f>
        <v>391238</v>
      </c>
      <c r="AM26" s="3">
        <f>railway_new!AN26*1000*railway_new!$B$26*0.001*0.37*1.7</f>
        <v>391238</v>
      </c>
      <c r="AN26" s="3">
        <f>railway_new!AO26*1000*railway_new!$B$26*0.001*0.37*1.7</f>
        <v>391238</v>
      </c>
      <c r="AO26" s="3">
        <f>railway_new!AP26*1000*railway_new!$B$26*0.001*0.37*1.7</f>
        <v>391238</v>
      </c>
      <c r="AP26" s="3">
        <f>railway_new!AQ26*1000*railway_new!$B$26*0.001*0.37*1.7</f>
        <v>391238</v>
      </c>
      <c r="AQ26" s="3">
        <f>railway_new!AR26*1000*railway_new!$B$26*0.001*0.37*1.7</f>
        <v>374884</v>
      </c>
      <c r="AR26" s="3">
        <f>railway_new!AS26*1000*railway_new!$B$26*0.001*0.37*1.7</f>
        <v>358530</v>
      </c>
      <c r="AS26" s="3">
        <f>railway_new!AT26*1000*railway_new!$B$26*0.001*0.37*1.7</f>
        <v>342176</v>
      </c>
      <c r="AT26" s="3">
        <f>railway_new!AU26*1000*railway_new!$B$26*0.001*0.37*1.7</f>
        <v>325822</v>
      </c>
      <c r="AU26" s="3">
        <f>railway_new!AV26*1000*railway_new!$B$26*0.001*0.37*1.7</f>
        <v>325822</v>
      </c>
      <c r="AV26" s="3">
        <f>railway_new!AW26*1000*railway_new!$B$26*0.001*0.37*1.7</f>
        <v>325822</v>
      </c>
      <c r="AW26" s="3">
        <f>railway_new!AX26*1000*railway_new!$B$26*0.001*0.37*1.7</f>
        <v>325822</v>
      </c>
      <c r="AX26" s="3">
        <f>railway_new!AY26*1000*railway_new!$B$26*0.001*0.37*1.7</f>
        <v>325822</v>
      </c>
      <c r="AY26" s="3">
        <f>railway_new!AZ26*1000*railway_new!$B$26*0.001*0.37*1.7</f>
        <v>325822</v>
      </c>
      <c r="AZ26" s="3">
        <f>railway_new!BA26*1000*railway_new!$B$26*0.001*0.37*1.7</f>
        <v>325822</v>
      </c>
    </row>
    <row r="27" spans="1:52" ht="13.5" customHeight="1">
      <c r="A27" s="3" t="s">
        <v>392</v>
      </c>
      <c r="B27" s="3" t="s">
        <v>151</v>
      </c>
      <c r="C27" s="3">
        <f>railway_new!D27*1000*railway_new!$B$27*0.001*0.37*1.7</f>
        <v>1752944.375</v>
      </c>
      <c r="D27" s="3">
        <f>railway_new!E27*1000*railway_new!$B$27*0.001*0.37*1.7</f>
        <v>1777986.4375</v>
      </c>
      <c r="E27" s="3">
        <f>railway_new!F27*1000*railway_new!$B$27*0.001*0.37*1.7</f>
        <v>1803028.5</v>
      </c>
      <c r="F27" s="3">
        <f>railway_new!G27*1000*railway_new!$B$27*0.001*0.37*1.7</f>
        <v>1828070.5625</v>
      </c>
      <c r="G27" s="3">
        <f>railway_new!H27*1000*railway_new!$B$27*0.001*0.37*1.7</f>
        <v>1853112.625</v>
      </c>
      <c r="H27" s="3">
        <f>railway_new!I27*1000*railway_new!$B$27*0.001*0.37*1.7</f>
        <v>1878154.6875</v>
      </c>
      <c r="I27" s="3">
        <f>railway_new!J27*1000*railway_new!$B$27*0.001*0.37*1.7</f>
        <v>1903196.75</v>
      </c>
      <c r="J27" s="3">
        <f>railway_new!K27*1000*railway_new!$B$27*0.001*0.37*1.7</f>
        <v>1928238.8125</v>
      </c>
      <c r="K27" s="3">
        <f>railway_new!L27*1000*railway_new!$B$27*0.001*0.37*1.7</f>
        <v>1953280.875</v>
      </c>
      <c r="L27" s="3">
        <f>railway_new!M27*1000*railway_new!$B$27*0.001*0.37*1.7</f>
        <v>1978322.9375</v>
      </c>
      <c r="M27" s="3">
        <f>railway_new!N27*1000*railway_new!$B$27*0.001*0.37*1.7</f>
        <v>2003365</v>
      </c>
      <c r="N27" s="3">
        <f>railway_new!O27*1000*railway_new!$B$27*0.001*0.37*1.7</f>
        <v>2003365</v>
      </c>
      <c r="O27" s="3">
        <f>railway_new!P27*1000*railway_new!$B$27*0.001*0.37*1.7</f>
        <v>2003365</v>
      </c>
      <c r="P27" s="3">
        <f>railway_new!Q27*1000*railway_new!$B$27*0.001*0.37*1.7</f>
        <v>2003365</v>
      </c>
      <c r="Q27" s="3">
        <f>railway_new!R27*1000*railway_new!$B$27*0.001*0.37*1.7</f>
        <v>2003365</v>
      </c>
      <c r="R27" s="3">
        <f>railway_new!S27*1000*railway_new!$B$27*0.001*0.37*1.7</f>
        <v>2003365</v>
      </c>
      <c r="S27" s="3">
        <f>railway_new!T27*1000*railway_new!$B$27*0.001*0.37*1.7</f>
        <v>2003365</v>
      </c>
      <c r="T27" s="3">
        <f>railway_new!U27*1000*railway_new!$B$27*0.001*0.37*1.7</f>
        <v>2003365</v>
      </c>
      <c r="U27" s="3">
        <f>railway_new!V27*1000*railway_new!$B$27*0.001*0.37*1.7</f>
        <v>2003365</v>
      </c>
      <c r="V27" s="3">
        <f>railway_new!W27*1000*railway_new!$B$27*0.001*0.37*1.7</f>
        <v>2003365</v>
      </c>
      <c r="W27" s="3">
        <f>railway_new!X27*1000*railway_new!$B$27*0.001*0.37*1.7</f>
        <v>2098281.1</v>
      </c>
      <c r="X27" s="3">
        <f>railway_new!Y27*1000*railway_new!$B$27*0.001*0.37*1.7</f>
        <v>2098281.1</v>
      </c>
      <c r="Y27" s="3">
        <f>railway_new!Z27*1000*railway_new!$B$27*0.001*0.37*1.7</f>
        <v>2144638.4</v>
      </c>
      <c r="Z27" s="3">
        <f>railway_new!AA27*1000*railway_new!$B$27*0.001*0.37*1.7</f>
        <v>2190995.6999999997</v>
      </c>
      <c r="AA27" s="3">
        <f>railway_new!AB27*1000*railway_new!$B$27*0.001*0.37*1.7</f>
        <v>2237352.9999999995</v>
      </c>
      <c r="AB27" s="3">
        <f>railway_new!AC27*1000*railway_new!$B$27*0.001*0.37*1.7</f>
        <v>2283710.2999999993</v>
      </c>
      <c r="AC27" s="3">
        <f>railway_new!AD27*1000*railway_new!$B$27*0.001*0.37*1.7</f>
        <v>2330067.5999999992</v>
      </c>
      <c r="AD27" s="3">
        <f>railway_new!AE27*1000*railway_new!$B$27*0.001*0.37*1.7</f>
        <v>2376424.899999999</v>
      </c>
      <c r="AE27" s="3">
        <f>railway_new!AF27*1000*railway_new!$B$27*0.001*0.37*1.7</f>
        <v>2422782.1999999993</v>
      </c>
      <c r="AF27" s="3">
        <f>railway_new!AG27*1000*railway_new!$B$27*0.001*0.37*1.7</f>
        <v>2469139.4999999991</v>
      </c>
      <c r="AG27" s="3">
        <f>railway_new!AH27*1000*railway_new!$B$27*0.001*0.37*1.7</f>
        <v>2515496.7999999993</v>
      </c>
      <c r="AH27" s="3">
        <f>railway_new!AI27*1000*railway_new!$B$27*0.001*0.37*1.7</f>
        <v>2561854.0999999987</v>
      </c>
      <c r="AI27" s="3">
        <f>railway_new!AJ27*1000*railway_new!$B$27*0.001*0.37*1.7</f>
        <v>2608211.399999999</v>
      </c>
      <c r="AJ27" s="3">
        <f>railway_new!AK27*1000*railway_new!$B$27*0.001*0.37*1.7</f>
        <v>2654568.6999999988</v>
      </c>
      <c r="AK27" s="3">
        <f>railway_new!AL27*1000*railway_new!$B$27*0.001*0.37*1.7</f>
        <v>2700925.9999999986</v>
      </c>
      <c r="AL27" s="3">
        <f>railway_new!AM27*1000*railway_new!$B$27*0.001*0.37*1.7</f>
        <v>2747283.2999999989</v>
      </c>
      <c r="AM27" s="3">
        <f>railway_new!AN27*1000*railway_new!$B$27*0.001*0.37*1.7</f>
        <v>2793640.5999999987</v>
      </c>
      <c r="AN27" s="3">
        <f>railway_new!AO27*1000*railway_new!$B$27*0.001*0.37*1.7</f>
        <v>2839997.899999998</v>
      </c>
      <c r="AO27" s="3">
        <f>railway_new!AP27*1000*railway_new!$B$27*0.001*0.37*1.7</f>
        <v>2886355.1999999979</v>
      </c>
      <c r="AP27" s="3">
        <f>railway_new!AQ27*1000*railway_new!$B$27*0.001*0.37*1.7</f>
        <v>2932712.4999999981</v>
      </c>
      <c r="AQ27" s="3">
        <f>railway_new!AR27*1000*railway_new!$B$27*0.001*0.37*1.7</f>
        <v>2979069.799999998</v>
      </c>
      <c r="AR27" s="3">
        <f>railway_new!AS27*1000*railway_new!$B$27*0.001*0.37*1.7</f>
        <v>3025427.0999999978</v>
      </c>
      <c r="AS27" s="3">
        <f>railway_new!AT27*1000*railway_new!$B$27*0.001*0.37*1.7</f>
        <v>3071784.3999999976</v>
      </c>
      <c r="AT27" s="3">
        <f>railway_new!AU27*1000*railway_new!$B$27*0.001*0.37*1.7</f>
        <v>3118141.6999999974</v>
      </c>
      <c r="AU27" s="3">
        <f>railway_new!AV27*1000*railway_new!$B$27*0.001*0.37*1.7</f>
        <v>3164499</v>
      </c>
      <c r="AV27" s="3">
        <f>railway_new!AW27*1000*railway_new!$B$27*0.001*0.37*1.7</f>
        <v>3164499</v>
      </c>
      <c r="AW27" s="3">
        <f>railway_new!AX27*1000*railway_new!$B$27*0.001*0.37*1.7</f>
        <v>3164499</v>
      </c>
      <c r="AX27" s="3">
        <f>railway_new!AY27*1000*railway_new!$B$27*0.001*0.37*1.7</f>
        <v>3164499</v>
      </c>
      <c r="AY27" s="3">
        <f>railway_new!AZ27*1000*railway_new!$B$27*0.001*0.37*1.7</f>
        <v>3164499</v>
      </c>
      <c r="AZ27" s="3">
        <f>railway_new!BA27*1000*railway_new!$B$27*0.001*0.37*1.7</f>
        <v>3164499</v>
      </c>
    </row>
    <row r="28" spans="1:52" ht="13.5" customHeight="1">
      <c r="A28" s="3" t="s">
        <v>236</v>
      </c>
      <c r="B28" s="3" t="s">
        <v>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</row>
    <row r="29" spans="1:52" ht="13.5" customHeight="1">
      <c r="A29" s="3" t="s">
        <v>381</v>
      </c>
      <c r="B29" s="3" t="s">
        <v>128</v>
      </c>
      <c r="C29" s="3">
        <f>railway_new!D29*1000*railway_new!$B$29*0.001*0.37*1.7</f>
        <v>293533.33333333337</v>
      </c>
      <c r="D29" s="3">
        <f>railway_new!E29*1000*railway_new!$B$29*0.001*0.37*1.7</f>
        <v>297726.66666666669</v>
      </c>
      <c r="E29" s="3">
        <f>railway_new!F29*1000*railway_new!$B$29*0.001*0.37*1.7</f>
        <v>301920.00000000006</v>
      </c>
      <c r="F29" s="3">
        <f>railway_new!G29*1000*railway_new!$B$29*0.001*0.37*1.7</f>
        <v>306113.33333333337</v>
      </c>
      <c r="G29" s="3">
        <f>railway_new!H29*1000*railway_new!$B$29*0.001*0.37*1.7</f>
        <v>310306.66666666674</v>
      </c>
      <c r="H29" s="3">
        <f>railway_new!I29*1000*railway_new!$B$29*0.001*0.37*1.7</f>
        <v>314500.00000000006</v>
      </c>
      <c r="I29" s="3">
        <f>railway_new!J29*1000*railway_new!$B$29*0.001*0.37*1.7</f>
        <v>318693.33333333343</v>
      </c>
      <c r="J29" s="3">
        <f>railway_new!K29*1000*railway_new!$B$29*0.001*0.37*1.7</f>
        <v>322886.6666666668</v>
      </c>
      <c r="K29" s="3">
        <f>railway_new!L29*1000*railway_new!$B$29*0.001*0.37*1.7</f>
        <v>327080.00000000006</v>
      </c>
      <c r="L29" s="3">
        <f>railway_new!M29*1000*railway_new!$B$29*0.001*0.37*1.7</f>
        <v>331273.33333333337</v>
      </c>
      <c r="M29" s="3">
        <f>railway_new!N29*1000*railway_new!$B$29*0.001*0.37*1.7</f>
        <v>335466.66666666669</v>
      </c>
      <c r="N29" s="3">
        <f>railway_new!O29*1000*railway_new!$B$29*0.001*0.37*1.7</f>
        <v>339660</v>
      </c>
      <c r="O29" s="3">
        <f>railway_new!P29*1000*railway_new!$B$29*0.001*0.37*1.7</f>
        <v>343853.33333333331</v>
      </c>
      <c r="P29" s="3">
        <f>railway_new!Q29*1000*railway_new!$B$29*0.001*0.37*1.7</f>
        <v>348046.66666666663</v>
      </c>
      <c r="Q29" s="3">
        <f>railway_new!R29*1000*railway_new!$B$29*0.001*0.37*1.7</f>
        <v>352239.99999999988</v>
      </c>
      <c r="R29" s="3">
        <f>railway_new!S29*1000*railway_new!$B$29*0.001*0.37*1.7</f>
        <v>356433.3333333332</v>
      </c>
      <c r="S29" s="3">
        <f>railway_new!T29*1000*railway_new!$B$29*0.001*0.37*1.7</f>
        <v>360626.66666666651</v>
      </c>
      <c r="T29" s="3">
        <f>railway_new!U29*1000*railway_new!$B$29*0.001*0.37*1.7</f>
        <v>364819.99999999983</v>
      </c>
      <c r="U29" s="3">
        <f>railway_new!V29*1000*railway_new!$B$29*0.001*0.37*1.7</f>
        <v>369013.33333333314</v>
      </c>
      <c r="V29" s="3">
        <f>railway_new!W29*1000*railway_new!$B$29*0.001*0.37*1.7</f>
        <v>373206.66666666645</v>
      </c>
      <c r="W29" s="3">
        <f>railway_new!X29*1000*railway_new!$B$29*0.001*0.37*1.7</f>
        <v>377400</v>
      </c>
      <c r="X29" s="3">
        <f>railway_new!Y29*1000*railway_new!$B$29*0.001*0.37*1.7</f>
        <v>377400</v>
      </c>
      <c r="Y29" s="3">
        <f>railway_new!Z29*1000*railway_new!$B$29*0.001*0.37*1.7</f>
        <v>377400</v>
      </c>
      <c r="Z29" s="3">
        <f>railway_new!AA29*1000*railway_new!$B$29*0.001*0.37*1.7</f>
        <v>377400</v>
      </c>
      <c r="AA29" s="3">
        <f>railway_new!AB29*1000*railway_new!$B$29*0.001*0.37*1.7</f>
        <v>377400</v>
      </c>
      <c r="AB29" s="3">
        <f>railway_new!AC29*1000*railway_new!$B$29*0.001*0.37*1.7</f>
        <v>408850</v>
      </c>
      <c r="AC29" s="3">
        <f>railway_new!AD29*1000*railway_new!$B$29*0.001*0.37*1.7</f>
        <v>378029</v>
      </c>
      <c r="AD29" s="3">
        <f>railway_new!AE29*1000*railway_new!$B$29*0.001*0.37*1.7</f>
        <v>378029</v>
      </c>
      <c r="AE29" s="3">
        <f>railway_new!AF29*1000*railway_new!$B$29*0.001*0.37*1.7</f>
        <v>408850</v>
      </c>
      <c r="AF29" s="3">
        <f>railway_new!AG29*1000*railway_new!$B$29*0.001*0.37*1.7</f>
        <v>408850</v>
      </c>
      <c r="AG29" s="3">
        <f>railway_new!AH29*1000*railway_new!$B$29*0.001*0.37*1.7</f>
        <v>378029</v>
      </c>
      <c r="AH29" s="3">
        <f>railway_new!AI29*1000*railway_new!$B$29*0.001*0.37*1.7</f>
        <v>379287</v>
      </c>
      <c r="AI29" s="3">
        <f>railway_new!AJ29*1000*railway_new!$B$29*0.001*0.37*1.7</f>
        <v>379287</v>
      </c>
      <c r="AJ29" s="3">
        <f>railway_new!AK29*1000*railway_new!$B$29*0.001*0.37*1.7</f>
        <v>408850</v>
      </c>
      <c r="AK29" s="3">
        <f>railway_new!AL29*1000*railway_new!$B$29*0.001*0.37*1.7</f>
        <v>408850</v>
      </c>
      <c r="AL29" s="3">
        <f>railway_new!AM29*1000*railway_new!$B$29*0.001*0.37*1.7</f>
        <v>408850</v>
      </c>
      <c r="AM29" s="3">
        <f>railway_new!AN29*1000*railway_new!$B$29*0.001*0.37*1.7</f>
        <v>408850</v>
      </c>
      <c r="AN29" s="3">
        <f>railway_new!AO29*1000*railway_new!$B$29*0.001*0.37*1.7</f>
        <v>408850</v>
      </c>
      <c r="AO29" s="3">
        <f>railway_new!AP29*1000*railway_new!$B$29*0.001*0.37*1.7</f>
        <v>408850</v>
      </c>
      <c r="AP29" s="3">
        <f>railway_new!AQ29*1000*railway_new!$B$29*0.001*0.37*1.7</f>
        <v>408850</v>
      </c>
      <c r="AQ29" s="3">
        <f>railway_new!AR29*1000*railway_new!$B$29*0.001*0.37*1.7</f>
        <v>408850</v>
      </c>
      <c r="AR29" s="3">
        <f>railway_new!AS29*1000*railway_new!$B$29*0.001*0.37*1.7</f>
        <v>408850</v>
      </c>
      <c r="AS29" s="3">
        <f>railway_new!AT29*1000*railway_new!$B$29*0.001*0.37*1.7</f>
        <v>408850</v>
      </c>
      <c r="AT29" s="3">
        <f>railway_new!AU29*1000*railway_new!$B$29*0.001*0.37*1.7</f>
        <v>408850</v>
      </c>
      <c r="AU29" s="3">
        <f>railway_new!AV29*1000*railway_new!$B$29*0.001*0.37*1.7</f>
        <v>408850</v>
      </c>
      <c r="AV29" s="3">
        <f>railway_new!AW29*1000*railway_new!$B$29*0.001*0.37*1.7</f>
        <v>408850</v>
      </c>
      <c r="AW29" s="3">
        <f>railway_new!AX29*1000*railway_new!$B$29*0.001*0.37*1.7</f>
        <v>408850</v>
      </c>
      <c r="AX29" s="3">
        <f>railway_new!AY29*1000*railway_new!$B$29*0.001*0.37*1.7</f>
        <v>408850</v>
      </c>
      <c r="AY29" s="3">
        <f>railway_new!AZ29*1000*railway_new!$B$29*0.001*0.37*1.7</f>
        <v>408850</v>
      </c>
      <c r="AZ29" s="3">
        <f>railway_new!BA29*1000*railway_new!$B$29*0.001*0.37*1.7</f>
        <v>408850</v>
      </c>
    </row>
    <row r="30" spans="1:52" ht="13.5" customHeight="1">
      <c r="A30" s="3" t="s">
        <v>59</v>
      </c>
      <c r="B30" s="3" t="s">
        <v>60</v>
      </c>
      <c r="C30" s="3">
        <f>railway_new!D30*1000*railway_new!$B$30*0.001*0.37*1.7</f>
        <v>629078.625</v>
      </c>
      <c r="D30" s="3">
        <f>railway_new!E30*1000*railway_new!$B$30*0.001*0.37*1.7</f>
        <v>638065.46250000002</v>
      </c>
      <c r="E30" s="3">
        <f>railway_new!F30*1000*railway_new!$B$30*0.001*0.37*1.7</f>
        <v>647052.29999999993</v>
      </c>
      <c r="F30" s="3">
        <f>railway_new!G30*1000*railway_new!$B$30*0.001*0.37*1.7</f>
        <v>656039.13749999995</v>
      </c>
      <c r="G30" s="3">
        <f>railway_new!H30*1000*railway_new!$B$30*0.001*0.37*1.7</f>
        <v>665025.97499999974</v>
      </c>
      <c r="H30" s="3">
        <f>railway_new!I30*1000*railway_new!$B$30*0.001*0.37*1.7</f>
        <v>674012.81249999977</v>
      </c>
      <c r="I30" s="3">
        <f>railway_new!J30*1000*railway_new!$B$30*0.001*0.37*1.7</f>
        <v>682999.64999999979</v>
      </c>
      <c r="J30" s="3">
        <f>railway_new!K30*1000*railway_new!$B$30*0.001*0.37*1.7</f>
        <v>691986.4874999997</v>
      </c>
      <c r="K30" s="3">
        <f>railway_new!L30*1000*railway_new!$B$30*0.001*0.37*1.7</f>
        <v>700973.32499999972</v>
      </c>
      <c r="L30" s="3">
        <f>railway_new!M30*1000*railway_new!$B$30*0.001*0.37*1.7</f>
        <v>709960.16249999951</v>
      </c>
      <c r="M30" s="3">
        <f>railway_new!N30*1000*railway_new!$B$30*0.001*0.37*1.7</f>
        <v>718947</v>
      </c>
      <c r="N30" s="3">
        <f>railway_new!O30*1000*railway_new!$B$30*0.001*0.37*1.7</f>
        <v>718947</v>
      </c>
      <c r="O30" s="3">
        <f>railway_new!P30*1000*railway_new!$B$30*0.001*0.37*1.7</f>
        <v>718947</v>
      </c>
      <c r="P30" s="3">
        <f>railway_new!Q30*1000*railway_new!$B$30*0.001*0.37*1.7</f>
        <v>701335</v>
      </c>
      <c r="Q30" s="3">
        <f>railway_new!R30*1000*railway_new!$B$30*0.001*0.37*1.7</f>
        <v>701335</v>
      </c>
      <c r="R30" s="3">
        <f>railway_new!S30*1000*railway_new!$B$30*0.001*0.37*1.7</f>
        <v>701335</v>
      </c>
      <c r="S30" s="3">
        <f>railway_new!T30*1000*railway_new!$B$30*0.001*0.37*1.7</f>
        <v>701335</v>
      </c>
      <c r="T30" s="3">
        <f>railway_new!U30*1000*railway_new!$B$30*0.001*0.37*1.7</f>
        <v>694416</v>
      </c>
      <c r="U30" s="3">
        <f>railway_new!V30*1000*railway_new!$B$30*0.001*0.37*1.7</f>
        <v>694416</v>
      </c>
      <c r="V30" s="3">
        <f>railway_new!W30*1000*railway_new!$B$30*0.001*0.37*1.7</f>
        <v>694416</v>
      </c>
      <c r="W30" s="3">
        <f>railway_new!X30*1000*railway_new!$B$30*0.001*0.37*1.7</f>
        <v>694416</v>
      </c>
      <c r="X30" s="3">
        <f>railway_new!Y30*1000*railway_new!$B$30*0.001*0.37*1.7</f>
        <v>694416</v>
      </c>
      <c r="Y30" s="3">
        <f>railway_new!Z30*1000*railway_new!$B$30*0.001*0.37*1.7</f>
        <v>695674</v>
      </c>
      <c r="Z30" s="3">
        <f>railway_new!AA30*1000*railway_new!$B$30*0.001*0.37*1.7</f>
        <v>632774</v>
      </c>
      <c r="AA30" s="3">
        <f>railway_new!AB30*1000*railway_new!$B$30*0.001*0.37*1.7</f>
        <v>632774</v>
      </c>
      <c r="AB30" s="3">
        <f>railway_new!AC30*1000*railway_new!$B$30*0.001*0.37*1.7</f>
        <v>632774</v>
      </c>
      <c r="AC30" s="3">
        <f>railway_new!AD30*1000*railway_new!$B$30*0.001*0.37*1.7</f>
        <v>632774</v>
      </c>
      <c r="AD30" s="3">
        <f>railway_new!AE30*1000*railway_new!$B$30*0.001*0.37*1.7</f>
        <v>632774</v>
      </c>
      <c r="AE30" s="3">
        <f>railway_new!AF30*1000*railway_new!$B$30*0.001*0.37*1.7</f>
        <v>639064</v>
      </c>
      <c r="AF30" s="3">
        <f>railway_new!AG30*1000*railway_new!$B$30*0.001*0.37*1.7</f>
        <v>639064</v>
      </c>
      <c r="AG30" s="3">
        <f>railway_new!AH30*1000*railway_new!$B$30*0.001*0.37*1.7</f>
        <v>639064</v>
      </c>
      <c r="AH30" s="3">
        <f>railway_new!AI30*1000*railway_new!$B$30*0.001*0.37*1.7</f>
        <v>639064</v>
      </c>
      <c r="AI30" s="3">
        <f>railway_new!AJ30*1000*railway_new!$B$30*0.001*0.37*1.7</f>
        <v>639064</v>
      </c>
      <c r="AJ30" s="3">
        <f>railway_new!AK30*1000*railway_new!$B$30*0.001*0.37*1.7</f>
        <v>621452</v>
      </c>
      <c r="AK30" s="3">
        <f>railway_new!AL30*1000*railway_new!$B$30*0.001*0.37*1.7</f>
        <v>612646</v>
      </c>
      <c r="AL30" s="3">
        <f>railway_new!AM30*1000*railway_new!$B$30*0.001*0.37*1.7</f>
        <v>617678</v>
      </c>
      <c r="AM30" s="3">
        <f>railway_new!AN30*1000*railway_new!$B$30*0.001*0.37*1.7</f>
        <v>617678</v>
      </c>
      <c r="AN30" s="3">
        <f>railway_new!AO30*1000*railway_new!$B$30*0.001*0.37*1.7</f>
        <v>614218.5</v>
      </c>
      <c r="AO30" s="3">
        <f>railway_new!AP30*1000*railway_new!$B$30*0.001*0.37*1.7</f>
        <v>614218.5</v>
      </c>
      <c r="AP30" s="3">
        <f>railway_new!AQ30*1000*railway_new!$B$30*0.001*0.37*1.7</f>
        <v>614218.5</v>
      </c>
      <c r="AQ30" s="3">
        <f>railway_new!AR30*1000*railway_new!$B$30*0.001*0.37*1.7</f>
        <v>614218.5</v>
      </c>
      <c r="AR30" s="3">
        <f>railway_new!AS30*1000*railway_new!$B$30*0.001*0.37*1.7</f>
        <v>614218.5</v>
      </c>
      <c r="AS30" s="3">
        <f>railway_new!AT30*1000*railway_new!$B$30*0.001*0.37*1.7</f>
        <v>616420</v>
      </c>
      <c r="AT30" s="3">
        <f>railway_new!AU30*1000*railway_new!$B$30*0.001*0.37*1.7</f>
        <v>618621.5</v>
      </c>
      <c r="AU30" s="3">
        <f>railway_new!AV30*1000*railway_new!$B$30*0.001*0.37*1.7</f>
        <v>620823</v>
      </c>
      <c r="AV30" s="3">
        <f>railway_new!AW30*1000*railway_new!$B$30*0.001*0.37*1.7</f>
        <v>626169.5</v>
      </c>
      <c r="AW30" s="3">
        <f>railway_new!AX30*1000*railway_new!$B$30*0.001*0.37*1.7</f>
        <v>631516</v>
      </c>
      <c r="AX30" s="3">
        <f>railway_new!AY30*1000*railway_new!$B$30*0.001*0.37*1.7</f>
        <v>631516</v>
      </c>
      <c r="AY30" s="3">
        <f>railway_new!AZ30*1000*railway_new!$B$30*0.001*0.37*1.7</f>
        <v>631516</v>
      </c>
      <c r="AZ30" s="3">
        <f>railway_new!BA30*1000*railway_new!$B$30*0.001*0.37*1.7</f>
        <v>631516</v>
      </c>
    </row>
    <row r="31" spans="1:52" ht="13.5" customHeight="1">
      <c r="A31" s="3" t="s">
        <v>383</v>
      </c>
      <c r="B31" s="3" t="s">
        <v>53</v>
      </c>
      <c r="C31" s="3">
        <f>railway_new!D31*1000*railway_new!$B$31*0.001*0.37*1.7</f>
        <v>40457956.174999997</v>
      </c>
      <c r="D31" s="3">
        <f>railway_new!E31*1000*railway_new!$B$31*0.001*0.37*1.7</f>
        <v>41035926.977500007</v>
      </c>
      <c r="E31" s="3">
        <f>railway_new!F31*1000*railway_new!$B$31*0.001*0.37*1.7</f>
        <v>41613897.780000001</v>
      </c>
      <c r="F31" s="3">
        <f>railway_new!G31*1000*railway_new!$B$31*0.001*0.37*1.7</f>
        <v>42191868.582500011</v>
      </c>
      <c r="G31" s="3">
        <f>railway_new!H31*1000*railway_new!$B$31*0.001*0.37*1.7</f>
        <v>42769839.385000005</v>
      </c>
      <c r="H31" s="3">
        <f>railway_new!I31*1000*railway_new!$B$31*0.001*0.37*1.7</f>
        <v>43347810.187500007</v>
      </c>
      <c r="I31" s="3">
        <f>railway_new!J31*1000*railway_new!$B$31*0.001*0.37*1.7</f>
        <v>43925780.99000001</v>
      </c>
      <c r="J31" s="3">
        <f>railway_new!K31*1000*railway_new!$B$31*0.001*0.37*1.7</f>
        <v>44503751.792500012</v>
      </c>
      <c r="K31" s="3">
        <f>railway_new!L31*1000*railway_new!$B$31*0.001*0.37*1.7</f>
        <v>45081722.595000006</v>
      </c>
      <c r="L31" s="3">
        <f>railway_new!M31*1000*railway_new!$B$31*0.001*0.37*1.7</f>
        <v>45659693.397500008</v>
      </c>
      <c r="M31" s="3">
        <f>railway_new!N31*1000*railway_new!$B$31*0.001*0.37*1.7</f>
        <v>46237664.200000003</v>
      </c>
      <c r="N31" s="3">
        <f>railway_new!O31*1000*railway_new!$B$31*0.001*0.37*1.7</f>
        <v>46815635.002500013</v>
      </c>
      <c r="O31" s="3">
        <f>railway_new!P31*1000*railway_new!$B$31*0.001*0.37*1.7</f>
        <v>47393605.805</v>
      </c>
      <c r="P31" s="3">
        <f>railway_new!Q31*1000*railway_new!$B$31*0.001*0.37*1.7</f>
        <v>48384677.074999996</v>
      </c>
      <c r="Q31" s="3">
        <f>railway_new!R31*1000*railway_new!$B$31*0.001*0.37*1.7</f>
        <v>46662487.654999994</v>
      </c>
      <c r="R31" s="3">
        <f>railway_new!S31*1000*railway_new!$B$31*0.001*0.37*1.7</f>
        <v>46705813.174999997</v>
      </c>
      <c r="S31" s="3">
        <f>railway_new!T31*1000*railway_new!$B$31*0.001*0.37*1.7</f>
        <v>45769801.420000002</v>
      </c>
      <c r="T31" s="3">
        <f>railway_new!U31*1000*railway_new!$B$31*0.001*0.37*1.7</f>
        <v>41622059.841250002</v>
      </c>
      <c r="U31" s="3">
        <f>railway_new!V31*1000*railway_new!$B$31*0.001*0.37*1.7</f>
        <v>37474318.262499996</v>
      </c>
      <c r="V31" s="3">
        <f>railway_new!W31*1000*railway_new!$B$31*0.001*0.37*1.7</f>
        <v>33326576.683749996</v>
      </c>
      <c r="W31" s="3">
        <f>railway_new!X31*1000*railway_new!$B$31*0.001*0.37*1.7</f>
        <v>29178835.104999997</v>
      </c>
      <c r="X31" s="3">
        <f>railway_new!Y31*1000*railway_new!$B$31*0.001*0.37*1.7</f>
        <v>28546778.951250002</v>
      </c>
      <c r="Y31" s="3">
        <f>railway_new!Z31*1000*railway_new!$B$31*0.001*0.37*1.7</f>
        <v>27914722.797499996</v>
      </c>
      <c r="Z31" s="3">
        <f>railway_new!AA31*1000*railway_new!$B$31*0.001*0.37*1.7</f>
        <v>27282666.643750001</v>
      </c>
      <c r="AA31" s="3">
        <f>railway_new!AB31*1000*railway_new!$B$31*0.001*0.37*1.7</f>
        <v>26650610.489999998</v>
      </c>
      <c r="AB31" s="3">
        <f>railway_new!AC31*1000*railway_new!$B$31*0.001*0.37*1.7</f>
        <v>25312032.445</v>
      </c>
      <c r="AC31" s="3">
        <f>railway_new!AD31*1000*railway_new!$B$31*0.001*0.37*1.7</f>
        <v>23973454.399999999</v>
      </c>
      <c r="AD31" s="3">
        <f>railway_new!AE31*1000*railway_new!$B$31*0.001*0.37*1.7</f>
        <v>21419956.564999998</v>
      </c>
      <c r="AE31" s="3">
        <f>railway_new!AF31*1000*railway_new!$B$31*0.001*0.37*1.7</f>
        <v>22795316.171249997</v>
      </c>
      <c r="AF31" s="3">
        <f>railway_new!AG31*1000*railway_new!$B$31*0.001*0.37*1.7</f>
        <v>24170675.7775</v>
      </c>
      <c r="AG31" s="3">
        <f>railway_new!AH31*1000*railway_new!$B$31*0.001*0.37*1.7</f>
        <v>25546035.383749999</v>
      </c>
      <c r="AH31" s="3">
        <f>railway_new!AI31*1000*railway_new!$B$31*0.001*0.37*1.7</f>
        <v>26921394.989999998</v>
      </c>
      <c r="AI31" s="3">
        <f>railway_new!AJ31*1000*railway_new!$B$31*0.001*0.37*1.7</f>
        <v>29474892.824999999</v>
      </c>
      <c r="AJ31" s="3">
        <f>railway_new!AK31*1000*railway_new!$B$31*0.001*0.37*1.7</f>
        <v>26375312.914999999</v>
      </c>
      <c r="AK31" s="3">
        <f>railway_new!AL31*1000*railway_new!$B$31*0.001*0.37*1.7</f>
        <v>42010951.513999999</v>
      </c>
      <c r="AL31" s="3">
        <f>railway_new!AM31*1000*railway_new!$B$31*0.001*0.37*1.7</f>
        <v>42310014.941949993</v>
      </c>
      <c r="AM31" s="3">
        <f>railway_new!AN31*1000*railway_new!$B$31*0.001*0.37*1.7</f>
        <v>42609078.369899996</v>
      </c>
      <c r="AN31" s="3">
        <f>railway_new!AO31*1000*railway_new!$B$31*0.001*0.37*1.7</f>
        <v>42908150.823999994</v>
      </c>
      <c r="AO31" s="3">
        <f>railway_new!AP31*1000*railway_new!$B$31*0.001*0.37*1.7</f>
        <v>51644019.839999996</v>
      </c>
      <c r="AP31" s="3">
        <f>railway_new!AQ31*1000*railway_new!$B$31*0.001*0.37*1.7</f>
        <v>51859898.269550003</v>
      </c>
      <c r="AQ31" s="3">
        <f>railway_new!AR31*1000*railway_new!$B$31*0.001*0.37*1.7</f>
        <v>52075776.699100003</v>
      </c>
      <c r="AR31" s="3">
        <f>railway_new!AS31*1000*railway_new!$B$31*0.001*0.37*1.7</f>
        <v>52291655.128649987</v>
      </c>
      <c r="AS31" s="3">
        <f>railway_new!AT31*1000*railway_new!$B$31*0.001*0.37*1.7</f>
        <v>52507533.558199987</v>
      </c>
      <c r="AT31" s="3">
        <f>railway_new!AU31*1000*railway_new!$B$31*0.001*0.37*1.7</f>
        <v>52723411.987749986</v>
      </c>
      <c r="AU31" s="3">
        <f>railway_new!AV31*1000*railway_new!$B$31*0.001*0.37*1.7</f>
        <v>52939272.364999995</v>
      </c>
      <c r="AV31" s="3">
        <f>railway_new!AW31*1000*railway_new!$B$31*0.001*0.37*1.7</f>
        <v>51687345.359999999</v>
      </c>
      <c r="AW31" s="3">
        <f>railway_new!AX31*1000*railway_new!$B$31*0.001*0.37*1.7</f>
        <v>43775383.316</v>
      </c>
      <c r="AX31" s="3">
        <f>railway_new!AY31*1000*railway_new!$B$31*0.001*0.37*1.7</f>
        <v>43461273.295999996</v>
      </c>
      <c r="AY31" s="3">
        <f>railway_new!AZ31*1000*railway_new!$B$31*0.001*0.37*1.7</f>
        <v>43043362.550999999</v>
      </c>
      <c r="AZ31" s="3">
        <f>railway_new!BA31*1000*railway_new!$B$31*0.001*0.37*1.7</f>
        <v>58477718.004999995</v>
      </c>
    </row>
    <row r="32" spans="1:52" ht="13.5" customHeight="1">
      <c r="A32" s="2" t="s">
        <v>382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</row>
    <row r="33" spans="1:52" ht="13.5" customHeight="1">
      <c r="A33" s="3" t="s">
        <v>258</v>
      </c>
      <c r="B33" s="3" t="s">
        <v>52</v>
      </c>
      <c r="C33" s="3">
        <f>railway_new!D33*1000*railway_new!$B$33*0.001*0.37*1.7</f>
        <v>0</v>
      </c>
      <c r="D33" s="3">
        <f>railway_new!E33*1000*railway_new!$B$33*0.001*0.37*1.7</f>
        <v>0</v>
      </c>
      <c r="E33" s="3">
        <f>railway_new!F33*1000*railway_new!$B$33*0.001*0.37*1.7</f>
        <v>0</v>
      </c>
      <c r="F33" s="3">
        <f>railway_new!G33*1000*railway_new!$B$33*0.001*0.37*1.7</f>
        <v>0</v>
      </c>
      <c r="G33" s="3">
        <f>railway_new!H33*1000*railway_new!$B$33*0.001*0.37*1.7</f>
        <v>0</v>
      </c>
      <c r="H33" s="3">
        <f>railway_new!I33*1000*railway_new!$B$33*0.001*0.37*1.7</f>
        <v>0</v>
      </c>
      <c r="I33" s="3">
        <f>railway_new!J33*1000*railway_new!$B$33*0.001*0.37*1.7</f>
        <v>0</v>
      </c>
      <c r="J33" s="3">
        <f>railway_new!K33*1000*railway_new!$B$33*0.001*0.37*1.7</f>
        <v>0</v>
      </c>
      <c r="K33" s="3">
        <f>railway_new!L33*1000*railway_new!$B$33*0.001*0.37*1.7</f>
        <v>0</v>
      </c>
      <c r="L33" s="3">
        <f>railway_new!M33*1000*railway_new!$B$33*0.001*0.37*1.7</f>
        <v>0</v>
      </c>
      <c r="M33" s="3">
        <f>railway_new!N33*1000*railway_new!$B$33*0.001*0.37*1.7</f>
        <v>0</v>
      </c>
      <c r="N33" s="3">
        <f>railway_new!O33*1000*railway_new!$B$33*0.001*0.37*1.7</f>
        <v>0</v>
      </c>
      <c r="O33" s="3">
        <f>railway_new!P33*1000*railway_new!$B$33*0.001*0.37*1.7</f>
        <v>0</v>
      </c>
      <c r="P33" s="3">
        <f>railway_new!Q33*1000*railway_new!$B$33*0.001*0.37*1.7</f>
        <v>0</v>
      </c>
      <c r="Q33" s="3">
        <f>railway_new!R33*1000*railway_new!$B$33*0.001*0.37*1.7</f>
        <v>0</v>
      </c>
      <c r="R33" s="3">
        <f>railway_new!S33*1000*railway_new!$B$33*0.001*0.37*1.7</f>
        <v>0</v>
      </c>
      <c r="S33" s="3">
        <f>railway_new!T33*1000*railway_new!$B$33*0.001*0.37*1.7</f>
        <v>0</v>
      </c>
      <c r="T33" s="3">
        <f>railway_new!U33*1000*railway_new!$B$33*0.001*0.37*1.7</f>
        <v>0</v>
      </c>
      <c r="U33" s="3">
        <f>railway_new!V33*1000*railway_new!$B$33*0.001*0.37*1.7</f>
        <v>0</v>
      </c>
      <c r="V33" s="3">
        <f>railway_new!W33*1000*railway_new!$B$33*0.001*0.37*1.7</f>
        <v>0</v>
      </c>
      <c r="W33" s="3">
        <f>railway_new!X33*1000*railway_new!$B$33*0.001*0.37*1.7</f>
        <v>0</v>
      </c>
      <c r="X33" s="3">
        <f>railway_new!Y33*1000*railway_new!$B$33*0.001*0.37*1.7</f>
        <v>0</v>
      </c>
      <c r="Y33" s="3">
        <f>railway_new!Z33*1000*railway_new!$B$33*0.001*0.37*1.7</f>
        <v>0</v>
      </c>
      <c r="Z33" s="3">
        <f>railway_new!AA33*1000*railway_new!$B$33*0.001*0.37*1.7</f>
        <v>0</v>
      </c>
      <c r="AA33" s="3">
        <f>railway_new!AB33*1000*railway_new!$B$33*0.001*0.37*1.7</f>
        <v>0</v>
      </c>
      <c r="AB33" s="3">
        <f>railway_new!AC33*1000*railway_new!$B$33*0.001*0.37*1.7</f>
        <v>0</v>
      </c>
      <c r="AC33" s="3">
        <f>railway_new!AD33*1000*railway_new!$B$33*0.001*0.37*1.7</f>
        <v>0</v>
      </c>
      <c r="AD33" s="3">
        <f>railway_new!AE33*1000*railway_new!$B$33*0.001*0.37*1.7</f>
        <v>0</v>
      </c>
      <c r="AE33" s="3">
        <f>railway_new!AF33*1000*railway_new!$B$33*0.001*0.37*1.7</f>
        <v>0</v>
      </c>
      <c r="AF33" s="3">
        <f>railway_new!AG33*1000*railway_new!$B$33*0.001*0.37*1.7</f>
        <v>0</v>
      </c>
      <c r="AG33" s="3">
        <f>railway_new!AH33*1000*railway_new!$B$33*0.001*0.37*1.7</f>
        <v>0</v>
      </c>
      <c r="AH33" s="3">
        <f>railway_new!AI33*1000*railway_new!$B$33*0.001*0.37*1.7</f>
        <v>0</v>
      </c>
      <c r="AI33" s="3">
        <f>railway_new!AJ33*1000*railway_new!$B$33*0.001*0.37*1.7</f>
        <v>0</v>
      </c>
      <c r="AJ33" s="3">
        <f>railway_new!AK33*1000*railway_new!$B$33*0.001*0.37*1.7</f>
        <v>0</v>
      </c>
      <c r="AK33" s="3">
        <f>railway_new!AL33*1000*railway_new!$B$33*0.001*0.37*1.7</f>
        <v>0</v>
      </c>
      <c r="AL33" s="3">
        <f>railway_new!AM33*1000*railway_new!$B$33*0.001*0.37*1.7</f>
        <v>0</v>
      </c>
      <c r="AM33" s="3">
        <f>railway_new!AN33*1000*railway_new!$B$33*0.001*0.37*1.7</f>
        <v>0</v>
      </c>
      <c r="AN33" s="3">
        <f>railway_new!AO33*1000*railway_new!$B$33*0.001*0.37*1.7</f>
        <v>0</v>
      </c>
      <c r="AO33" s="3">
        <f>railway_new!AP33*1000*railway_new!$B$33*0.001*0.37*1.7</f>
        <v>0</v>
      </c>
      <c r="AP33" s="3">
        <f>railway_new!AQ33*1000*railway_new!$B$33*0.001*0.37*1.7</f>
        <v>0</v>
      </c>
      <c r="AQ33" s="3">
        <f>railway_new!AR33*1000*railway_new!$B$33*0.001*0.37*1.7</f>
        <v>0</v>
      </c>
      <c r="AR33" s="3">
        <f>railway_new!AS33*1000*railway_new!$B$33*0.001*0.37*1.7</f>
        <v>0</v>
      </c>
      <c r="AS33" s="3">
        <f>railway_new!AT33*1000*railway_new!$B$33*0.001*0.37*1.7</f>
        <v>0</v>
      </c>
      <c r="AT33" s="3">
        <f>railway_new!AU33*1000*railway_new!$B$33*0.001*0.37*1.7</f>
        <v>0</v>
      </c>
      <c r="AU33" s="3">
        <f>railway_new!AV33*1000*railway_new!$B$33*0.001*0.37*1.7</f>
        <v>0</v>
      </c>
      <c r="AV33" s="3">
        <f>railway_new!AW33*1000*railway_new!$B$33*0.001*0.37*1.7</f>
        <v>0</v>
      </c>
      <c r="AW33" s="3">
        <f>railway_new!AX33*1000*railway_new!$B$33*0.001*0.37*1.7</f>
        <v>0</v>
      </c>
      <c r="AX33" s="3">
        <f>railway_new!AY33*1000*railway_new!$B$33*0.001*0.37*1.7</f>
        <v>0</v>
      </c>
      <c r="AY33" s="3">
        <f>railway_new!AZ33*1000*railway_new!$B$33*0.001*0.37*1.7</f>
        <v>0</v>
      </c>
      <c r="AZ33" s="3">
        <f>railway_new!BA33*1000*railway_new!$B$33*0.001*0.37*1.7</f>
        <v>0</v>
      </c>
    </row>
    <row r="34" spans="1:52" ht="13.5" customHeight="1">
      <c r="A34" s="3" t="s">
        <v>203</v>
      </c>
      <c r="B34" s="3" t="s">
        <v>204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</row>
    <row r="35" spans="1:52" ht="13.5" customHeight="1">
      <c r="A35" s="3" t="s">
        <v>384</v>
      </c>
      <c r="B35" s="3" t="s">
        <v>55</v>
      </c>
      <c r="C35" s="3">
        <f>railway_new!D35*1000*railway_new!$B$35*0.001*0.37*1.7</f>
        <v>8729863.3239999991</v>
      </c>
      <c r="D35" s="3">
        <f>railway_new!E35*1000*railway_new!$B$35*0.001*0.37*1.7</f>
        <v>8675255.5568000004</v>
      </c>
      <c r="E35" s="3">
        <f>railway_new!F35*1000*railway_new!$B$35*0.001*0.37*1.7</f>
        <v>8620647.7896000016</v>
      </c>
      <c r="F35" s="3">
        <f>railway_new!G35*1000*railway_new!$B$35*0.001*0.37*1.7</f>
        <v>8566040.0223999992</v>
      </c>
      <c r="G35" s="3">
        <f>railway_new!H35*1000*railway_new!$B$35*0.001*0.37*1.7</f>
        <v>8511432.2552000005</v>
      </c>
      <c r="H35" s="3">
        <f>railway_new!I35*1000*railway_new!$B$35*0.001*0.37*1.7</f>
        <v>8456824.4879999999</v>
      </c>
      <c r="I35" s="3">
        <f>railway_new!J35*1000*railway_new!$B$35*0.001*0.37*1.7</f>
        <v>8402216.7208000012</v>
      </c>
      <c r="J35" s="3">
        <f>railway_new!K35*1000*railway_new!$B$35*0.001*0.37*1.7</f>
        <v>8347608.9535999987</v>
      </c>
      <c r="K35" s="3">
        <f>railway_new!L35*1000*railway_new!$B$35*0.001*0.37*1.7</f>
        <v>8293001.1863999972</v>
      </c>
      <c r="L35" s="3">
        <f>railway_new!M35*1000*railway_new!$B$35*0.001*0.37*1.7</f>
        <v>8238393.4191999994</v>
      </c>
      <c r="M35" s="3">
        <f>railway_new!N35*1000*railway_new!$B$35*0.001*0.37*1.7</f>
        <v>8183785.6519999988</v>
      </c>
      <c r="N35" s="3">
        <f>railway_new!O35*1000*railway_new!$B$35*0.001*0.37*1.7</f>
        <v>8183785.6519999988</v>
      </c>
      <c r="O35" s="3">
        <f>railway_new!P35*1000*railway_new!$B$35*0.001*0.37*1.7</f>
        <v>8183785.6519999988</v>
      </c>
      <c r="P35" s="3">
        <f>railway_new!Q35*1000*railway_new!$B$35*0.001*0.37*1.7</f>
        <v>7899150.5719999997</v>
      </c>
      <c r="Q35" s="3">
        <f>railway_new!R35*1000*railway_new!$B$35*0.001*0.37*1.7</f>
        <v>7732586.3399999999</v>
      </c>
      <c r="R35" s="3">
        <f>railway_new!S35*1000*railway_new!$B$35*0.001*0.37*1.7</f>
        <v>7618732.3080000002</v>
      </c>
      <c r="S35" s="3">
        <f>railway_new!T35*1000*railway_new!$B$35*0.001*0.37*1.7</f>
        <v>7674605.1199999992</v>
      </c>
      <c r="T35" s="3">
        <f>railway_new!U35*1000*railway_new!$B$35*0.001*0.37*1.7</f>
        <v>7346747.676</v>
      </c>
      <c r="U35" s="3">
        <f>railway_new!V35*1000*railway_new!$B$35*0.001*0.37*1.7</f>
        <v>7328119.8913199985</v>
      </c>
      <c r="V35" s="3">
        <f>railway_new!W35*1000*railway_new!$B$35*0.001*0.37*1.7</f>
        <v>7309492.106639999</v>
      </c>
      <c r="W35" s="3">
        <f>railway_new!X35*1000*railway_new!$B$35*0.001*0.37*1.7</f>
        <v>7290874.8640000001</v>
      </c>
      <c r="X35" s="3">
        <f>railway_new!Y35*1000*railway_new!$B$35*0.001*0.37*1.7</f>
        <v>6410825.3648000006</v>
      </c>
      <c r="Y35" s="3">
        <f>railway_new!Z35*1000*railway_new!$B$35*0.001*0.37*1.7</f>
        <v>5530775.8656000001</v>
      </c>
      <c r="Z35" s="3">
        <f>railway_new!AA35*1000*railway_new!$B$35*0.001*0.37*1.7</f>
        <v>4650726.3663999988</v>
      </c>
      <c r="AA35" s="3">
        <f>railway_new!AB35*1000*railway_new!$B$35*0.001*0.37*1.7</f>
        <v>3770676.8671999983</v>
      </c>
      <c r="AB35" s="3">
        <f>railway_new!AC35*1000*railway_new!$B$35*0.001*0.37*1.7</f>
        <v>2890627.3679999998</v>
      </c>
      <c r="AC35" s="3">
        <f>railway_new!AD35*1000*railway_new!$B$35*0.001*0.37*1.7</f>
        <v>2856892.84</v>
      </c>
      <c r="AD35" s="3">
        <f>railway_new!AE35*1000*railway_new!$B$35*0.001*0.37*1.7</f>
        <v>2592287.6359999999</v>
      </c>
      <c r="AE35" s="3">
        <f>railway_new!AF35*1000*railway_new!$B$35*0.001*0.37*1.7</f>
        <v>2327682.432</v>
      </c>
      <c r="AF35" s="3">
        <f>railway_new!AG35*1000*railway_new!$B$35*0.001*0.37*1.7</f>
        <v>2196961.1359999999</v>
      </c>
      <c r="AG35" s="3">
        <f>railway_new!AH35*1000*railway_new!$B$35*0.001*0.37*1.7</f>
        <v>2145305.1399999997</v>
      </c>
      <c r="AH35" s="3">
        <f>railway_new!AI35*1000*railway_new!$B$35*0.001*0.37*1.7</f>
        <v>2145305.1399999997</v>
      </c>
      <c r="AI35" s="3">
        <f>railway_new!AJ35*1000*railway_new!$B$35*0.001*0.37*1.7</f>
        <v>2145305.1399999997</v>
      </c>
      <c r="AJ35" s="3">
        <f>railway_new!AK35*1000*railway_new!$B$35*0.001*0.37*1.7</f>
        <v>2142669.63</v>
      </c>
      <c r="AK35" s="3">
        <f>railway_new!AL35*1000*railway_new!$B$35*0.001*0.37*1.7</f>
        <v>2140034.12</v>
      </c>
      <c r="AL35" s="3">
        <f>railway_new!AM35*1000*railway_new!$B$35*0.001*0.37*1.7</f>
        <v>2234912.48</v>
      </c>
      <c r="AM35" s="3">
        <f>railway_new!AN35*1000*railway_new!$B$35*0.001*0.37*1.7</f>
        <v>6217695.1919999998</v>
      </c>
      <c r="AN35" s="3">
        <f>railway_new!AO35*1000*railway_new!$B$35*0.001*0.37*1.7</f>
        <v>6217695.1919999998</v>
      </c>
      <c r="AO35" s="3">
        <f>railway_new!AP35*1000*railway_new!$B$35*0.001*0.37*1.7</f>
        <v>6217695.1919999998</v>
      </c>
      <c r="AP35" s="3">
        <f>railway_new!AQ35*1000*railway_new!$B$35*0.001*0.37*1.7</f>
        <v>6217695.1919999998</v>
      </c>
      <c r="AQ35" s="3">
        <f>railway_new!AR35*1000*railway_new!$B$35*0.001*0.37*1.7</f>
        <v>6217695.1919999998</v>
      </c>
      <c r="AR35" s="3">
        <f>railway_new!AS35*1000*railway_new!$B$35*0.001*0.37*1.7</f>
        <v>6217695.1919999998</v>
      </c>
      <c r="AS35" s="3">
        <f>railway_new!AT35*1000*railway_new!$B$35*0.001*0.37*1.7</f>
        <v>6217695.1919999998</v>
      </c>
      <c r="AT35" s="3">
        <f>railway_new!AU35*1000*railway_new!$B$35*0.001*0.37*1.7</f>
        <v>6217695.1919999998</v>
      </c>
      <c r="AU35" s="3">
        <f>railway_new!AV35*1000*railway_new!$B$35*0.001*0.37*1.7</f>
        <v>6217695.1919999998</v>
      </c>
      <c r="AV35" s="3">
        <f>railway_new!AW35*1000*railway_new!$B$35*0.001*0.37*1.7</f>
        <v>6217695.1919999998</v>
      </c>
      <c r="AW35" s="3">
        <f>railway_new!AX35*1000*railway_new!$B$35*0.001*0.37*1.7</f>
        <v>6217695.1919999998</v>
      </c>
      <c r="AX35" s="3">
        <f>railway_new!AY35*1000*railway_new!$B$35*0.001*0.37*1.7</f>
        <v>6217695.1919999998</v>
      </c>
      <c r="AY35" s="3">
        <f>railway_new!AZ35*1000*railway_new!$B$35*0.001*0.37*1.7</f>
        <v>6217695.1919999998</v>
      </c>
      <c r="AZ35" s="3">
        <f>railway_new!BA35*1000*railway_new!$B$35*0.001*0.37*1.7</f>
        <v>6217695.1919999998</v>
      </c>
    </row>
    <row r="36" spans="1:52" ht="13.5" customHeight="1">
      <c r="A36" s="3" t="s">
        <v>56</v>
      </c>
      <c r="B36" s="3" t="s">
        <v>57</v>
      </c>
      <c r="C36" s="3">
        <f>railway_new!D36*1000*railway_new!$B$36*0.001*0.37*1.7</f>
        <v>37007215</v>
      </c>
      <c r="D36" s="3">
        <f>railway_new!E36*1000*railway_new!$B$36*0.001*0.37*1.7</f>
        <v>37909830</v>
      </c>
      <c r="E36" s="3">
        <f>railway_new!F36*1000*railway_new!$B$36*0.001*0.37*1.7</f>
        <v>38812445</v>
      </c>
      <c r="F36" s="3">
        <f>railway_new!G36*1000*railway_new!$B$36*0.001*0.37*1.7</f>
        <v>39715060</v>
      </c>
      <c r="G36" s="3">
        <f>railway_new!H36*1000*railway_new!$B$36*0.001*0.37*1.7</f>
        <v>40617675</v>
      </c>
      <c r="H36" s="3">
        <f>railway_new!I36*1000*railway_new!$B$36*0.001*0.37*1.7</f>
        <v>41520290</v>
      </c>
      <c r="I36" s="3">
        <f>railway_new!J36*1000*railway_new!$B$36*0.001*0.37*1.7</f>
        <v>42231550.620000005</v>
      </c>
      <c r="J36" s="3">
        <f>railway_new!K36*1000*railway_new!$B$36*0.001*0.37*1.7</f>
        <v>42942811.239999995</v>
      </c>
      <c r="K36" s="3">
        <f>railway_new!L36*1000*railway_new!$B$36*0.001*0.37*1.7</f>
        <v>43654071.859999999</v>
      </c>
      <c r="L36" s="3">
        <f>railway_new!M36*1000*railway_new!$B$36*0.001*0.37*1.7</f>
        <v>44365332.479999997</v>
      </c>
      <c r="M36" s="3">
        <f>railway_new!N36*1000*railway_new!$B$36*0.001*0.37*1.7</f>
        <v>45076593.100000001</v>
      </c>
      <c r="N36" s="3">
        <f>railway_new!O36*1000*railway_new!$B$36*0.001*0.37*1.7</f>
        <v>45295025.93</v>
      </c>
      <c r="O36" s="3">
        <f>railway_new!P36*1000*railway_new!$B$36*0.001*0.37*1.7</f>
        <v>45664195.464999996</v>
      </c>
      <c r="P36" s="3">
        <f>railway_new!Q36*1000*railway_new!$B$36*0.001*0.37*1.7</f>
        <v>46578544.460000001</v>
      </c>
      <c r="Q36" s="3">
        <f>railway_new!R36*1000*railway_new!$B$36*0.001*0.37*1.7</f>
        <v>46578544.460000001</v>
      </c>
      <c r="R36" s="3">
        <f>railway_new!S36*1000*railway_new!$B$36*0.001*0.37*1.7</f>
        <v>47043391.185000002</v>
      </c>
      <c r="S36" s="3">
        <f>railway_new!T36*1000*railway_new!$B$36*0.001*0.37*1.7</f>
        <v>47375553.504999995</v>
      </c>
      <c r="T36" s="3">
        <f>railway_new!U36*1000*railway_new!$B$36*0.001*0.37*1.7</f>
        <v>47487477.765000001</v>
      </c>
      <c r="U36" s="3">
        <f>railway_new!V36*1000*railway_new!$B$36*0.001*0.37*1.7</f>
        <v>47628285.704999998</v>
      </c>
      <c r="V36" s="3">
        <f>railway_new!W36*1000*railway_new!$B$36*0.001*0.37*1.7</f>
        <v>48007384.004999995</v>
      </c>
      <c r="W36" s="3">
        <f>railway_new!X36*1000*railway_new!$B$36*0.001*0.37*1.7</f>
        <v>48179783.469999999</v>
      </c>
      <c r="X36" s="3">
        <f>railway_new!Y36*1000*railway_new!$B$36*0.001*0.37*1.7</f>
        <v>48214082.839999996</v>
      </c>
      <c r="Y36" s="3">
        <f>railway_new!Z36*1000*railway_new!$B$36*0.001*0.37*1.7</f>
        <v>48349475.089999996</v>
      </c>
      <c r="Z36" s="3">
        <f>railway_new!AA36*1000*railway_new!$B$36*0.001*0.37*1.7</f>
        <v>48562492.229999997</v>
      </c>
      <c r="AA36" s="3">
        <f>railway_new!AB36*1000*railway_new!$B$36*0.001*0.37*1.7</f>
        <v>48733989.079999998</v>
      </c>
      <c r="AB36" s="3">
        <f>railway_new!AC36*1000*railway_new!$B$36*0.001*0.37*1.7</f>
        <v>49297220.839999996</v>
      </c>
      <c r="AC36" s="3">
        <f>railway_new!AD36*1000*railway_new!$B$36*0.001*0.37*1.7</f>
        <v>51158412.969999999</v>
      </c>
      <c r="AD36" s="3">
        <f>railway_new!AE36*1000*railway_new!$B$36*0.001*0.37*1.7</f>
        <v>51959935.089999996</v>
      </c>
      <c r="AE36" s="3">
        <f>railway_new!AF36*1000*railway_new!$B$36*0.001*0.37*1.7</f>
        <v>51975279.545000002</v>
      </c>
      <c r="AF36" s="3">
        <f>railway_new!AG36*1000*railway_new!$B$36*0.001*0.37*1.7</f>
        <v>51804685.310000002</v>
      </c>
      <c r="AG36" s="3">
        <f>railway_new!AH36*1000*railway_new!$B$36*0.001*0.37*1.7</f>
        <v>52943785.439999998</v>
      </c>
      <c r="AH36" s="3">
        <f>railway_new!AI36*1000*railway_new!$B$36*0.001*0.37*1.7</f>
        <v>53325591.585000001</v>
      </c>
      <c r="AI36" s="3">
        <f>railway_new!AJ36*1000*railway_new!$B$36*0.001*0.37*1.7</f>
        <v>53732670.949999996</v>
      </c>
      <c r="AJ36" s="3">
        <f>railway_new!AK36*1000*railway_new!$B$36*0.001*0.37*1.7</f>
        <v>54559466.289999999</v>
      </c>
      <c r="AK36" s="3">
        <f>railway_new!AL36*1000*railway_new!$B$36*0.001*0.37*1.7</f>
        <v>55073054.225000001</v>
      </c>
      <c r="AL36" s="3">
        <f>railway_new!AM36*1000*railway_new!$B$36*0.001*0.37*1.7</f>
        <v>56142653</v>
      </c>
      <c r="AM36" s="3">
        <f>railway_new!AN36*1000*railway_new!$B$36*0.001*0.37*1.7</f>
        <v>57236351.5955</v>
      </c>
      <c r="AN36" s="3">
        <f>railway_new!AO36*1000*railway_new!$B$36*0.001*0.37*1.7</f>
        <v>57439259.44749999</v>
      </c>
      <c r="AO36" s="3">
        <f>railway_new!AP36*1000*railway_new!$B$36*0.001*0.37*1.7</f>
        <v>54887115.534999996</v>
      </c>
      <c r="AP36" s="3">
        <f>railway_new!AQ36*1000*railway_new!$B$36*0.001*0.37*1.7</f>
        <v>59113158.965000004</v>
      </c>
      <c r="AQ36" s="3">
        <f>railway_new!AR36*1000*railway_new!$B$36*0.001*0.37*1.7</f>
        <v>59788314.984999992</v>
      </c>
      <c r="AR36" s="3">
        <f>railway_new!AS36*1000*railway_new!$B$36*0.001*0.37*1.7</f>
        <v>59609597.215000004</v>
      </c>
      <c r="AS36" s="3">
        <f>railway_new!AT36*1000*railway_new!$B$36*0.001*0.37*1.7</f>
        <v>59841569.270000003</v>
      </c>
      <c r="AT36" s="3">
        <f>railway_new!AU36*1000*railway_new!$B$36*0.001*0.37*1.7</f>
        <v>60100619.774999999</v>
      </c>
      <c r="AU36" s="3">
        <f>railway_new!AV36*1000*railway_new!$B$36*0.001*0.37*1.7</f>
        <v>60465276.234999992</v>
      </c>
      <c r="AV36" s="3">
        <f>railway_new!AW36*1000*railway_new!$B$36*0.001*0.37*1.7</f>
        <v>60666559.379999995</v>
      </c>
      <c r="AW36" s="3">
        <f>railway_new!AX36*1000*railway_new!$B$36*0.001*0.37*1.7</f>
        <v>75564219.954999998</v>
      </c>
      <c r="AX36" s="3">
        <f>railway_new!AY36*1000*railway_new!$B$36*0.001*0.37*1.7</f>
        <v>60726131.969999999</v>
      </c>
      <c r="AY36" s="3">
        <f>railway_new!AZ36*1000*railway_new!$B$36*0.001*0.37*1.7</f>
        <v>60940051.725000001</v>
      </c>
      <c r="AZ36" s="3">
        <f>railway_new!BA36*1000*railway_new!$B$36*0.001*0.37*1.7</f>
        <v>61505088.715000004</v>
      </c>
    </row>
    <row r="37" spans="1:52" ht="13.5" customHeight="1">
      <c r="A37" s="3" t="s">
        <v>369</v>
      </c>
      <c r="B37" s="3" t="s">
        <v>370</v>
      </c>
      <c r="C37" s="3">
        <f>railway_new!D37*1000*railway_new!$B$37*0.001*0.37*1.7</f>
        <v>0</v>
      </c>
      <c r="D37" s="3">
        <f>railway_new!E37*1000*railway_new!$B$37*0.001*0.37*1.7</f>
        <v>0</v>
      </c>
      <c r="E37" s="3">
        <f>railway_new!F37*1000*railway_new!$B$37*0.001*0.37*1.7</f>
        <v>0</v>
      </c>
      <c r="F37" s="3">
        <f>railway_new!G37*1000*railway_new!$B$37*0.001*0.37*1.7</f>
        <v>0</v>
      </c>
      <c r="G37" s="3">
        <f>railway_new!H37*1000*railway_new!$B$37*0.001*0.37*1.7</f>
        <v>0</v>
      </c>
      <c r="H37" s="3">
        <f>railway_new!I37*1000*railway_new!$B$37*0.001*0.37*1.7</f>
        <v>0</v>
      </c>
      <c r="I37" s="3">
        <f>railway_new!J37*1000*railway_new!$B$37*0.001*0.37*1.7</f>
        <v>0</v>
      </c>
      <c r="J37" s="3">
        <f>railway_new!K37*1000*railway_new!$B$37*0.001*0.37*1.7</f>
        <v>0</v>
      </c>
      <c r="K37" s="3">
        <f>railway_new!L37*1000*railway_new!$B$37*0.001*0.37*1.7</f>
        <v>0</v>
      </c>
      <c r="L37" s="3">
        <f>railway_new!M37*1000*railway_new!$B$37*0.001*0.37*1.7</f>
        <v>0</v>
      </c>
      <c r="M37" s="3">
        <f>railway_new!N37*1000*railway_new!$B$37*0.001*0.37*1.7</f>
        <v>0</v>
      </c>
      <c r="N37" s="3">
        <f>railway_new!O37*1000*railway_new!$B$37*0.001*0.37*1.7</f>
        <v>0</v>
      </c>
      <c r="O37" s="3">
        <f>railway_new!P37*1000*railway_new!$B$37*0.001*0.37*1.7</f>
        <v>0</v>
      </c>
      <c r="P37" s="3">
        <f>railway_new!Q37*1000*railway_new!$B$37*0.001*0.37*1.7</f>
        <v>0</v>
      </c>
      <c r="Q37" s="3">
        <f>railway_new!R37*1000*railway_new!$B$37*0.001*0.37*1.7</f>
        <v>0</v>
      </c>
      <c r="R37" s="3">
        <f>railway_new!S37*1000*railway_new!$B$37*0.001*0.37*1.7</f>
        <v>0</v>
      </c>
      <c r="S37" s="3">
        <f>railway_new!T37*1000*railway_new!$B$37*0.001*0.37*1.7</f>
        <v>0</v>
      </c>
      <c r="T37" s="3">
        <f>railway_new!U37*1000*railway_new!$B$37*0.001*0.37*1.7</f>
        <v>0</v>
      </c>
      <c r="U37" s="3">
        <f>railway_new!V37*1000*railway_new!$B$37*0.001*0.37*1.7</f>
        <v>0</v>
      </c>
      <c r="V37" s="3">
        <f>railway_new!W37*1000*railway_new!$B$37*0.001*0.37*1.7</f>
        <v>0</v>
      </c>
      <c r="W37" s="3">
        <f>railway_new!X37*1000*railway_new!$B$37*0.001*0.37*1.7</f>
        <v>0</v>
      </c>
      <c r="X37" s="3">
        <f>railway_new!Y37*1000*railway_new!$B$37*0.001*0.37*1.7</f>
        <v>0</v>
      </c>
      <c r="Y37" s="3">
        <f>railway_new!Z37*1000*railway_new!$B$37*0.001*0.37*1.7</f>
        <v>0</v>
      </c>
      <c r="Z37" s="3">
        <f>railway_new!AA37*1000*railway_new!$B$37*0.001*0.37*1.7</f>
        <v>0</v>
      </c>
      <c r="AA37" s="3">
        <f>railway_new!AB37*1000*railway_new!$B$37*0.001*0.37*1.7</f>
        <v>0</v>
      </c>
      <c r="AB37" s="3">
        <f>railway_new!AC37*1000*railway_new!$B$37*0.001*0.37*1.7</f>
        <v>0</v>
      </c>
      <c r="AC37" s="3">
        <f>railway_new!AD37*1000*railway_new!$B$37*0.001*0.37*1.7</f>
        <v>0</v>
      </c>
      <c r="AD37" s="3">
        <f>railway_new!AE37*1000*railway_new!$B$37*0.001*0.37*1.7</f>
        <v>0</v>
      </c>
      <c r="AE37" s="3">
        <f>railway_new!AF37*1000*railway_new!$B$37*0.001*0.37*1.7</f>
        <v>0</v>
      </c>
      <c r="AF37" s="3">
        <f>railway_new!AG37*1000*railway_new!$B$37*0.001*0.37*1.7</f>
        <v>0</v>
      </c>
      <c r="AG37" s="3">
        <f>railway_new!AH37*1000*railway_new!$B$37*0.001*0.37*1.7</f>
        <v>0</v>
      </c>
      <c r="AH37" s="3">
        <f>railway_new!AI37*1000*railway_new!$B$37*0.001*0.37*1.7</f>
        <v>0</v>
      </c>
      <c r="AI37" s="3">
        <f>railway_new!AJ37*1000*railway_new!$B$37*0.001*0.37*1.7</f>
        <v>0</v>
      </c>
      <c r="AJ37" s="3">
        <f>railway_new!AK37*1000*railway_new!$B$37*0.001*0.37*1.7</f>
        <v>0</v>
      </c>
      <c r="AK37" s="3">
        <f>railway_new!AL37*1000*railway_new!$B$37*0.001*0.37*1.7</f>
        <v>0</v>
      </c>
      <c r="AL37" s="3">
        <f>railway_new!AM37*1000*railway_new!$B$37*0.001*0.37*1.7</f>
        <v>0</v>
      </c>
      <c r="AM37" s="3">
        <f>railway_new!AN37*1000*railway_new!$B$37*0.001*0.37*1.7</f>
        <v>0</v>
      </c>
      <c r="AN37" s="3">
        <f>railway_new!AO37*1000*railway_new!$B$37*0.001*0.37*1.7</f>
        <v>0</v>
      </c>
      <c r="AO37" s="3">
        <f>railway_new!AP37*1000*railway_new!$B$37*0.001*0.37*1.7</f>
        <v>0</v>
      </c>
      <c r="AP37" s="3">
        <f>railway_new!AQ37*1000*railway_new!$B$37*0.001*0.37*1.7</f>
        <v>0</v>
      </c>
      <c r="AQ37" s="3">
        <f>railway_new!AR37*1000*railway_new!$B$37*0.001*0.37*1.7</f>
        <v>0</v>
      </c>
      <c r="AR37" s="3">
        <f>railway_new!AS37*1000*railway_new!$B$37*0.001*0.37*1.7</f>
        <v>0</v>
      </c>
      <c r="AS37" s="3">
        <f>railway_new!AT37*1000*railway_new!$B$37*0.001*0.37*1.7</f>
        <v>0</v>
      </c>
      <c r="AT37" s="3">
        <f>railway_new!AU37*1000*railway_new!$B$37*0.001*0.37*1.7</f>
        <v>0</v>
      </c>
      <c r="AU37" s="3">
        <f>railway_new!AV37*1000*railway_new!$B$37*0.001*0.37*1.7</f>
        <v>0</v>
      </c>
      <c r="AV37" s="3">
        <f>railway_new!AW37*1000*railway_new!$B$37*0.001*0.37*1.7</f>
        <v>0</v>
      </c>
      <c r="AW37" s="3">
        <f>railway_new!AX37*1000*railway_new!$B$37*0.001*0.37*1.7</f>
        <v>0</v>
      </c>
      <c r="AX37" s="3">
        <f>railway_new!AY37*1000*railway_new!$B$37*0.001*0.37*1.7</f>
        <v>0</v>
      </c>
      <c r="AY37" s="3">
        <f>railway_new!AZ37*1000*railway_new!$B$37*0.001*0.37*1.7</f>
        <v>0</v>
      </c>
      <c r="AZ37" s="3">
        <f>railway_new!BA37*1000*railway_new!$B$37*0.001*0.37*1.7</f>
        <v>0</v>
      </c>
    </row>
    <row r="38" spans="1:52" ht="13.5" customHeight="1">
      <c r="A38" s="3" t="s">
        <v>234</v>
      </c>
      <c r="B38" s="3" t="s">
        <v>63</v>
      </c>
      <c r="C38" s="3">
        <f>railway_new!D38*1000*railway_new!$B$38*0.001*0.37*1.7</f>
        <v>1975377.0159999998</v>
      </c>
      <c r="D38" s="3">
        <f>railway_new!E38*1000*railway_new!$B$38*0.001*0.37*1.7</f>
        <v>1940077.7875999997</v>
      </c>
      <c r="E38" s="3">
        <f>railway_new!F38*1000*railway_new!$B$38*0.001*0.37*1.7</f>
        <v>1904778.5592</v>
      </c>
      <c r="F38" s="3">
        <f>railway_new!G38*1000*railway_new!$B$38*0.001*0.37*1.7</f>
        <v>1869479.3307999999</v>
      </c>
      <c r="G38" s="3">
        <f>railway_new!H38*1000*railway_new!$B$38*0.001*0.37*1.7</f>
        <v>1834180.1023999997</v>
      </c>
      <c r="H38" s="3">
        <f>railway_new!I38*1000*railway_new!$B$38*0.001*0.37*1.7</f>
        <v>1798880.8739999996</v>
      </c>
      <c r="I38" s="3">
        <f>railway_new!J38*1000*railway_new!$B$38*0.001*0.37*1.7</f>
        <v>1763581.6455999995</v>
      </c>
      <c r="J38" s="3">
        <f>railway_new!K38*1000*railway_new!$B$38*0.001*0.37*1.7</f>
        <v>1728282.4171999996</v>
      </c>
      <c r="K38" s="3">
        <f>railway_new!L38*1000*railway_new!$B$38*0.001*0.37*1.7</f>
        <v>1692983.1887999994</v>
      </c>
      <c r="L38" s="3">
        <f>railway_new!M38*1000*railway_new!$B$38*0.001*0.37*1.7</f>
        <v>1657683.9603999995</v>
      </c>
      <c r="M38" s="3">
        <f>railway_new!N38*1000*railway_new!$B$38*0.001*0.37*1.7</f>
        <v>1622384.7319999998</v>
      </c>
      <c r="N38" s="3">
        <f>railway_new!O38*1000*railway_new!$B$38*0.001*0.37*1.7</f>
        <v>1622384.7319999998</v>
      </c>
      <c r="O38" s="3">
        <f>railway_new!P38*1000*railway_new!$B$38*0.001*0.37*1.7</f>
        <v>1557995.26</v>
      </c>
      <c r="P38" s="3">
        <f>railway_new!Q38*1000*railway_new!$B$38*0.001*0.37*1.7</f>
        <v>1540748.08</v>
      </c>
      <c r="Q38" s="3">
        <f>railway_new!R38*1000*railway_new!$B$38*0.001*0.37*1.7</f>
        <v>1507403.5319999999</v>
      </c>
      <c r="R38" s="3">
        <f>railway_new!S38*1000*railway_new!$B$38*0.001*0.37*1.7</f>
        <v>1507403.5319999999</v>
      </c>
      <c r="S38" s="3">
        <f>railway_new!T38*1000*railway_new!$B$38*0.001*0.37*1.7</f>
        <v>1503954.0959999999</v>
      </c>
      <c r="T38" s="3">
        <f>railway_new!U38*1000*railway_new!$B$38*0.001*0.37*1.7</f>
        <v>1503954.0959999999</v>
      </c>
      <c r="U38" s="3">
        <f>railway_new!V38*1000*railway_new!$B$38*0.001*0.37*1.7</f>
        <v>1487856.7279999999</v>
      </c>
      <c r="V38" s="3">
        <f>railway_new!W38*1000*railway_new!$B$38*0.001*0.37*1.7</f>
        <v>1471759.3600000001</v>
      </c>
      <c r="W38" s="3">
        <f>railway_new!X38*1000*railway_new!$B$38*0.001*0.37*1.7</f>
        <v>1455661.9920000001</v>
      </c>
      <c r="X38" s="3">
        <f>railway_new!Y38*1000*railway_new!$B$38*0.001*0.37*1.7</f>
        <v>1366982.7415</v>
      </c>
      <c r="Y38" s="3">
        <f>railway_new!Z38*1000*railway_new!$B$38*0.001*0.37*1.7</f>
        <v>1278303.4909999999</v>
      </c>
      <c r="Z38" s="3">
        <f>railway_new!AA38*1000*railway_new!$B$38*0.001*0.37*1.7</f>
        <v>1189624.2404999998</v>
      </c>
      <c r="AA38" s="3">
        <f>railway_new!AB38*1000*railway_new!$B$38*0.001*0.37*1.7</f>
        <v>1100944.99</v>
      </c>
      <c r="AB38" s="3">
        <f>railway_new!AC38*1000*railway_new!$B$38*0.001*0.37*1.7</f>
        <v>1034830.7999999999</v>
      </c>
      <c r="AC38" s="3">
        <f>railway_new!AD38*1000*railway_new!$B$38*0.001*0.37*1.7</f>
        <v>1813253.524</v>
      </c>
      <c r="AD38" s="3">
        <f>railway_new!AE38*1000*railway_new!$B$38*0.001*0.37*1.7</f>
        <v>1748289.1459999999</v>
      </c>
      <c r="AE38" s="3">
        <f>railway_new!AF38*1000*railway_new!$B$38*0.001*0.37*1.7</f>
        <v>1683324.7679999999</v>
      </c>
      <c r="AF38" s="3">
        <f>railway_new!AG38*1000*railway_new!$B$38*0.001*0.37*1.7</f>
        <v>1618360.39</v>
      </c>
      <c r="AG38" s="3">
        <f>railway_new!AH38*1000*railway_new!$B$38*0.001*0.37*1.7</f>
        <v>1553396.0119999999</v>
      </c>
      <c r="AH38" s="3">
        <f>railway_new!AI38*1000*railway_new!$B$38*0.001*0.37*1.7</f>
        <v>1488431.6340000001</v>
      </c>
      <c r="AI38" s="3">
        <f>railway_new!AJ38*1000*railway_new!$B$38*0.001*0.37*1.7</f>
        <v>1423467.2559999998</v>
      </c>
      <c r="AJ38" s="3">
        <f>railway_new!AK38*1000*railway_new!$B$38*0.001*0.37*1.7</f>
        <v>1358502.8779999998</v>
      </c>
      <c r="AK38" s="3">
        <f>railway_new!AL38*1000*railway_new!$B$38*0.001*0.37*1.7</f>
        <v>1293538.5</v>
      </c>
      <c r="AL38" s="3">
        <f>railway_new!AM38*1000*railway_new!$B$38*0.001*0.37*1.7</f>
        <v>1228574.122</v>
      </c>
      <c r="AM38" s="3">
        <f>railway_new!AN38*1000*railway_new!$B$38*0.001*0.37*1.7</f>
        <v>1228574.122</v>
      </c>
      <c r="AN38" s="3">
        <f>railway_new!AO38*1000*railway_new!$B$38*0.001*0.37*1.7</f>
        <v>1092321.3999999999</v>
      </c>
      <c r="AO38" s="3">
        <f>railway_new!AP38*1000*railway_new!$B$38*0.001*0.37*1.7</f>
        <v>956068.67799999996</v>
      </c>
      <c r="AP38" s="3">
        <f>railway_new!AQ38*1000*railway_new!$B$38*0.001*0.37*1.7</f>
        <v>1001871.43902</v>
      </c>
      <c r="AQ38" s="3">
        <f>railway_new!AR38*1000*railway_new!$B$38*0.001*0.37*1.7</f>
        <v>1047674.2000400001</v>
      </c>
      <c r="AR38" s="3">
        <f>railway_new!AS38*1000*railway_new!$B$38*0.001*0.37*1.7</f>
        <v>1093476.9610600001</v>
      </c>
      <c r="AS38" s="3">
        <f>railway_new!AT38*1000*railway_new!$B$38*0.001*0.37*1.7</f>
        <v>1139279.72208</v>
      </c>
      <c r="AT38" s="3">
        <f>railway_new!AU38*1000*railway_new!$B$38*0.001*0.37*1.7</f>
        <v>1185082.4831000003</v>
      </c>
      <c r="AU38" s="3">
        <f>railway_new!AV38*1000*railway_new!$B$38*0.001*0.37*1.7</f>
        <v>1230873.746</v>
      </c>
      <c r="AV38" s="3">
        <f>railway_new!AW38*1000*railway_new!$B$38*0.001*0.37*1.7</f>
        <v>1230873.746</v>
      </c>
      <c r="AW38" s="3">
        <f>railway_new!AX38*1000*railway_new!$B$38*0.001*0.37*1.7</f>
        <v>1230873.746</v>
      </c>
      <c r="AX38" s="3">
        <f>railway_new!AY38*1000*railway_new!$B$38*0.001*0.37*1.7</f>
        <v>1230873.746</v>
      </c>
      <c r="AY38" s="3">
        <f>railway_new!AZ38*1000*railway_new!$B$38*0.001*0.37*1.7</f>
        <v>1230873.746</v>
      </c>
      <c r="AZ38" s="3">
        <f>railway_new!BA38*1000*railway_new!$B$38*0.001*0.37*1.7</f>
        <v>1230873.746</v>
      </c>
    </row>
    <row r="39" spans="1:52" ht="13.5" customHeight="1">
      <c r="A39" s="3" t="s">
        <v>64</v>
      </c>
      <c r="B39" s="3" t="s">
        <v>65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</row>
    <row r="40" spans="1:52" ht="13.5" customHeight="1">
      <c r="A40" s="5" t="s">
        <v>261</v>
      </c>
      <c r="B40" s="3" t="s">
        <v>62</v>
      </c>
      <c r="C40" s="3">
        <f>railway_new!D40*1000*railway_new!$B$40*0.001*0.37*1.7</f>
        <v>304782.81487499998</v>
      </c>
      <c r="D40" s="3">
        <f>railway_new!E40*1000*railway_new!$B$40*0.001*0.37*1.7</f>
        <v>309136.85508750001</v>
      </c>
      <c r="E40" s="3">
        <f>railway_new!F40*1000*railway_new!$B$40*0.001*0.37*1.7</f>
        <v>313490.89530000003</v>
      </c>
      <c r="F40" s="3">
        <f>railway_new!G40*1000*railway_new!$B$40*0.001*0.37*1.7</f>
        <v>317844.9355125</v>
      </c>
      <c r="G40" s="3">
        <f>railway_new!H40*1000*railway_new!$B$40*0.001*0.37*1.7</f>
        <v>322198.97572500003</v>
      </c>
      <c r="H40" s="3">
        <f>railway_new!I40*1000*railway_new!$B$40*0.001*0.37*1.7</f>
        <v>326553.01593750005</v>
      </c>
      <c r="I40" s="3">
        <f>railway_new!J40*1000*railway_new!$B$40*0.001*0.37*1.7</f>
        <v>330907.05615000002</v>
      </c>
      <c r="J40" s="3">
        <f>railway_new!K40*1000*railway_new!$B$40*0.001*0.37*1.7</f>
        <v>335261.09636250004</v>
      </c>
      <c r="K40" s="3">
        <f>railway_new!L40*1000*railway_new!$B$40*0.001*0.37*1.7</f>
        <v>339615.13657500007</v>
      </c>
      <c r="L40" s="3">
        <f>railway_new!M40*1000*railway_new!$B$40*0.001*0.37*1.7</f>
        <v>343969.17678750004</v>
      </c>
      <c r="M40" s="3">
        <f>railway_new!N40*1000*railway_new!$B$40*0.001*0.37*1.7</f>
        <v>348323.217</v>
      </c>
      <c r="N40" s="3">
        <f>railway_new!O40*1000*railway_new!$B$40*0.001*0.37*1.7</f>
        <v>348323.217</v>
      </c>
      <c r="O40" s="3">
        <f>railway_new!P40*1000*railway_new!$B$40*0.001*0.37*1.7</f>
        <v>348323.217</v>
      </c>
      <c r="P40" s="3">
        <f>railway_new!Q40*1000*railway_new!$B$40*0.001*0.37*1.7</f>
        <v>348323.217</v>
      </c>
      <c r="Q40" s="3">
        <f>railway_new!R40*1000*railway_new!$B$40*0.001*0.37*1.7</f>
        <v>347987.64549999998</v>
      </c>
      <c r="R40" s="3">
        <f>railway_new!S40*1000*railway_new!$B$40*0.001*0.37*1.7</f>
        <v>347987.64549999998</v>
      </c>
      <c r="S40" s="3">
        <f>railway_new!T40*1000*railway_new!$B$40*0.001*0.37*1.7</f>
        <v>409061.65850000002</v>
      </c>
      <c r="T40" s="3">
        <f>railway_new!U40*1000*railway_new!$B$40*0.001*0.37*1.7</f>
        <v>409061.65850000002</v>
      </c>
      <c r="U40" s="3">
        <f>railway_new!V40*1000*railway_new!$B$40*0.001*0.37*1.7</f>
        <v>409061.65850000002</v>
      </c>
      <c r="V40" s="3">
        <f>railway_new!W40*1000*railway_new!$B$40*0.001*0.37*1.7</f>
        <v>409061.65850000002</v>
      </c>
      <c r="W40" s="3">
        <f>railway_new!X40*1000*railway_new!$B$40*0.001*0.37*1.7</f>
        <v>375672.29424999998</v>
      </c>
      <c r="X40" s="3">
        <f>railway_new!Y40*1000*railway_new!$B$40*0.001*0.37*1.7</f>
        <v>342282.93</v>
      </c>
      <c r="Y40" s="3">
        <f>railway_new!Z40*1000*railway_new!$B$40*0.001*0.37*1.7</f>
        <v>342282.93</v>
      </c>
      <c r="Z40" s="3">
        <f>railway_new!AA40*1000*railway_new!$B$40*0.001*0.37*1.7</f>
        <v>402685.8</v>
      </c>
      <c r="AA40" s="3">
        <f>railway_new!AB40*1000*railway_new!$B$40*0.001*0.37*1.7</f>
        <v>473826.95799999998</v>
      </c>
      <c r="AB40" s="3">
        <f>railway_new!AC40*1000*railway_new!$B$40*0.001*0.37*1.7</f>
        <v>473826.95799999998</v>
      </c>
      <c r="AC40" s="3">
        <f>railway_new!AD40*1000*railway_new!$B$40*0.001*0.37*1.7</f>
        <v>473826.95799999998</v>
      </c>
      <c r="AD40" s="3">
        <f>railway_new!AE40*1000*railway_new!$B$40*0.001*0.37*1.7</f>
        <v>473826.95799999998</v>
      </c>
      <c r="AE40" s="3">
        <f>railway_new!AF40*1000*railway_new!$B$40*0.001*0.37*1.7</f>
        <v>600672.98499999999</v>
      </c>
      <c r="AF40" s="3">
        <f>railway_new!AG40*1000*railway_new!$B$40*0.001*0.37*1.7</f>
        <v>600672.98499999999</v>
      </c>
      <c r="AG40" s="3">
        <f>railway_new!AH40*1000*railway_new!$B$40*0.001*0.37*1.7</f>
        <v>604028.69999999995</v>
      </c>
      <c r="AH40" s="3">
        <f>railway_new!AI40*1000*railway_new!$B$40*0.001*0.37*1.7</f>
        <v>604028.69999999995</v>
      </c>
      <c r="AI40" s="3">
        <f>railway_new!AJ40*1000*railway_new!$B$40*0.001*0.37*1.7</f>
        <v>604028.69999999995</v>
      </c>
      <c r="AJ40" s="3">
        <f>railway_new!AK40*1000*railway_new!$B$40*0.001*0.37*1.7</f>
        <v>533558.68499999994</v>
      </c>
      <c r="AK40" s="3">
        <f>railway_new!AL40*1000*railway_new!$B$40*0.001*0.37*1.7</f>
        <v>533558.68499999994</v>
      </c>
      <c r="AL40" s="3">
        <f>railway_new!AM40*1000*railway_new!$B$40*0.001*0.37*1.7</f>
        <v>533558.68499999994</v>
      </c>
      <c r="AM40" s="3">
        <f>railway_new!AN40*1000*railway_new!$B$40*0.001*0.37*1.7</f>
        <v>533558.68499999994</v>
      </c>
      <c r="AN40" s="3">
        <f>railway_new!AO40*1000*railway_new!$B$40*0.001*0.37*1.7</f>
        <v>544545.29590999999</v>
      </c>
      <c r="AO40" s="3">
        <f>railway_new!AP40*1000*railway_new!$B$40*0.001*0.37*1.7</f>
        <v>555531.90682000003</v>
      </c>
      <c r="AP40" s="3">
        <f>railway_new!AQ40*1000*railway_new!$B$40*0.001*0.37*1.7</f>
        <v>566518.51772999996</v>
      </c>
      <c r="AQ40" s="3">
        <f>railway_new!AR40*1000*railway_new!$B$40*0.001*0.37*1.7</f>
        <v>577505.12864000001</v>
      </c>
      <c r="AR40" s="3">
        <f>railway_new!AS40*1000*railway_new!$B$40*0.001*0.37*1.7</f>
        <v>588491.73954999994</v>
      </c>
      <c r="AS40" s="3">
        <f>railway_new!AT40*1000*railway_new!$B$40*0.001*0.37*1.7</f>
        <v>599464.92760000005</v>
      </c>
      <c r="AT40" s="3">
        <f>railway_new!AU40*1000*railway_new!$B$40*0.001*0.37*1.7</f>
        <v>566511.80629999994</v>
      </c>
      <c r="AU40" s="3">
        <f>railway_new!AV40*1000*railway_new!$B$40*0.001*0.37*1.7</f>
        <v>533558.68499999994</v>
      </c>
      <c r="AV40" s="3">
        <f>railway_new!AW40*1000*railway_new!$B$40*0.001*0.37*1.7</f>
        <v>545773.48759999999</v>
      </c>
      <c r="AW40" s="3">
        <f>railway_new!AX40*1000*railway_new!$B$40*0.001*0.37*1.7</f>
        <v>557988.29020000016</v>
      </c>
      <c r="AX40" s="3">
        <f>railway_new!AY40*1000*railway_new!$B$40*0.001*0.37*1.7</f>
        <v>570203.0928000001</v>
      </c>
      <c r="AY40" s="3">
        <f>railway_new!AZ40*1000*railway_new!$B$40*0.001*0.37*1.7</f>
        <v>582417.89540000004</v>
      </c>
      <c r="AZ40" s="3">
        <f>railway_new!BA40*1000*railway_new!$B$40*0.001*0.37*1.7</f>
        <v>594632.69799999997</v>
      </c>
    </row>
    <row r="41" spans="1:52" ht="13.5" customHeight="1">
      <c r="A41" s="3" t="s">
        <v>262</v>
      </c>
      <c r="B41" s="5" t="s">
        <v>61</v>
      </c>
      <c r="C41" s="3">
        <f>railway_new!D41*1000*railway_new!$B$41*0.001*0.37*1.7</f>
        <v>2649085.313875</v>
      </c>
      <c r="D41" s="3">
        <f>railway_new!E41*1000*railway_new!$B$41*0.001*0.37*1.7</f>
        <v>2686929.3897875003</v>
      </c>
      <c r="E41" s="3">
        <f>railway_new!F41*1000*railway_new!$B$41*0.001*0.37*1.7</f>
        <v>2724773.4656999991</v>
      </c>
      <c r="F41" s="3">
        <f>railway_new!G41*1000*railway_new!$B$41*0.001*0.37*1.7</f>
        <v>2762617.5416124994</v>
      </c>
      <c r="G41" s="3">
        <f>railway_new!H41*1000*railway_new!$B$41*0.001*0.37*1.7</f>
        <v>2800461.6175249992</v>
      </c>
      <c r="H41" s="3">
        <f>railway_new!I41*1000*railway_new!$B$41*0.001*0.37*1.7</f>
        <v>2838305.6934374995</v>
      </c>
      <c r="I41" s="3">
        <f>railway_new!J41*1000*railway_new!$B$41*0.001*0.37*1.7</f>
        <v>2876149.7693499997</v>
      </c>
      <c r="J41" s="3">
        <f>railway_new!K41*1000*railway_new!$B$41*0.001*0.37*1.7</f>
        <v>2913993.8452624991</v>
      </c>
      <c r="K41" s="3">
        <f>railway_new!L41*1000*railway_new!$B$41*0.001*0.37*1.7</f>
        <v>2951837.9211749989</v>
      </c>
      <c r="L41" s="3">
        <f>railway_new!M41*1000*railway_new!$B$41*0.001*0.37*1.7</f>
        <v>2989681.9970874982</v>
      </c>
      <c r="M41" s="3">
        <f>railway_new!N41*1000*railway_new!$B$41*0.001*0.37*1.7</f>
        <v>3027526.0729999999</v>
      </c>
      <c r="N41" s="3">
        <f>railway_new!O41*1000*railway_new!$B$41*0.001*0.37*1.7</f>
        <v>3027526.0729999999</v>
      </c>
      <c r="O41" s="3">
        <f>railway_new!P41*1000*railway_new!$B$41*0.001*0.37*1.7</f>
        <v>3027526.0729999999</v>
      </c>
      <c r="P41" s="3">
        <f>railway_new!Q41*1000*railway_new!$B$41*0.001*0.37*1.7</f>
        <v>3027526.0729999999</v>
      </c>
      <c r="Q41" s="3">
        <f>railway_new!R41*1000*railway_new!$B$41*0.001*0.37*1.7</f>
        <v>3027526.0729999999</v>
      </c>
      <c r="R41" s="3">
        <f>railway_new!S41*1000*railway_new!$B$41*0.001*0.37*1.7</f>
        <v>3027526.0729999999</v>
      </c>
      <c r="S41" s="3">
        <f>railway_new!T41*1000*railway_new!$B$41*0.001*0.37*1.7</f>
        <v>3027526.0729999999</v>
      </c>
      <c r="T41" s="3">
        <f>railway_new!U41*1000*railway_new!$B$41*0.001*0.37*1.7</f>
        <v>3027526.0729999999</v>
      </c>
      <c r="U41" s="3">
        <f>railway_new!V41*1000*railway_new!$B$41*0.001*0.37*1.7</f>
        <v>3027526.0729999999</v>
      </c>
      <c r="V41" s="3">
        <f>railway_new!W41*1000*railway_new!$B$41*0.001*0.37*1.7</f>
        <v>3027526.0729999999</v>
      </c>
      <c r="W41" s="3">
        <f>railway_new!X41*1000*railway_new!$B$41*0.001*0.37*1.7</f>
        <v>3027526.0729999999</v>
      </c>
      <c r="X41" s="3">
        <f>railway_new!Y41*1000*railway_new!$B$41*0.001*0.37*1.7</f>
        <v>2947210.3901900002</v>
      </c>
      <c r="Y41" s="3">
        <f>railway_new!Z41*1000*railway_new!$B$41*0.001*0.37*1.7</f>
        <v>2866894.7073799996</v>
      </c>
      <c r="Z41" s="3">
        <f>railway_new!AA41*1000*railway_new!$B$41*0.001*0.37*1.7</f>
        <v>2786585.736</v>
      </c>
      <c r="AA41" s="3">
        <f>railway_new!AB41*1000*railway_new!$B$41*0.001*0.37*1.7</f>
        <v>3189271.5359999998</v>
      </c>
      <c r="AB41" s="3">
        <f>railway_new!AC41*1000*railway_new!$B$41*0.001*0.37*1.7</f>
        <v>3004707.2110000001</v>
      </c>
      <c r="AC41" s="3">
        <f>railway_new!AD41*1000*railway_new!$B$41*0.001*0.37*1.7</f>
        <v>2443631.6629999997</v>
      </c>
      <c r="AD41" s="3">
        <f>railway_new!AE41*1000*railway_new!$B$41*0.001*0.37*1.7</f>
        <v>2443631.6629999997</v>
      </c>
      <c r="AE41" s="3">
        <f>railway_new!AF41*1000*railway_new!$B$41*0.001*0.37*1.7</f>
        <v>2443631.6629999997</v>
      </c>
      <c r="AF41" s="3">
        <f>railway_new!AG41*1000*railway_new!$B$41*0.001*0.37*1.7</f>
        <v>2443631.6629999997</v>
      </c>
      <c r="AG41" s="3">
        <f>railway_new!AH41*1000*railway_new!$B$41*0.001*0.37*1.7</f>
        <v>2443631.6629999997</v>
      </c>
      <c r="AH41" s="3">
        <f>railway_new!AI41*1000*railway_new!$B$41*0.001*0.37*1.7</f>
        <v>2443631.6629999997</v>
      </c>
      <c r="AI41" s="3">
        <f>railway_new!AJ41*1000*railway_new!$B$41*0.001*0.37*1.7</f>
        <v>3019472.3569999998</v>
      </c>
      <c r="AJ41" s="3">
        <f>railway_new!AK41*1000*railway_new!$B$41*0.001*0.37*1.7</f>
        <v>3019472.3569999998</v>
      </c>
      <c r="AK41" s="3">
        <f>railway_new!AL41*1000*railway_new!$B$41*0.001*0.37*1.7</f>
        <v>2443631.6629999997</v>
      </c>
      <c r="AL41" s="3">
        <f>railway_new!AM41*1000*railway_new!$B$41*0.001*0.37*1.7</f>
        <v>2443631.6629999997</v>
      </c>
      <c r="AM41" s="3">
        <f>railway_new!AN41*1000*railway_new!$B$41*0.001*0.37*1.7</f>
        <v>2689270.0010000002</v>
      </c>
      <c r="AN41" s="3">
        <f>railway_new!AO41*1000*railway_new!$B$41*0.001*0.37*1.7</f>
        <v>2689270.0010000002</v>
      </c>
      <c r="AO41" s="3">
        <f>railway_new!AP41*1000*railway_new!$B$41*0.001*0.37*1.7</f>
        <v>2443631.6629999997</v>
      </c>
      <c r="AP41" s="3">
        <f>railway_new!AQ41*1000*railway_new!$B$41*0.001*0.37*1.7</f>
        <v>2443631.6629999997</v>
      </c>
      <c r="AQ41" s="3">
        <f>railway_new!AR41*1000*railway_new!$B$41*0.001*0.37*1.7</f>
        <v>2443631.6629999997</v>
      </c>
      <c r="AR41" s="3">
        <f>railway_new!AS41*1000*railway_new!$B$41*0.001*0.37*1.7</f>
        <v>2443631.6629999997</v>
      </c>
      <c r="AS41" s="3">
        <f>railway_new!AT41*1000*railway_new!$B$41*0.001*0.37*1.7</f>
        <v>2443631.6629999997</v>
      </c>
      <c r="AT41" s="3">
        <f>railway_new!AU41*1000*railway_new!$B$41*0.001*0.37*1.7</f>
        <v>2443631.6629999997</v>
      </c>
      <c r="AU41" s="3">
        <f>railway_new!AV41*1000*railway_new!$B$41*0.001*0.37*1.7</f>
        <v>2443631.6629999997</v>
      </c>
      <c r="AV41" s="3">
        <f>railway_new!AW41*1000*railway_new!$B$41*0.001*0.37*1.7</f>
        <v>2443631.6629999997</v>
      </c>
      <c r="AW41" s="3">
        <f>railway_new!AX41*1000*railway_new!$B$41*0.001*0.37*1.7</f>
        <v>2443631.6629999997</v>
      </c>
      <c r="AX41" s="3">
        <f>railway_new!AY41*1000*railway_new!$B$41*0.001*0.37*1.7</f>
        <v>2443631.6629999997</v>
      </c>
      <c r="AY41" s="3">
        <f>railway_new!AZ41*1000*railway_new!$B$41*0.001*0.37*1.7</f>
        <v>2443631.6629999997</v>
      </c>
      <c r="AZ41" s="3">
        <f>railway_new!BA41*1000*railway_new!$B$41*0.001*0.37*1.7</f>
        <v>2443631.6629999997</v>
      </c>
    </row>
    <row r="42" spans="1:52">
      <c r="A42" s="2" t="s">
        <v>371</v>
      </c>
      <c r="B42" s="5"/>
      <c r="C42" s="3">
        <f>railway_new!D42*1000*railway_new!$B$42*0.001*0.37*1.7</f>
        <v>0</v>
      </c>
      <c r="D42" s="3">
        <f>railway_new!E42*1000*railway_new!$B$42*0.001*0.37*1.7</f>
        <v>0</v>
      </c>
      <c r="E42" s="3">
        <f>railway_new!F42*1000*railway_new!$B$42*0.001*0.37*1.7</f>
        <v>0</v>
      </c>
      <c r="F42" s="3">
        <f>railway_new!G42*1000*railway_new!$B$42*0.001*0.37*1.7</f>
        <v>0</v>
      </c>
      <c r="G42" s="3">
        <f>railway_new!H42*1000*railway_new!$B$42*0.001*0.37*1.7</f>
        <v>0</v>
      </c>
      <c r="H42" s="3">
        <f>railway_new!I42*1000*railway_new!$B$42*0.001*0.37*1.7</f>
        <v>0</v>
      </c>
      <c r="I42" s="3">
        <f>railway_new!J42*1000*railway_new!$B$42*0.001*0.37*1.7</f>
        <v>0</v>
      </c>
      <c r="J42" s="3">
        <f>railway_new!K42*1000*railway_new!$B$42*0.001*0.37*1.7</f>
        <v>0</v>
      </c>
      <c r="K42" s="3">
        <f>railway_new!L42*1000*railway_new!$B$42*0.001*0.37*1.7</f>
        <v>0</v>
      </c>
      <c r="L42" s="3">
        <f>railway_new!M42*1000*railway_new!$B$42*0.001*0.37*1.7</f>
        <v>0</v>
      </c>
      <c r="M42" s="3">
        <f>railway_new!N42*1000*railway_new!$B$42*0.001*0.37*1.7</f>
        <v>0</v>
      </c>
      <c r="N42" s="3">
        <f>railway_new!O42*1000*railway_new!$B$42*0.001*0.37*1.7</f>
        <v>0</v>
      </c>
      <c r="O42" s="3">
        <f>railway_new!P42*1000*railway_new!$B$42*0.001*0.37*1.7</f>
        <v>0</v>
      </c>
      <c r="P42" s="3">
        <f>railway_new!Q42*1000*railway_new!$B$42*0.001*0.37*1.7</f>
        <v>0</v>
      </c>
      <c r="Q42" s="3">
        <f>railway_new!R42*1000*railway_new!$B$42*0.001*0.37*1.7</f>
        <v>0</v>
      </c>
      <c r="R42" s="3">
        <f>railway_new!S42*1000*railway_new!$B$42*0.001*0.37*1.7</f>
        <v>0</v>
      </c>
      <c r="S42" s="3">
        <f>railway_new!T42*1000*railway_new!$B$42*0.001*0.37*1.7</f>
        <v>0</v>
      </c>
      <c r="T42" s="3">
        <f>railway_new!U42*1000*railway_new!$B$42*0.001*0.37*1.7</f>
        <v>0</v>
      </c>
      <c r="U42" s="3">
        <f>railway_new!V42*1000*railway_new!$B$42*0.001*0.37*1.7</f>
        <v>0</v>
      </c>
      <c r="V42" s="3">
        <f>railway_new!W42*1000*railway_new!$B$42*0.001*0.37*1.7</f>
        <v>0</v>
      </c>
      <c r="W42" s="3">
        <f>railway_new!X42*1000*railway_new!$B$42*0.001*0.37*1.7</f>
        <v>0</v>
      </c>
      <c r="X42" s="3">
        <f>railway_new!Y42*1000*railway_new!$B$42*0.001*0.37*1.7</f>
        <v>0</v>
      </c>
      <c r="Y42" s="3">
        <f>railway_new!Z42*1000*railway_new!$B$42*0.001*0.37*1.7</f>
        <v>0</v>
      </c>
      <c r="Z42" s="3">
        <f>railway_new!AA42*1000*railway_new!$B$42*0.001*0.37*1.7</f>
        <v>0</v>
      </c>
      <c r="AA42" s="3">
        <f>railway_new!AB42*1000*railway_new!$B$42*0.001*0.37*1.7</f>
        <v>0</v>
      </c>
      <c r="AB42" s="3">
        <f>railway_new!AC42*1000*railway_new!$B$42*0.001*0.37*1.7</f>
        <v>0</v>
      </c>
      <c r="AC42" s="3">
        <f>railway_new!AD42*1000*railway_new!$B$42*0.001*0.37*1.7</f>
        <v>0</v>
      </c>
      <c r="AD42" s="3">
        <f>railway_new!AE42*1000*railway_new!$B$42*0.001*0.37*1.7</f>
        <v>0</v>
      </c>
      <c r="AE42" s="3">
        <f>railway_new!AF42*1000*railway_new!$B$42*0.001*0.37*1.7</f>
        <v>0</v>
      </c>
      <c r="AF42" s="3">
        <f>railway_new!AG42*1000*railway_new!$B$42*0.001*0.37*1.7</f>
        <v>0</v>
      </c>
      <c r="AG42" s="3">
        <f>railway_new!AH42*1000*railway_new!$B$42*0.001*0.37*1.7</f>
        <v>0</v>
      </c>
      <c r="AH42" s="3">
        <f>railway_new!AI42*1000*railway_new!$B$42*0.001*0.37*1.7</f>
        <v>0</v>
      </c>
      <c r="AI42" s="3">
        <f>railway_new!AJ42*1000*railway_new!$B$42*0.001*0.37*1.7</f>
        <v>0</v>
      </c>
      <c r="AJ42" s="3">
        <f>railway_new!AK42*1000*railway_new!$B$42*0.001*0.37*1.7</f>
        <v>0</v>
      </c>
      <c r="AK42" s="3">
        <f>railway_new!AL42*1000*railway_new!$B$42*0.001*0.37*1.7</f>
        <v>0</v>
      </c>
      <c r="AL42" s="3">
        <f>railway_new!AM42*1000*railway_new!$B$42*0.001*0.37*1.7</f>
        <v>0</v>
      </c>
      <c r="AM42" s="3">
        <f>railway_new!AN42*1000*railway_new!$B$42*0.001*0.37*1.7</f>
        <v>0</v>
      </c>
      <c r="AN42" s="3">
        <f>railway_new!AO42*1000*railway_new!$B$42*0.001*0.37*1.7</f>
        <v>0</v>
      </c>
      <c r="AO42" s="3">
        <f>railway_new!AP42*1000*railway_new!$B$42*0.001*0.37*1.7</f>
        <v>0</v>
      </c>
      <c r="AP42" s="3">
        <f>railway_new!AQ42*1000*railway_new!$B$42*0.001*0.37*1.7</f>
        <v>0</v>
      </c>
      <c r="AQ42" s="3">
        <f>railway_new!AR42*1000*railway_new!$B$42*0.001*0.37*1.7</f>
        <v>0</v>
      </c>
      <c r="AR42" s="3">
        <f>railway_new!AS42*1000*railway_new!$B$42*0.001*0.37*1.7</f>
        <v>0</v>
      </c>
      <c r="AS42" s="3">
        <f>railway_new!AT42*1000*railway_new!$B$42*0.001*0.37*1.7</f>
        <v>0</v>
      </c>
      <c r="AT42" s="3">
        <f>railway_new!AU42*1000*railway_new!$B$42*0.001*0.37*1.7</f>
        <v>0</v>
      </c>
      <c r="AU42" s="3">
        <f>railway_new!AV42*1000*railway_new!$B$42*0.001*0.37*1.7</f>
        <v>0</v>
      </c>
      <c r="AV42" s="3">
        <f>railway_new!AW42*1000*railway_new!$B$42*0.001*0.37*1.7</f>
        <v>0</v>
      </c>
      <c r="AW42" s="3">
        <f>railway_new!AX42*1000*railway_new!$B$42*0.001*0.37*1.7</f>
        <v>0</v>
      </c>
      <c r="AX42" s="3">
        <f>railway_new!AY42*1000*railway_new!$B$42*0.001*0.37*1.7</f>
        <v>0</v>
      </c>
      <c r="AY42" s="3">
        <f>railway_new!AZ42*1000*railway_new!$B$42*0.001*0.37*1.7</f>
        <v>0</v>
      </c>
      <c r="AZ42" s="3">
        <f>railway_new!BA42*1000*railway_new!$B$42*0.001*0.37*1.7</f>
        <v>0</v>
      </c>
    </row>
    <row r="43" spans="1:52" ht="13.5" customHeight="1">
      <c r="A43" s="3" t="s">
        <v>399</v>
      </c>
      <c r="B43" s="5" t="s">
        <v>66</v>
      </c>
      <c r="C43" s="3">
        <f>railway_new!D43*1000*railway_new!$B$43*0.001*0.37*1.7</f>
        <v>333558.071</v>
      </c>
      <c r="D43" s="3">
        <f>railway_new!E43*1000*railway_new!$B$43*0.001*0.37*1.7</f>
        <v>338323.18629999994</v>
      </c>
      <c r="E43" s="3">
        <f>railway_new!F43*1000*railway_new!$B$43*0.001*0.37*1.7</f>
        <v>343088.30160000006</v>
      </c>
      <c r="F43" s="3">
        <f>railway_new!G43*1000*railway_new!$B$43*0.001*0.37*1.7</f>
        <v>347853.41690000007</v>
      </c>
      <c r="G43" s="3">
        <f>railway_new!H43*1000*railway_new!$B$43*0.001*0.37*1.7</f>
        <v>352618.53220000007</v>
      </c>
      <c r="H43" s="3">
        <f>railway_new!I43*1000*railway_new!$B$43*0.001*0.37*1.7</f>
        <v>357383.64750000008</v>
      </c>
      <c r="I43" s="3">
        <f>railway_new!J43*1000*railway_new!$B$43*0.001*0.37*1.7</f>
        <v>362148.76280000008</v>
      </c>
      <c r="J43" s="3">
        <f>railway_new!K43*1000*railway_new!$B$43*0.001*0.37*1.7</f>
        <v>366913.87810000009</v>
      </c>
      <c r="K43" s="3">
        <f>railway_new!L43*1000*railway_new!$B$43*0.001*0.37*1.7</f>
        <v>371678.99340000009</v>
      </c>
      <c r="L43" s="3">
        <f>railway_new!M43*1000*railway_new!$B$43*0.001*0.37*1.7</f>
        <v>376444.10870000016</v>
      </c>
      <c r="M43" s="3">
        <f>railway_new!N43*1000*railway_new!$B$43*0.001*0.37*1.7</f>
        <v>381209.22399999999</v>
      </c>
      <c r="N43" s="3">
        <f>railway_new!O43*1000*railway_new!$B$43*0.001*0.37*1.7</f>
        <v>381209.22399999999</v>
      </c>
      <c r="O43" s="3">
        <f>railway_new!P43*1000*railway_new!$B$43*0.001*0.37*1.7</f>
        <v>381209.22399999999</v>
      </c>
      <c r="P43" s="3">
        <f>railway_new!Q43*1000*railway_new!$B$43*0.001*0.37*1.7</f>
        <v>381209.22399999999</v>
      </c>
      <c r="Q43" s="3">
        <f>railway_new!R43*1000*railway_new!$B$43*0.001*0.37*1.7</f>
        <v>381209.22399999999</v>
      </c>
      <c r="R43" s="3">
        <f>railway_new!S43*1000*railway_new!$B$43*0.001*0.37*1.7</f>
        <v>381209.22399999999</v>
      </c>
      <c r="S43" s="3">
        <f>railway_new!T43*1000*railway_new!$B$43*0.001*0.37*1.7</f>
        <v>381209.22399999999</v>
      </c>
      <c r="T43" s="3">
        <f>railway_new!U43*1000*railway_new!$B$43*0.001*0.37*1.7</f>
        <v>322148.64</v>
      </c>
      <c r="U43" s="3">
        <f>railway_new!V43*1000*railway_new!$B$43*0.001*0.37*1.7</f>
        <v>330621.82037499995</v>
      </c>
      <c r="V43" s="3">
        <f>railway_new!W43*1000*railway_new!$B$43*0.001*0.37*1.7</f>
        <v>339095.00074999995</v>
      </c>
      <c r="W43" s="3">
        <f>railway_new!X43*1000*railway_new!$B$43*0.001*0.37*1.7</f>
        <v>347568.181125</v>
      </c>
      <c r="X43" s="3">
        <f>railway_new!Y43*1000*railway_new!$B$43*0.001*0.37*1.7</f>
        <v>356041.3615</v>
      </c>
      <c r="Y43" s="3">
        <f>railway_new!Z43*1000*railway_new!$B$43*0.001*0.37*1.7</f>
        <v>364514.541875</v>
      </c>
      <c r="Z43" s="3">
        <f>railway_new!AA43*1000*railway_new!$B$43*0.001*0.37*1.7</f>
        <v>372987.72224999999</v>
      </c>
      <c r="AA43" s="3">
        <f>railway_new!AB43*1000*railway_new!$B$43*0.001*0.37*1.7</f>
        <v>381460.90262499999</v>
      </c>
      <c r="AB43" s="3">
        <f>railway_new!AC43*1000*railway_new!$B$43*0.001*0.37*1.7</f>
        <v>389934.08299999998</v>
      </c>
      <c r="AC43" s="3">
        <f>railway_new!AD43*1000*railway_new!$B$43*0.001*0.37*1.7</f>
        <v>389934.08299999998</v>
      </c>
      <c r="AD43" s="3">
        <f>railway_new!AE43*1000*railway_new!$B$43*0.001*0.37*1.7</f>
        <v>389934.08299999998</v>
      </c>
      <c r="AE43" s="3">
        <f>railway_new!AF43*1000*railway_new!$B$43*0.001*0.37*1.7</f>
        <v>389934.08299999998</v>
      </c>
      <c r="AF43" s="3">
        <f>railway_new!AG43*1000*railway_new!$B$43*0.001*0.37*1.7</f>
        <v>389934.08299999998</v>
      </c>
      <c r="AG43" s="3">
        <f>railway_new!AH43*1000*railway_new!$B$43*0.001*0.37*1.7</f>
        <v>389934.08299999998</v>
      </c>
      <c r="AH43" s="3">
        <f>railway_new!AI43*1000*railway_new!$B$43*0.001*0.37*1.7</f>
        <v>569129.26399999997</v>
      </c>
      <c r="AI43" s="3">
        <f>railway_new!AJ43*1000*railway_new!$B$43*0.001*0.37*1.7</f>
        <v>539706.35487999988</v>
      </c>
      <c r="AJ43" s="3">
        <f>railway_new!AK43*1000*railway_new!$B$43*0.001*0.37*1.7</f>
        <v>510283.44575999997</v>
      </c>
      <c r="AK43" s="3">
        <f>railway_new!AL43*1000*railway_new!$B$43*0.001*0.37*1.7</f>
        <v>480860.53663999995</v>
      </c>
      <c r="AL43" s="3">
        <f>railway_new!AM43*1000*railway_new!$B$43*0.001*0.37*1.7</f>
        <v>451437.62751999992</v>
      </c>
      <c r="AM43" s="3">
        <f>railway_new!AN43*1000*railway_new!$B$43*0.001*0.37*1.7</f>
        <v>422014.7183999999</v>
      </c>
      <c r="AN43" s="3">
        <f>railway_new!AO43*1000*railway_new!$B$43*0.001*0.37*1.7</f>
        <v>392591.80927999987</v>
      </c>
      <c r="AO43" s="3">
        <f>railway_new!AP43*1000*railway_new!$B$43*0.001*0.37*1.7</f>
        <v>363168.90015999984</v>
      </c>
      <c r="AP43" s="3">
        <f>railway_new!AQ43*1000*railway_new!$B$43*0.001*0.37*1.7</f>
        <v>333745.99103999988</v>
      </c>
      <c r="AQ43" s="3">
        <f>railway_new!AR43*1000*railway_new!$B$43*0.001*0.37*1.7</f>
        <v>304323.08191999979</v>
      </c>
      <c r="AR43" s="3">
        <f>railway_new!AS43*1000*railway_new!$B$43*0.001*0.37*1.7</f>
        <v>274900.17279999977</v>
      </c>
      <c r="AS43" s="3">
        <f>railway_new!AT43*1000*railway_new!$B$43*0.001*0.37*1.7</f>
        <v>245477.26367999974</v>
      </c>
      <c r="AT43" s="3">
        <f>railway_new!AU43*1000*railway_new!$B$43*0.001*0.37*1.7</f>
        <v>216054.35455999975</v>
      </c>
      <c r="AU43" s="3">
        <f>railway_new!AV43*1000*railway_new!$B$43*0.001*0.37*1.7</f>
        <v>186577.75399999999</v>
      </c>
      <c r="AV43" s="3">
        <f>railway_new!AW43*1000*railway_new!$B$43*0.001*0.37*1.7</f>
        <v>186577.75399999999</v>
      </c>
      <c r="AW43" s="3">
        <f>railway_new!AX43*1000*railway_new!$B$43*0.001*0.37*1.7</f>
        <v>186577.75399999999</v>
      </c>
      <c r="AX43" s="3">
        <f>railway_new!AY43*1000*railway_new!$B$43*0.001*0.37*1.7</f>
        <v>186577.75399999999</v>
      </c>
      <c r="AY43" s="3">
        <f>railway_new!AZ43*1000*railway_new!$B$43*0.001*0.37*1.7</f>
        <v>186577.75399999999</v>
      </c>
      <c r="AZ43" s="3">
        <f>railway_new!BA43*1000*railway_new!$B$43*0.001*0.37*1.7</f>
        <v>186577.75399999999</v>
      </c>
    </row>
    <row r="44" spans="1:52" s="2" customFormat="1">
      <c r="A44" s="3" t="s">
        <v>263</v>
      </c>
      <c r="B44" s="5" t="s">
        <v>58</v>
      </c>
      <c r="C44" s="3">
        <f>railway_new!D44*1000*railway_new!$B$44*0.001*0.37*1.7</f>
        <v>649442.5</v>
      </c>
      <c r="D44" s="3">
        <f>railway_new!E44*1000*railway_new!$B$44*0.001*0.37*1.7</f>
        <v>658720.25</v>
      </c>
      <c r="E44" s="3">
        <f>railway_new!F44*1000*railway_new!$B$44*0.001*0.37*1.7</f>
        <v>667998</v>
      </c>
      <c r="F44" s="3">
        <f>railway_new!G44*1000*railway_new!$B$44*0.001*0.37*1.7</f>
        <v>677275.75</v>
      </c>
      <c r="G44" s="3">
        <f>railway_new!H44*1000*railway_new!$B$44*0.001*0.37*1.7</f>
        <v>686553.5</v>
      </c>
      <c r="H44" s="3">
        <f>railway_new!I44*1000*railway_new!$B$44*0.001*0.37*1.7</f>
        <v>695831.25</v>
      </c>
      <c r="I44" s="3">
        <f>railway_new!J44*1000*railway_new!$B$44*0.001*0.37*1.7</f>
        <v>705109</v>
      </c>
      <c r="J44" s="3">
        <f>railway_new!K44*1000*railway_new!$B$44*0.001*0.37*1.7</f>
        <v>714386.75</v>
      </c>
      <c r="K44" s="3">
        <f>railway_new!L44*1000*railway_new!$B$44*0.001*0.37*1.7</f>
        <v>723664.5</v>
      </c>
      <c r="L44" s="3">
        <f>railway_new!M44*1000*railway_new!$B$44*0.001*0.37*1.7</f>
        <v>732942.25</v>
      </c>
      <c r="M44" s="3">
        <f>railway_new!N44*1000*railway_new!$B$44*0.001*0.37*1.7</f>
        <v>742220</v>
      </c>
      <c r="N44" s="3">
        <f>railway_new!O44*1000*railway_new!$B$44*0.001*0.37*1.7</f>
        <v>743478</v>
      </c>
      <c r="O44" s="3">
        <f>railway_new!P44*1000*railway_new!$B$44*0.001*0.37*1.7</f>
        <v>743478</v>
      </c>
      <c r="P44" s="3">
        <f>railway_new!Q44*1000*railway_new!$B$44*0.001*0.37*1.7</f>
        <v>743478</v>
      </c>
      <c r="Q44" s="3">
        <f>railway_new!R44*1000*railway_new!$B$44*0.001*0.37*1.7</f>
        <v>743478</v>
      </c>
      <c r="R44" s="3">
        <f>railway_new!S44*1000*railway_new!$B$44*0.001*0.37*1.7</f>
        <v>743478</v>
      </c>
      <c r="S44" s="3">
        <f>railway_new!T44*1000*railway_new!$B$44*0.001*0.37*1.7</f>
        <v>734043</v>
      </c>
      <c r="T44" s="3">
        <f>railway_new!U44*1000*railway_new!$B$44*0.001*0.37*1.7</f>
        <v>734043</v>
      </c>
      <c r="U44" s="3">
        <f>railway_new!V44*1000*railway_new!$B$44*0.001*0.37*1.7</f>
        <v>730269</v>
      </c>
      <c r="V44" s="3">
        <f>railway_new!W44*1000*railway_new!$B$44*0.001*0.37*1.7</f>
        <v>726495</v>
      </c>
      <c r="W44" s="3">
        <f>railway_new!X44*1000*railway_new!$B$44*0.001*0.37*1.7</f>
        <v>445961</v>
      </c>
      <c r="X44" s="3">
        <f>railway_new!Y44*1000*railway_new!$B$44*0.001*0.37*1.7</f>
        <v>408850</v>
      </c>
      <c r="Y44" s="3">
        <f>railway_new!Z44*1000*railway_new!$B$44*0.001*0.37*1.7</f>
        <v>409479</v>
      </c>
      <c r="Z44" s="3">
        <f>railway_new!AA44*1000*railway_new!$B$44*0.001*0.37*1.7</f>
        <v>409479</v>
      </c>
      <c r="AA44" s="3">
        <f>railway_new!AB44*1000*railway_new!$B$44*0.001*0.37*1.7</f>
        <v>409479</v>
      </c>
      <c r="AB44" s="3">
        <f>railway_new!AC44*1000*railway_new!$B$44*0.001*0.37*1.7</f>
        <v>401931</v>
      </c>
      <c r="AC44" s="3">
        <f>railway_new!AD44*1000*railway_new!$B$44*0.001*0.37*1.7</f>
        <v>1229695</v>
      </c>
      <c r="AD44" s="3">
        <f>railway_new!AE44*1000*railway_new!$B$44*0.001*0.37*1.7</f>
        <v>1229695</v>
      </c>
      <c r="AE44" s="3">
        <f>railway_new!AF44*1000*railway_new!$B$44*0.001*0.37*1.7</f>
        <v>1229695</v>
      </c>
      <c r="AF44" s="3">
        <f>railway_new!AG44*1000*railway_new!$B$44*0.001*0.37*1.7</f>
        <v>1229695</v>
      </c>
      <c r="AG44" s="3">
        <f>railway_new!AH44*1000*railway_new!$B$44*0.001*0.37*1.7</f>
        <v>401931</v>
      </c>
      <c r="AH44" s="3">
        <f>railway_new!AI44*1000*railway_new!$B$44*0.001*0.37*1.7</f>
        <v>401931</v>
      </c>
      <c r="AI44" s="3">
        <f>railway_new!AJ44*1000*railway_new!$B$44*0.001*0.37*1.7</f>
        <v>401931</v>
      </c>
      <c r="AJ44" s="3">
        <f>railway_new!AK44*1000*railway_new!$B$44*0.001*0.37*1.7</f>
        <v>401931</v>
      </c>
      <c r="AK44" s="3">
        <f>railway_new!AL44*1000*railway_new!$B$44*0.001*0.37*1.7</f>
        <v>401931</v>
      </c>
      <c r="AL44" s="3">
        <f>railway_new!AM44*1000*railway_new!$B$44*0.001*0.37*1.7</f>
        <v>401931</v>
      </c>
      <c r="AM44" s="3">
        <f>railway_new!AN44*1000*railway_new!$B$44*0.001*0.37*1.7</f>
        <v>401931</v>
      </c>
      <c r="AN44" s="3">
        <f>railway_new!AO44*1000*railway_new!$B$44*0.001*0.37*1.7</f>
        <v>401931</v>
      </c>
      <c r="AO44" s="3">
        <f>railway_new!AP44*1000*railway_new!$B$44*0.001*0.37*1.7</f>
        <v>401931</v>
      </c>
      <c r="AP44" s="3">
        <f>railway_new!AQ44*1000*railway_new!$B$44*0.001*0.37*1.7</f>
        <v>401931</v>
      </c>
      <c r="AQ44" s="3">
        <f>railway_new!AR44*1000*railway_new!$B$44*0.001*0.37*1.7</f>
        <v>401931</v>
      </c>
      <c r="AR44" s="3">
        <f>railway_new!AS44*1000*railway_new!$B$44*0.001*0.37*1.7</f>
        <v>401931</v>
      </c>
      <c r="AS44" s="3">
        <f>railway_new!AT44*1000*railway_new!$B$44*0.001*0.37*1.7</f>
        <v>401931</v>
      </c>
      <c r="AT44" s="3">
        <f>railway_new!AU44*1000*railway_new!$B$44*0.001*0.37*1.7</f>
        <v>401931</v>
      </c>
      <c r="AU44" s="3">
        <f>railway_new!AV44*1000*railway_new!$B$44*0.001*0.37*1.7</f>
        <v>401931</v>
      </c>
      <c r="AV44" s="3">
        <f>railway_new!AW44*1000*railway_new!$B$44*0.001*0.37*1.7</f>
        <v>401931</v>
      </c>
      <c r="AW44" s="3">
        <f>railway_new!AX44*1000*railway_new!$B$44*0.001*0.37*1.7</f>
        <v>401931</v>
      </c>
      <c r="AX44" s="3">
        <f>railway_new!AY44*1000*railway_new!$B$44*0.001*0.37*1.7</f>
        <v>401931</v>
      </c>
      <c r="AY44" s="3">
        <f>railway_new!AZ44*1000*railway_new!$B$44*0.001*0.37*1.7</f>
        <v>401931</v>
      </c>
      <c r="AZ44" s="3">
        <f>railway_new!BA44*1000*railway_new!$B$44*0.001*0.37*1.7</f>
        <v>401931</v>
      </c>
    </row>
    <row r="45" spans="1:52">
      <c r="A45" s="3" t="s">
        <v>67</v>
      </c>
      <c r="B45" s="5" t="s">
        <v>68</v>
      </c>
      <c r="C45" s="3">
        <f>railway_new!D45*1000*railway_new!$B$45*0.001*0.37*1.7</f>
        <v>3460851.5637499997</v>
      </c>
      <c r="D45" s="3">
        <f>railway_new!E45*1000*railway_new!$B$45*0.001*0.37*1.7</f>
        <v>3510292.3003750001</v>
      </c>
      <c r="E45" s="3">
        <f>railway_new!F45*1000*railway_new!$B$45*0.001*0.37*1.7</f>
        <v>3559733.0369999995</v>
      </c>
      <c r="F45" s="3">
        <f>railway_new!G45*1000*railway_new!$B$45*0.001*0.37*1.7</f>
        <v>3609173.7736250004</v>
      </c>
      <c r="G45" s="3">
        <f>railway_new!H45*1000*railway_new!$B$45*0.001*0.37*1.7</f>
        <v>3658614.5102500003</v>
      </c>
      <c r="H45" s="3">
        <f>railway_new!I45*1000*railway_new!$B$45*0.001*0.37*1.7</f>
        <v>3708055.2468749997</v>
      </c>
      <c r="I45" s="3">
        <f>railway_new!J45*1000*railway_new!$B$45*0.001*0.37*1.7</f>
        <v>3757495.9834999987</v>
      </c>
      <c r="J45" s="3">
        <f>railway_new!K45*1000*railway_new!$B$45*0.001*0.37*1.7</f>
        <v>3806936.7201249995</v>
      </c>
      <c r="K45" s="3">
        <f>railway_new!L45*1000*railway_new!$B$45*0.001*0.37*1.7</f>
        <v>3856377.4567499994</v>
      </c>
      <c r="L45" s="3">
        <f>railway_new!M45*1000*railway_new!$B$45*0.001*0.37*1.7</f>
        <v>3905818.1933749984</v>
      </c>
      <c r="M45" s="3">
        <f>railway_new!N45*1000*railway_new!$B$45*0.001*0.37*1.7</f>
        <v>3955258.9299999997</v>
      </c>
      <c r="N45" s="3">
        <f>railway_new!O45*1000*railway_new!$B$45*0.001*0.37*1.7</f>
        <v>3920056.9449999998</v>
      </c>
      <c r="O45" s="3">
        <f>railway_new!P45*1000*railway_new!$B$45*0.001*0.37*1.7</f>
        <v>3884854.9599999995</v>
      </c>
      <c r="P45" s="3">
        <f>railway_new!Q45*1000*railway_new!$B$45*0.001*0.37*1.7</f>
        <v>3849652.9750000001</v>
      </c>
      <c r="Q45" s="3">
        <f>railway_new!R45*1000*railway_new!$B$45*0.001*0.37*1.7</f>
        <v>3814450.99</v>
      </c>
      <c r="R45" s="3">
        <f>railway_new!S45*1000*railway_new!$B$45*0.001*0.37*1.7</f>
        <v>3785116.0025000004</v>
      </c>
      <c r="S45" s="3">
        <f>railway_new!T45*1000*railway_new!$B$45*0.001*0.37*1.7</f>
        <v>3755781.0150000001</v>
      </c>
      <c r="T45" s="3">
        <f>railway_new!U45*1000*railway_new!$B$45*0.001*0.37*1.7</f>
        <v>3950141.1029499997</v>
      </c>
      <c r="U45" s="3">
        <f>railway_new!V45*1000*railway_new!$B$45*0.001*0.37*1.7</f>
        <v>4144501.1909000003</v>
      </c>
      <c r="V45" s="3">
        <f>railway_new!W45*1000*railway_new!$B$45*0.001*0.37*1.7</f>
        <v>4338870.3049999997</v>
      </c>
      <c r="W45" s="3">
        <f>railway_new!X45*1000*railway_new!$B$45*0.001*0.37*1.7</f>
        <v>4321720.62</v>
      </c>
      <c r="X45" s="3">
        <f>railway_new!Y45*1000*railway_new!$B$45*0.001*0.37*1.7</f>
        <v>4304570.9349999996</v>
      </c>
      <c r="Y45" s="3">
        <f>railway_new!Z45*1000*railway_new!$B$45*0.001*0.37*1.7</f>
        <v>4287421.25</v>
      </c>
      <c r="Z45" s="3">
        <f>railway_new!AA45*1000*railway_new!$B$45*0.001*0.37*1.7</f>
        <v>4270271.5650000004</v>
      </c>
      <c r="AA45" s="3">
        <f>railway_new!AB45*1000*railway_new!$B$45*0.001*0.37*1.7</f>
        <v>4253121.88</v>
      </c>
      <c r="AB45" s="3">
        <f>railway_new!AC45*1000*railway_new!$B$45*0.001*0.37*1.7</f>
        <v>4235972.1950000003</v>
      </c>
      <c r="AC45" s="3">
        <f>railway_new!AD45*1000*railway_new!$B$45*0.001*0.37*1.7</f>
        <v>4086138.1049999995</v>
      </c>
      <c r="AD45" s="3">
        <f>railway_new!AE45*1000*railway_new!$B$45*0.001*0.37*1.7</f>
        <v>4069891.0349999997</v>
      </c>
      <c r="AE45" s="3">
        <f>railway_new!AF45*1000*railway_new!$B$45*0.001*0.37*1.7</f>
        <v>3837918.9799999995</v>
      </c>
      <c r="AF45" s="3">
        <f>railway_new!AG45*1000*railway_new!$B$45*0.001*0.37*1.7</f>
        <v>3772028.0849999995</v>
      </c>
      <c r="AG45" s="3">
        <f>railway_new!AH45*1000*railway_new!$B$45*0.001*0.37*1.7</f>
        <v>3837918.9799999995</v>
      </c>
      <c r="AH45" s="3">
        <f>railway_new!AI45*1000*railway_new!$B$45*0.001*0.37*1.7</f>
        <v>3955258.9299999997</v>
      </c>
      <c r="AI45" s="3">
        <f>railway_new!AJ45*1000*railway_new!$B$45*0.001*0.37*1.7</f>
        <v>3996779.22</v>
      </c>
      <c r="AJ45" s="3">
        <f>railway_new!AK45*1000*railway_new!$B$45*0.001*0.37*1.7</f>
        <v>4096066.87</v>
      </c>
      <c r="AK45" s="3">
        <f>railway_new!AL45*1000*railway_new!$B$45*0.001*0.37*1.7</f>
        <v>3776541.1599999997</v>
      </c>
      <c r="AL45" s="3">
        <f>railway_new!AM45*1000*railway_new!$B$45*0.001*0.37*1.7</f>
        <v>3669129.9750000001</v>
      </c>
      <c r="AM45" s="3">
        <f>railway_new!AN45*1000*railway_new!$B$45*0.001*0.37*1.7</f>
        <v>3669129.9750000001</v>
      </c>
      <c r="AN45" s="3">
        <f>railway_new!AO45*1000*railway_new!$B$45*0.001*0.37*1.7</f>
        <v>4581312.6939999992</v>
      </c>
      <c r="AO45" s="3">
        <f>railway_new!AP45*1000*railway_new!$B$45*0.001*0.37*1.7</f>
        <v>4581312.6939999992</v>
      </c>
      <c r="AP45" s="3">
        <f>railway_new!AQ45*1000*railway_new!$B$45*0.001*0.37*1.7</f>
        <v>4581312.6939999992</v>
      </c>
      <c r="AQ45" s="3">
        <f>railway_new!AR45*1000*railway_new!$B$45*0.001*0.37*1.7</f>
        <v>4581312.6939999992</v>
      </c>
      <c r="AR45" s="3">
        <f>railway_new!AS45*1000*railway_new!$B$45*0.001*0.37*1.7</f>
        <v>4581312.6939999992</v>
      </c>
      <c r="AS45" s="3">
        <f>railway_new!AT45*1000*railway_new!$B$45*0.001*0.37*1.7</f>
        <v>4581312.6939999992</v>
      </c>
      <c r="AT45" s="3">
        <f>railway_new!AU45*1000*railway_new!$B$45*0.001*0.37*1.7</f>
        <v>4581312.6939999992</v>
      </c>
      <c r="AU45" s="3">
        <f>railway_new!AV45*1000*railway_new!$B$45*0.001*0.37*1.7</f>
        <v>4581312.6939999992</v>
      </c>
      <c r="AV45" s="3">
        <f>railway_new!AW45*1000*railway_new!$B$45*0.001*0.37*1.7</f>
        <v>4581312.6939999992</v>
      </c>
      <c r="AW45" s="3">
        <f>railway_new!AX45*1000*railway_new!$B$45*0.001*0.37*1.7</f>
        <v>4581312.6939999992</v>
      </c>
      <c r="AX45" s="3">
        <f>railway_new!AY45*1000*railway_new!$B$45*0.001*0.37*1.7</f>
        <v>4581312.6939999992</v>
      </c>
      <c r="AY45" s="3">
        <f>railway_new!AZ45*1000*railway_new!$B$45*0.001*0.37*1.7</f>
        <v>4581312.6939999992</v>
      </c>
      <c r="AZ45" s="3">
        <f>railway_new!BA45*1000*railway_new!$B$45*0.001*0.37*1.7</f>
        <v>4581312.6939999992</v>
      </c>
    </row>
    <row r="46" spans="1:52" ht="13.5" customHeight="1">
      <c r="A46" s="3" t="s">
        <v>69</v>
      </c>
      <c r="B46" s="5" t="s">
        <v>70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</row>
    <row r="47" spans="1:52" ht="13.5" customHeight="1">
      <c r="A47" s="2" t="s">
        <v>389</v>
      </c>
      <c r="B47" s="5"/>
      <c r="C47" s="3">
        <f>railway_new!D47*1000*railway_new!$B$47*0.001*0.37*1.7</f>
        <v>10888019.091249999</v>
      </c>
      <c r="D47" s="3">
        <f>railway_new!E47*1000*railway_new!$B$47*0.001*0.37*1.7</f>
        <v>11043562.221124999</v>
      </c>
      <c r="E47" s="3">
        <f>railway_new!F47*1000*railway_new!$B$47*0.001*0.37*1.7</f>
        <v>11199105.351000002</v>
      </c>
      <c r="F47" s="3">
        <f>railway_new!G47*1000*railway_new!$B$47*0.001*0.37*1.7</f>
        <v>11354648.480875002</v>
      </c>
      <c r="G47" s="3">
        <f>railway_new!H47*1000*railway_new!$B$47*0.001*0.37*1.7</f>
        <v>11510191.610750003</v>
      </c>
      <c r="H47" s="3">
        <f>railway_new!I47*1000*railway_new!$B$47*0.001*0.37*1.7</f>
        <v>11665734.740625001</v>
      </c>
      <c r="I47" s="3">
        <f>railway_new!J47*1000*railway_new!$B$47*0.001*0.37*1.7</f>
        <v>11821277.870500002</v>
      </c>
      <c r="J47" s="3">
        <f>railway_new!K47*1000*railway_new!$B$47*0.001*0.37*1.7</f>
        <v>11976821.000375004</v>
      </c>
      <c r="K47" s="3">
        <f>railway_new!L47*1000*railway_new!$B$47*0.001*0.37*1.7</f>
        <v>12132364.130250003</v>
      </c>
      <c r="L47" s="3">
        <f>railway_new!M47*1000*railway_new!$B$47*0.001*0.37*1.7</f>
        <v>12287907.260125006</v>
      </c>
      <c r="M47" s="3">
        <f>railway_new!N47*1000*railway_new!$B$47*0.001*0.37*1.7</f>
        <v>12443450.390000001</v>
      </c>
      <c r="N47" s="3">
        <f>railway_new!O47*1000*railway_new!$B$47*0.001*0.37*1.7</f>
        <v>12418899.262</v>
      </c>
      <c r="O47" s="3">
        <f>railway_new!P47*1000*railway_new!$B$47*0.001*0.37*1.7</f>
        <v>12394348.134</v>
      </c>
      <c r="P47" s="3">
        <f>railway_new!Q47*1000*railway_new!$B$47*0.001*0.37*1.7</f>
        <v>12369797.006000003</v>
      </c>
      <c r="Q47" s="3">
        <f>railway_new!R47*1000*railway_new!$B$47*0.001*0.37*1.7</f>
        <v>12345245.877999999</v>
      </c>
      <c r="R47" s="3">
        <f>railway_new!S47*1000*railway_new!$B$47*0.001*0.37*1.7</f>
        <v>12320694.75</v>
      </c>
      <c r="S47" s="3">
        <f>railway_new!T47*1000*railway_new!$B$47*0.001*0.37*1.7</f>
        <v>12296143.622000001</v>
      </c>
      <c r="T47" s="3">
        <f>railway_new!U47*1000*railway_new!$B$47*0.001*0.37*1.7</f>
        <v>12271592.494000001</v>
      </c>
      <c r="U47" s="3">
        <f>railway_new!V47*1000*railway_new!$B$47*0.001*0.37*1.7</f>
        <v>12247041.366000002</v>
      </c>
      <c r="V47" s="3">
        <f>railway_new!W47*1000*railway_new!$B$47*0.001*0.37*1.7</f>
        <v>12222490.238</v>
      </c>
      <c r="W47" s="3">
        <f>railway_new!X47*1000*railway_new!$B$47*0.001*0.37*1.7</f>
        <v>12197939.109999999</v>
      </c>
      <c r="X47" s="3">
        <f>railway_new!Y47*1000*railway_new!$B$47*0.001*0.37*1.7</f>
        <v>12052771.539549999</v>
      </c>
      <c r="Y47" s="3">
        <f>railway_new!Z47*1000*railway_new!$B$47*0.001*0.37*1.7</f>
        <v>11907603.9691</v>
      </c>
      <c r="Z47" s="3">
        <f>railway_new!AA47*1000*railway_new!$B$47*0.001*0.37*1.7</f>
        <v>11826061.73</v>
      </c>
      <c r="AA47" s="3">
        <f>railway_new!AB47*1000*railway_new!$B$47*0.001*0.37*1.7</f>
        <v>11804398.969999999</v>
      </c>
      <c r="AB47" s="3">
        <f>railway_new!AC47*1000*railway_new!$B$47*0.001*0.37*1.7</f>
        <v>11822451.27</v>
      </c>
      <c r="AC47" s="3">
        <f>railway_new!AD47*1000*railway_new!$B$47*0.001*0.37*1.7</f>
        <v>11831477.42</v>
      </c>
      <c r="AD47" s="3">
        <f>railway_new!AE47*1000*railway_new!$B$47*0.001*0.37*1.7</f>
        <v>11819743.424999999</v>
      </c>
      <c r="AE47" s="3">
        <f>railway_new!AF47*1000*railway_new!$B$47*0.001*0.37*1.7</f>
        <v>11821548.655000001</v>
      </c>
      <c r="AF47" s="3">
        <f>railway_new!AG47*1000*railway_new!$B$47*0.001*0.37*1.7</f>
        <v>11758365.605</v>
      </c>
      <c r="AG47" s="3">
        <f>railway_new!AH47*1000*railway_new!$B$47*0.001*0.37*1.7</f>
        <v>11758365.605</v>
      </c>
      <c r="AH47" s="3">
        <f>railway_new!AI47*1000*railway_new!$B$47*0.001*0.37*1.7</f>
        <v>11829672.189999999</v>
      </c>
      <c r="AI47" s="3">
        <f>railway_new!AJ47*1000*railway_new!$B$47*0.001*0.37*1.7</f>
        <v>11874802.939999999</v>
      </c>
      <c r="AJ47" s="3">
        <f>railway_new!AK47*1000*railway_new!$B$47*0.001*0.37*1.7</f>
        <v>11876608.17</v>
      </c>
      <c r="AK47" s="3">
        <f>railway_new!AL47*1000*railway_new!$B$47*0.001*0.37*1.7</f>
        <v>11888342.164999999</v>
      </c>
      <c r="AL47" s="3">
        <f>railway_new!AM47*1000*railway_new!$B$47*0.001*0.37*1.7</f>
        <v>11859458.484999999</v>
      </c>
      <c r="AM47" s="3">
        <f>railway_new!AN47*1000*railway_new!$B$47*0.001*0.37*1.7</f>
        <v>11839600.955</v>
      </c>
      <c r="AN47" s="3">
        <f>railway_new!AO47*1000*railway_new!$B$47*0.001*0.37*1.7</f>
        <v>11833418.04225</v>
      </c>
      <c r="AO47" s="3">
        <f>railway_new!AP47*1000*railway_new!$B$47*0.001*0.37*1.7</f>
        <v>11831512.621985</v>
      </c>
      <c r="AP47" s="3">
        <f>railway_new!AQ47*1000*railway_new!$B$47*0.001*0.37*1.7</f>
        <v>11823973.07889</v>
      </c>
      <c r="AQ47" s="3">
        <f>railway_new!AR47*1000*railway_new!$B$47*0.001*0.37*1.7</f>
        <v>11816373.060590001</v>
      </c>
      <c r="AR47" s="3">
        <f>railway_new!AS47*1000*railway_new!$B$47*0.001*0.37*1.7</f>
        <v>11819054.729755001</v>
      </c>
      <c r="AS47" s="3">
        <f>railway_new!AT47*1000*railway_new!$B$47*0.001*0.37*1.7</f>
        <v>11823941.487364998</v>
      </c>
      <c r="AT47" s="3">
        <f>railway_new!AU47*1000*railway_new!$B$47*0.001*0.37*1.7</f>
        <v>11815534.531255001</v>
      </c>
      <c r="AU47" s="3">
        <f>railway_new!AV47*1000*railway_new!$B$47*0.001*0.37*1.7</f>
        <v>11810459.127109999</v>
      </c>
      <c r="AV47" s="3">
        <f>railway_new!AW47*1000*railway_new!$B$47*0.001*0.37*1.7</f>
        <v>11818174.680129997</v>
      </c>
      <c r="AW47" s="3">
        <f>railway_new!AX47*1000*railway_new!$B$47*0.001*0.37*1.7</f>
        <v>11814313.293159999</v>
      </c>
      <c r="AX47" s="3">
        <f>railway_new!AY47*1000*railway_new!$B$47*0.001*0.37*1.7</f>
        <v>11765081.963214999</v>
      </c>
      <c r="AY47" s="3">
        <f>railway_new!AZ47*1000*railway_new!$B$47*0.001*0.37*1.7</f>
        <v>11763430.177764999</v>
      </c>
      <c r="AZ47" s="3">
        <f>railway_new!BA47*1000*railway_new!$B$47*0.001*0.37*1.7</f>
        <v>11756699.37771</v>
      </c>
    </row>
    <row r="48" spans="1:52" ht="13.2" customHeight="1">
      <c r="A48" s="3" t="s">
        <v>78</v>
      </c>
      <c r="B48" s="5" t="s">
        <v>79</v>
      </c>
      <c r="C48" s="3">
        <f>railway_new!D48*1000*railway_new!$B$48*0.001*0.37*1.7</f>
        <v>1591423.0718749999</v>
      </c>
      <c r="D48" s="3">
        <f>railway_new!E48*1000*railway_new!$B$48*0.001*0.37*1.7</f>
        <v>1614157.6871874998</v>
      </c>
      <c r="E48" s="3">
        <f>railway_new!F48*1000*railway_new!$B$48*0.001*0.37*1.7</f>
        <v>1636892.3025</v>
      </c>
      <c r="F48" s="3">
        <f>railway_new!G48*1000*railway_new!$B$48*0.001*0.37*1.7</f>
        <v>1659626.9178124999</v>
      </c>
      <c r="G48" s="3">
        <f>railway_new!H48*1000*railway_new!$B$48*0.001*0.37*1.7</f>
        <v>1682361.5331250001</v>
      </c>
      <c r="H48" s="3">
        <f>railway_new!I48*1000*railway_new!$B$48*0.001*0.37*1.7</f>
        <v>1705096.1484375</v>
      </c>
      <c r="I48" s="3">
        <f>railway_new!J48*1000*railway_new!$B$48*0.001*0.37*1.7</f>
        <v>1727830.7637499999</v>
      </c>
      <c r="J48" s="3">
        <f>railway_new!K48*1000*railway_new!$B$48*0.001*0.37*1.7</f>
        <v>1750565.3790624999</v>
      </c>
      <c r="K48" s="3">
        <f>railway_new!L48*1000*railway_new!$B$48*0.001*0.37*1.7</f>
        <v>1773299.9943749998</v>
      </c>
      <c r="L48" s="3">
        <f>railway_new!M48*1000*railway_new!$B$48*0.001*0.37*1.7</f>
        <v>1796034.6096874997</v>
      </c>
      <c r="M48" s="3">
        <f>railway_new!N48*1000*railway_new!$B$48*0.001*0.37*1.7</f>
        <v>1818769.2249999999</v>
      </c>
      <c r="N48" s="3">
        <f>railway_new!O48*1000*railway_new!$B$48*0.001*0.37*1.7</f>
        <v>1818769.2249999999</v>
      </c>
      <c r="O48" s="3">
        <f>railway_new!P48*1000*railway_new!$B$48*0.001*0.37*1.7</f>
        <v>1818769.2249999999</v>
      </c>
      <c r="P48" s="3">
        <f>railway_new!Q48*1000*railway_new!$B$48*0.001*0.37*1.7</f>
        <v>2209601.52</v>
      </c>
      <c r="Q48" s="3">
        <f>railway_new!R48*1000*railway_new!$B$48*0.001*0.37*1.7</f>
        <v>2209601.52</v>
      </c>
      <c r="R48" s="3">
        <f>railway_new!S48*1000*railway_new!$B$48*0.001*0.37*1.7</f>
        <v>2230361.665</v>
      </c>
      <c r="S48" s="3">
        <f>railway_new!T48*1000*railway_new!$B$48*0.001*0.37*1.7</f>
        <v>2230361.665</v>
      </c>
      <c r="T48" s="3">
        <f>railway_new!U48*1000*railway_new!$B$48*0.001*0.37*1.7</f>
        <v>2234874.7399999998</v>
      </c>
      <c r="U48" s="3">
        <f>railway_new!V48*1000*railway_new!$B$48*0.001*0.37*1.7</f>
        <v>2234874.7399999998</v>
      </c>
      <c r="V48" s="3">
        <f>railway_new!W48*1000*railway_new!$B$48*0.001*0.37*1.7</f>
        <v>2115729.56</v>
      </c>
      <c r="W48" s="3">
        <f>railway_new!X48*1000*railway_new!$B$48*0.001*0.37*1.7</f>
        <v>2115729.56</v>
      </c>
      <c r="X48" s="3">
        <f>railway_new!Y48*1000*railway_new!$B$48*0.001*0.37*1.7</f>
        <v>2115729.56</v>
      </c>
      <c r="Y48" s="3">
        <f>railway_new!Z48*1000*railway_new!$B$48*0.001*0.37*1.7</f>
        <v>2081430.19</v>
      </c>
      <c r="Z48" s="3">
        <f>railway_new!AA48*1000*railway_new!$B$48*0.001*0.37*1.7</f>
        <v>2085943.2649999999</v>
      </c>
      <c r="AA48" s="3">
        <f>railway_new!AB48*1000*railway_new!$B$48*0.001*0.37*1.7</f>
        <v>2120242.6350000002</v>
      </c>
      <c r="AB48" s="3">
        <f>railway_new!AC48*1000*railway_new!$B$48*0.001*0.37*1.7</f>
        <v>2120242.6350000002</v>
      </c>
      <c r="AC48" s="3">
        <f>railway_new!AD48*1000*railway_new!$B$48*0.001*0.37*1.7</f>
        <v>2120242.6350000002</v>
      </c>
      <c r="AD48" s="3">
        <f>railway_new!AE48*1000*railway_new!$B$48*0.001*0.37*1.7</f>
        <v>2014636.6799999997</v>
      </c>
      <c r="AE48" s="3">
        <f>railway_new!AF48*1000*railway_new!$B$48*0.001*0.37*1.7</f>
        <v>2043520.36</v>
      </c>
      <c r="AF48" s="3">
        <f>railway_new!AG48*1000*railway_new!$B$48*0.001*0.37*1.7</f>
        <v>2097677.2600000002</v>
      </c>
      <c r="AG48" s="3">
        <f>railway_new!AH48*1000*railway_new!$B$48*0.001*0.37*1.7</f>
        <v>1847652.9049999998</v>
      </c>
      <c r="AH48" s="3">
        <f>railway_new!AI48*1000*railway_new!$B$48*0.001*0.37*1.7</f>
        <v>1847652.9049999998</v>
      </c>
      <c r="AI48" s="3">
        <f>railway_new!AJ48*1000*railway_new!$B$48*0.001*0.37*1.7</f>
        <v>2051643.895</v>
      </c>
      <c r="AJ48" s="3">
        <f>railway_new!AK48*1000*railway_new!$B$48*0.001*0.37*1.7</f>
        <v>2051643.895</v>
      </c>
      <c r="AK48" s="3">
        <f>railway_new!AL48*1000*railway_new!$B$48*0.001*0.37*1.7</f>
        <v>1996584.38</v>
      </c>
      <c r="AL48" s="3">
        <f>railway_new!AM48*1000*railway_new!$B$48*0.001*0.37*1.7</f>
        <v>1926180.41</v>
      </c>
      <c r="AM48" s="3">
        <f>railway_new!AN48*1000*railway_new!$B$48*0.001*0.37*1.7</f>
        <v>1925277.7950000002</v>
      </c>
      <c r="AN48" s="3">
        <f>railway_new!AO48*1000*railway_new!$B$48*0.001*0.37*1.7</f>
        <v>1925277.7950000002</v>
      </c>
      <c r="AO48" s="3">
        <f>railway_new!AP48*1000*railway_new!$B$48*0.001*0.37*1.7</f>
        <v>1923472.5649999999</v>
      </c>
      <c r="AP48" s="3">
        <f>railway_new!AQ48*1000*railway_new!$B$48*0.001*0.37*1.7</f>
        <v>1923472.5649999999</v>
      </c>
      <c r="AQ48" s="3">
        <f>railway_new!AR48*1000*railway_new!$B$48*0.001*0.37*1.7</f>
        <v>1915349.0299999998</v>
      </c>
      <c r="AR48" s="3">
        <f>railway_new!AS48*1000*railway_new!$B$48*0.001*0.37*1.7</f>
        <v>1907225.4950000001</v>
      </c>
      <c r="AS48" s="3">
        <f>railway_new!AT48*1000*railway_new!$B$48*0.001*0.37*1.7</f>
        <v>1899101.96</v>
      </c>
      <c r="AT48" s="3">
        <f>railway_new!AU48*1000*railway_new!$B$48*0.001*0.37*1.7</f>
        <v>1890978.425</v>
      </c>
      <c r="AU48" s="3">
        <f>railway_new!AV48*1000*railway_new!$B$48*0.001*0.37*1.7</f>
        <v>1890978.425</v>
      </c>
      <c r="AV48" s="3">
        <f>railway_new!AW48*1000*railway_new!$B$48*0.001*0.37*1.7</f>
        <v>1833211.0649999999</v>
      </c>
      <c r="AW48" s="3">
        <f>railway_new!AX48*1000*railway_new!$B$48*0.001*0.37*1.7</f>
        <v>1845847.675</v>
      </c>
      <c r="AX48" s="3">
        <f>railway_new!AY48*1000*railway_new!$B$48*0.001*0.37*1.7</f>
        <v>1793496.0049999999</v>
      </c>
      <c r="AY48" s="3">
        <f>railway_new!AZ48*1000*railway_new!$B$48*0.001*0.37*1.7</f>
        <v>1793496.0049999999</v>
      </c>
      <c r="AZ48" s="3">
        <f>railway_new!BA48*1000*railway_new!$B$48*0.001*0.37*1.7</f>
        <v>1843139.8299999998</v>
      </c>
    </row>
    <row r="49" spans="1:52" ht="13.2" customHeight="1" thickBot="1">
      <c r="A49" s="3" t="s">
        <v>74</v>
      </c>
      <c r="B49" s="5" t="s">
        <v>75</v>
      </c>
      <c r="C49" s="3">
        <f>railway_new!D49*1000*railway_new!$B$49*0.001*0.37*1.7</f>
        <v>498444.06111111119</v>
      </c>
      <c r="D49" s="3">
        <f>railway_new!E49*1000*railway_new!$B$49*0.001*0.37*1.7</f>
        <v>505564.69055555569</v>
      </c>
      <c r="E49" s="3">
        <f>railway_new!F49*1000*railway_new!$B$49*0.001*0.37*1.7</f>
        <v>512685.32000000007</v>
      </c>
      <c r="F49" s="3">
        <f>railway_new!G49*1000*railway_new!$B$49*0.001*0.37*1.7</f>
        <v>519805.94944444456</v>
      </c>
      <c r="G49" s="3">
        <f>railway_new!H49*1000*railway_new!$B$49*0.001*0.37*1.7</f>
        <v>526926.57888888917</v>
      </c>
      <c r="H49" s="3">
        <f>railway_new!I49*1000*railway_new!$B$49*0.001*0.37*1.7</f>
        <v>534047.2083333336</v>
      </c>
      <c r="I49" s="3">
        <f>railway_new!J49*1000*railway_new!$B$49*0.001*0.37*1.7</f>
        <v>541167.83777777792</v>
      </c>
      <c r="J49" s="3">
        <f>railway_new!K49*1000*railway_new!$B$49*0.001*0.37*1.7</f>
        <v>548288.46722222248</v>
      </c>
      <c r="K49" s="3">
        <f>railway_new!L49*1000*railway_new!$B$49*0.001*0.37*1.7</f>
        <v>555409.09666666691</v>
      </c>
      <c r="L49" s="3">
        <f>railway_new!M49*1000*railway_new!$B$49*0.001*0.37*1.7</f>
        <v>562529.72611111135</v>
      </c>
      <c r="M49" s="3">
        <f>railway_new!N49*1000*railway_new!$B$49*0.001*0.37*1.7</f>
        <v>569650.3555555559</v>
      </c>
      <c r="N49" s="3">
        <f>railway_new!O49*1000*railway_new!$B$49*0.001*0.37*1.7</f>
        <v>576770.98500000022</v>
      </c>
      <c r="O49" s="3">
        <f>railway_new!P49*1000*railway_new!$B$49*0.001*0.37*1.7</f>
        <v>583891.61444444477</v>
      </c>
      <c r="P49" s="3">
        <f>railway_new!Q49*1000*railway_new!$B$49*0.001*0.37*1.7</f>
        <v>591012.24388888932</v>
      </c>
      <c r="Q49" s="3">
        <f>railway_new!R49*1000*railway_new!$B$49*0.001*0.37*1.7</f>
        <v>598132.87333333364</v>
      </c>
      <c r="R49" s="3">
        <f>railway_new!S49*1000*railway_new!$B$49*0.001*0.37*1.7</f>
        <v>605253.50277777808</v>
      </c>
      <c r="S49" s="3">
        <f>railway_new!T49*1000*railway_new!$B$49*0.001*0.37*1.7</f>
        <v>612374.13222222275</v>
      </c>
      <c r="T49" s="3">
        <f>railway_new!U49*1000*railway_new!$B$49*0.001*0.37*1.7</f>
        <v>619494.76166666707</v>
      </c>
      <c r="U49" s="3">
        <f>railway_new!V49*1000*railway_new!$B$49*0.001*0.37*1.7</f>
        <v>626615.3911111115</v>
      </c>
      <c r="V49" s="3">
        <f>railway_new!W49*1000*railway_new!$B$49*0.001*0.37*1.7</f>
        <v>633736.02055555605</v>
      </c>
      <c r="W49" s="3">
        <f>railway_new!X49*1000*railway_new!$B$49*0.001*0.37*1.7</f>
        <v>640856.65000000049</v>
      </c>
      <c r="X49" s="3">
        <f>railway_new!Y49*1000*railway_new!$B$49*0.001*0.37*1.7</f>
        <v>647977.27944444504</v>
      </c>
      <c r="Y49" s="3">
        <f>railway_new!Z49*1000*railway_new!$B$49*0.001*0.37*1.7</f>
        <v>655097.90888888959</v>
      </c>
      <c r="Z49" s="3">
        <f>railway_new!AA49*1000*railway_new!$B$49*0.001*0.37*1.7</f>
        <v>662218.53833333403</v>
      </c>
      <c r="AA49" s="3">
        <f>railway_new!AB49*1000*railway_new!$B$49*0.001*0.37*1.7</f>
        <v>669339.16777777835</v>
      </c>
      <c r="AB49" s="3">
        <f>railway_new!AC49*1000*railway_new!$B$49*0.001*0.37*1.7</f>
        <v>676459.7972222229</v>
      </c>
      <c r="AC49" s="3">
        <f>railway_new!AD49*1000*railway_new!$B$49*0.001*0.37*1.7</f>
        <v>683580.42666666734</v>
      </c>
      <c r="AD49" s="3">
        <f>railway_new!AE49*1000*railway_new!$B$49*0.001*0.37*1.7</f>
        <v>690701.05611111189</v>
      </c>
      <c r="AE49" s="3">
        <f>railway_new!AF49*1000*railway_new!$B$49*0.001*0.37*1.7</f>
        <v>697821.68555555621</v>
      </c>
      <c r="AF49" s="3">
        <f>railway_new!AG49*1000*railway_new!$B$49*0.001*0.37*1.7</f>
        <v>704942.31499999994</v>
      </c>
      <c r="AG49" s="3">
        <f>railway_new!AH49*1000*railway_new!$B$49*0.001*0.37*1.7</f>
        <v>704942.31499999994</v>
      </c>
      <c r="AH49" s="3">
        <f>railway_new!AI49*1000*railway_new!$B$49*0.001*0.37*1.7</f>
        <v>704942.31499999994</v>
      </c>
      <c r="AI49" s="3">
        <f>railway_new!AJ49*1000*railway_new!$B$49*0.001*0.37*1.7</f>
        <v>704942.31499999994</v>
      </c>
      <c r="AJ49" s="3">
        <f>railway_new!AK49*1000*railway_new!$B$49*0.001*0.37*1.7</f>
        <v>704942.31499999994</v>
      </c>
      <c r="AK49" s="3">
        <f>railway_new!AL49*1000*railway_new!$B$49*0.001*0.37*1.7</f>
        <v>704942.31499999994</v>
      </c>
      <c r="AL49" s="3">
        <f>railway_new!AM49*1000*railway_new!$B$49*0.001*0.37*1.7</f>
        <v>704942.31499999994</v>
      </c>
      <c r="AM49" s="3">
        <f>railway_new!AN49*1000*railway_new!$B$49*0.001*0.37*1.7</f>
        <v>704942.31499999994</v>
      </c>
      <c r="AN49" s="3">
        <f>railway_new!AO49*1000*railway_new!$B$49*0.001*0.37*1.7</f>
        <v>704942.31499999994</v>
      </c>
      <c r="AO49" s="3">
        <f>railway_new!AP49*1000*railway_new!$B$49*0.001*0.37*1.7</f>
        <v>704942.31499999994</v>
      </c>
      <c r="AP49" s="3">
        <f>railway_new!AQ49*1000*railway_new!$B$49*0.001*0.37*1.7</f>
        <v>704942.31499999994</v>
      </c>
      <c r="AQ49" s="3">
        <f>railway_new!AR49*1000*railway_new!$B$49*0.001*0.37*1.7</f>
        <v>704942.31499999994</v>
      </c>
      <c r="AR49" s="3">
        <f>railway_new!AS49*1000*railway_new!$B$49*0.001*0.37*1.7</f>
        <v>704942.31499999994</v>
      </c>
      <c r="AS49" s="3">
        <f>railway_new!AT49*1000*railway_new!$B$49*0.001*0.37*1.7</f>
        <v>704942.31499999994</v>
      </c>
      <c r="AT49" s="3">
        <f>railway_new!AU49*1000*railway_new!$B$49*0.001*0.37*1.7</f>
        <v>704942.31499999994</v>
      </c>
      <c r="AU49" s="3">
        <f>railway_new!AV49*1000*railway_new!$B$49*0.001*0.37*1.7</f>
        <v>704942.31499999994</v>
      </c>
      <c r="AV49" s="3">
        <f>railway_new!AW49*1000*railway_new!$B$49*0.001*0.37*1.7</f>
        <v>704942.31499999994</v>
      </c>
      <c r="AW49" s="3">
        <f>railway_new!AX49*1000*railway_new!$B$49*0.001*0.37*1.7</f>
        <v>704942.31499999994</v>
      </c>
      <c r="AX49" s="3">
        <f>railway_new!AY49*1000*railway_new!$B$49*0.001*0.37*1.7</f>
        <v>704942.31499999994</v>
      </c>
      <c r="AY49" s="3">
        <f>railway_new!AZ49*1000*railway_new!$B$49*0.001*0.37*1.7</f>
        <v>704942.31499999994</v>
      </c>
      <c r="AZ49" s="3">
        <f>railway_new!BA49*1000*railway_new!$B$49*0.001*0.37*1.7</f>
        <v>704942.31499999994</v>
      </c>
    </row>
    <row r="50" spans="1:52" s="2" customFormat="1" ht="13.5" customHeight="1" thickBot="1">
      <c r="A50" s="3" t="s">
        <v>76</v>
      </c>
      <c r="B50" s="7" t="s">
        <v>77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</row>
    <row r="51" spans="1:52" s="2" customFormat="1" ht="13.5" customHeight="1" thickBot="1">
      <c r="A51" s="3" t="s">
        <v>379</v>
      </c>
      <c r="B51" s="7" t="s">
        <v>80</v>
      </c>
      <c r="C51" s="3">
        <f>railway_new!D51*1000*railway_new!$B$51*0.001*0.37*1.7</f>
        <v>0</v>
      </c>
      <c r="D51" s="3">
        <f>railway_new!E51*1000*railway_new!$B$51*0.001*0.37*1.7</f>
        <v>0</v>
      </c>
      <c r="E51" s="3">
        <f>railway_new!F51*1000*railway_new!$B$51*0.001*0.37*1.7</f>
        <v>0</v>
      </c>
      <c r="F51" s="3">
        <f>railway_new!G51*1000*railway_new!$B$51*0.001*0.37*1.7</f>
        <v>0</v>
      </c>
      <c r="G51" s="3">
        <f>railway_new!H51*1000*railway_new!$B$51*0.001*0.37*1.7</f>
        <v>0</v>
      </c>
      <c r="H51" s="3">
        <f>railway_new!I51*1000*railway_new!$B$51*0.001*0.37*1.7</f>
        <v>0</v>
      </c>
      <c r="I51" s="3">
        <f>railway_new!J51*1000*railway_new!$B$51*0.001*0.37*1.7</f>
        <v>0</v>
      </c>
      <c r="J51" s="3">
        <f>railway_new!K51*1000*railway_new!$B$51*0.001*0.37*1.7</f>
        <v>0</v>
      </c>
      <c r="K51" s="3">
        <f>railway_new!L51*1000*railway_new!$B$51*0.001*0.37*1.7</f>
        <v>0</v>
      </c>
      <c r="L51" s="3">
        <f>railway_new!M51*1000*railway_new!$B$51*0.001*0.37*1.7</f>
        <v>0</v>
      </c>
      <c r="M51" s="3">
        <f>railway_new!N51*1000*railway_new!$B$51*0.001*0.37*1.7</f>
        <v>0</v>
      </c>
      <c r="N51" s="3">
        <f>railway_new!O51*1000*railway_new!$B$51*0.001*0.37*1.7</f>
        <v>0</v>
      </c>
      <c r="O51" s="3">
        <f>railway_new!P51*1000*railway_new!$B$51*0.001*0.37*1.7</f>
        <v>0</v>
      </c>
      <c r="P51" s="3">
        <f>railway_new!Q51*1000*railway_new!$B$51*0.001*0.37*1.7</f>
        <v>0</v>
      </c>
      <c r="Q51" s="3">
        <f>railway_new!R51*1000*railway_new!$B$51*0.001*0.37*1.7</f>
        <v>0</v>
      </c>
      <c r="R51" s="3">
        <f>railway_new!S51*1000*railway_new!$B$51*0.001*0.37*1.7</f>
        <v>0</v>
      </c>
      <c r="S51" s="3">
        <f>railway_new!T51*1000*railway_new!$B$51*0.001*0.37*1.7</f>
        <v>0</v>
      </c>
      <c r="T51" s="3">
        <f>railway_new!U51*1000*railway_new!$B$51*0.001*0.37*1.7</f>
        <v>0</v>
      </c>
      <c r="U51" s="3">
        <f>railway_new!V51*1000*railway_new!$B$51*0.001*0.37*1.7</f>
        <v>0</v>
      </c>
      <c r="V51" s="3">
        <f>railway_new!W51*1000*railway_new!$B$51*0.001*0.37*1.7</f>
        <v>0</v>
      </c>
      <c r="W51" s="3">
        <f>railway_new!X51*1000*railway_new!$B$51*0.001*0.37*1.7</f>
        <v>0</v>
      </c>
      <c r="X51" s="3">
        <f>railway_new!Y51*1000*railway_new!$B$51*0.001*0.37*1.7</f>
        <v>0</v>
      </c>
      <c r="Y51" s="3">
        <f>railway_new!Z51*1000*railway_new!$B$51*0.001*0.37*1.7</f>
        <v>0</v>
      </c>
      <c r="Z51" s="3">
        <f>railway_new!AA51*1000*railway_new!$B$51*0.001*0.37*1.7</f>
        <v>0</v>
      </c>
      <c r="AA51" s="3">
        <f>railway_new!AB51*1000*railway_new!$B$51*0.001*0.37*1.7</f>
        <v>0</v>
      </c>
      <c r="AB51" s="3">
        <f>railway_new!AC51*1000*railway_new!$B$51*0.001*0.37*1.7</f>
        <v>0</v>
      </c>
      <c r="AC51" s="3">
        <f>railway_new!AD51*1000*railway_new!$B$51*0.001*0.37*1.7</f>
        <v>0</v>
      </c>
      <c r="AD51" s="3">
        <f>railway_new!AE51*1000*railway_new!$B$51*0.001*0.37*1.7</f>
        <v>0</v>
      </c>
      <c r="AE51" s="3">
        <f>railway_new!AF51*1000*railway_new!$B$51*0.001*0.37*1.7</f>
        <v>0</v>
      </c>
      <c r="AF51" s="3">
        <f>railway_new!AG51*1000*railway_new!$B$51*0.001*0.37*1.7</f>
        <v>0</v>
      </c>
      <c r="AG51" s="3">
        <f>railway_new!AH51*1000*railway_new!$B$51*0.001*0.37*1.7</f>
        <v>0</v>
      </c>
      <c r="AH51" s="3">
        <f>railway_new!AI51*1000*railway_new!$B$51*0.001*0.37*1.7</f>
        <v>0</v>
      </c>
      <c r="AI51" s="3">
        <f>railway_new!AJ51*1000*railway_new!$B$51*0.001*0.37*1.7</f>
        <v>0</v>
      </c>
      <c r="AJ51" s="3">
        <f>railway_new!AK51*1000*railway_new!$B$51*0.001*0.37*1.7</f>
        <v>0</v>
      </c>
      <c r="AK51" s="3">
        <f>railway_new!AL51*1000*railway_new!$B$51*0.001*0.37*1.7</f>
        <v>0</v>
      </c>
      <c r="AL51" s="3">
        <f>railway_new!AM51*1000*railway_new!$B$51*0.001*0.37*1.7</f>
        <v>0</v>
      </c>
      <c r="AM51" s="3">
        <f>railway_new!AN51*1000*railway_new!$B$51*0.001*0.37*1.7</f>
        <v>0</v>
      </c>
      <c r="AN51" s="3">
        <f>railway_new!AO51*1000*railway_new!$B$51*0.001*0.37*1.7</f>
        <v>0</v>
      </c>
      <c r="AO51" s="3">
        <f>railway_new!AP51*1000*railway_new!$B$51*0.001*0.37*1.7</f>
        <v>0</v>
      </c>
      <c r="AP51" s="3">
        <f>railway_new!AQ51*1000*railway_new!$B$51*0.001*0.37*1.7</f>
        <v>0</v>
      </c>
      <c r="AQ51" s="3">
        <f>railway_new!AR51*1000*railway_new!$B$51*0.001*0.37*1.7</f>
        <v>0</v>
      </c>
      <c r="AR51" s="3">
        <f>railway_new!AS51*1000*railway_new!$B$51*0.001*0.37*1.7</f>
        <v>0</v>
      </c>
      <c r="AS51" s="3">
        <f>railway_new!AT51*1000*railway_new!$B$51*0.001*0.37*1.7</f>
        <v>0</v>
      </c>
      <c r="AT51" s="3">
        <f>railway_new!AU51*1000*railway_new!$B$51*0.001*0.37*1.7</f>
        <v>0</v>
      </c>
      <c r="AU51" s="3">
        <f>railway_new!AV51*1000*railway_new!$B$51*0.001*0.37*1.7</f>
        <v>0</v>
      </c>
      <c r="AV51" s="3">
        <f>railway_new!AW51*1000*railway_new!$B$51*0.001*0.37*1.7</f>
        <v>0</v>
      </c>
      <c r="AW51" s="3">
        <f>railway_new!AX51*1000*railway_new!$B$51*0.001*0.37*1.7</f>
        <v>0</v>
      </c>
      <c r="AX51" s="3">
        <f>railway_new!AY51*1000*railway_new!$B$51*0.001*0.37*1.7</f>
        <v>0</v>
      </c>
      <c r="AY51" s="3">
        <f>railway_new!AZ51*1000*railway_new!$B$51*0.001*0.37*1.7</f>
        <v>0</v>
      </c>
      <c r="AZ51" s="3">
        <f>railway_new!BA51*1000*railway_new!$B$51*0.001*0.37*1.7</f>
        <v>0</v>
      </c>
    </row>
    <row r="52" spans="1:52" s="2" customFormat="1" ht="13.5" customHeight="1" thickBot="1">
      <c r="A52" s="2" t="s">
        <v>390</v>
      </c>
      <c r="B52" s="7"/>
      <c r="C52" s="3">
        <f>railway_new!D52*1000*railway_new!$B$52*0.001*0.37*1.7</f>
        <v>10784111.593499999</v>
      </c>
      <c r="D52" s="3">
        <f>railway_new!E52*1000*railway_new!$B$52*0.001*0.37*1.7</f>
        <v>10938170.33055</v>
      </c>
      <c r="E52" s="3">
        <f>railway_new!F52*1000*railway_new!$B$52*0.001*0.37*1.7</f>
        <v>11092229.067599999</v>
      </c>
      <c r="F52" s="3">
        <f>railway_new!G52*1000*railway_new!$B$52*0.001*0.37*1.7</f>
        <v>11246287.804649998</v>
      </c>
      <c r="G52" s="3">
        <f>railway_new!H52*1000*railway_new!$B$52*0.001*0.37*1.7</f>
        <v>11400346.5417</v>
      </c>
      <c r="H52" s="3">
        <f>railway_new!I52*1000*railway_new!$B$52*0.001*0.37*1.7</f>
        <v>11554405.278749999</v>
      </c>
      <c r="I52" s="3">
        <f>railway_new!J52*1000*railway_new!$B$52*0.001*0.37*1.7</f>
        <v>11708464.015799997</v>
      </c>
      <c r="J52" s="3">
        <f>railway_new!K52*1000*railway_new!$B$52*0.001*0.37*1.7</f>
        <v>11862522.752849996</v>
      </c>
      <c r="K52" s="3">
        <f>railway_new!L52*1000*railway_new!$B$52*0.001*0.37*1.7</f>
        <v>12016581.489899999</v>
      </c>
      <c r="L52" s="3">
        <f>railway_new!M52*1000*railway_new!$B$52*0.001*0.37*1.7</f>
        <v>12170640.226950001</v>
      </c>
      <c r="M52" s="3">
        <f>railway_new!N52*1000*railway_new!$B$52*0.001*0.37*1.7</f>
        <v>12324698.964</v>
      </c>
      <c r="N52" s="3">
        <f>railway_new!O52*1000*railway_new!$B$52*0.001*0.37*1.7</f>
        <v>12568220.088</v>
      </c>
      <c r="O52" s="3">
        <f>railway_new!P52*1000*railway_new!$B$52*0.001*0.37*1.7</f>
        <v>12584033.147999998</v>
      </c>
      <c r="P52" s="3">
        <f>railway_new!Q52*1000*railway_new!$B$52*0.001*0.37*1.7</f>
        <v>12340512.023999998</v>
      </c>
      <c r="Q52" s="3">
        <f>railway_new!R52*1000*railway_new!$B$52*0.001*0.37*1.7</f>
        <v>12359487.695999999</v>
      </c>
      <c r="R52" s="3">
        <f>railway_new!S52*1000*railway_new!$B$52*0.001*0.37*1.7</f>
        <v>12308885.903999999</v>
      </c>
      <c r="S52" s="3">
        <f>railway_new!T52*1000*railway_new!$B$52*0.001*0.37*1.7</f>
        <v>12230874.808</v>
      </c>
      <c r="T52" s="3">
        <f>railway_new!U52*1000*railway_new!$B$52*0.001*0.37*1.7</f>
        <v>12144113.8188</v>
      </c>
      <c r="U52" s="3">
        <f>railway_new!V52*1000*railway_new!$B$52*0.001*0.37*1.7</f>
        <v>12145062.602399997</v>
      </c>
      <c r="V52" s="3">
        <f>railway_new!W52*1000*railway_new!$B$52*0.001*0.37*1.7</f>
        <v>12145378.863600001</v>
      </c>
      <c r="W52" s="3">
        <f>railway_new!X52*1000*railway_new!$B$52*0.001*0.37*1.7</f>
        <v>12145062.602399997</v>
      </c>
      <c r="X52" s="3">
        <f>railway_new!Y52*1000*railway_new!$B$52*0.001*0.37*1.7</f>
        <v>12145062.602399997</v>
      </c>
      <c r="Y52" s="3">
        <f>railway_new!Z52*1000*railway_new!$B$52*0.001*0.37*1.7</f>
        <v>12145062.602399997</v>
      </c>
      <c r="Z52" s="3">
        <f>railway_new!AA52*1000*railway_new!$B$52*0.001*0.37*1.7</f>
        <v>12103210.703600001</v>
      </c>
      <c r="AA52" s="3">
        <f>railway_new!AB52*1000*railway_new!$B$52*0.001*0.37*1.7</f>
        <v>12103210.703600001</v>
      </c>
      <c r="AB52" s="3">
        <f>railway_new!AC52*1000*railway_new!$B$52*0.001*0.37*1.7</f>
        <v>12103316.124</v>
      </c>
      <c r="AC52" s="3">
        <f>railway_new!AD52*1000*railway_new!$B$52*0.001*0.37*1.7</f>
        <v>11065979.387999998</v>
      </c>
      <c r="AD52" s="3">
        <f>railway_new!AE52*1000*railway_new!$B$52*0.001*0.37*1.7</f>
        <v>11065979.387999998</v>
      </c>
      <c r="AE52" s="3">
        <f>railway_new!AF52*1000*railway_new!$B$52*0.001*0.37*1.7</f>
        <v>11096551.304</v>
      </c>
      <c r="AF52" s="3">
        <f>railway_new!AG52*1000*railway_new!$B$52*0.001*0.37*1.7</f>
        <v>11064925.183999998</v>
      </c>
      <c r="AG52" s="3">
        <f>railway_new!AH52*1000*railway_new!$B$52*0.001*0.37*1.7</f>
        <v>11107093.344000001</v>
      </c>
      <c r="AH52" s="3">
        <f>railway_new!AI52*1000*railway_new!$B$52*0.001*0.37*1.7</f>
        <v>11223055.783999998</v>
      </c>
      <c r="AI52" s="3">
        <f>railway_new!AJ52*1000*railway_new!$B$52*0.001*0.37*1.7</f>
        <v>11223055.783999998</v>
      </c>
      <c r="AJ52" s="3">
        <f>railway_new!AK52*1000*railway_new!$B$52*0.001*0.37*1.7</f>
        <v>11223055.783999998</v>
      </c>
      <c r="AK52" s="3">
        <f>railway_new!AL52*1000*railway_new!$B$52*0.001*0.37*1.7</f>
        <v>11223055.783999998</v>
      </c>
      <c r="AL52" s="3">
        <f>railway_new!AM52*1000*railway_new!$B$52*0.001*0.37*1.7</f>
        <v>11223055.783999998</v>
      </c>
      <c r="AM52" s="3">
        <f>railway_new!AN52*1000*railway_new!$B$52*0.001*0.37*1.7</f>
        <v>11223055.783999998</v>
      </c>
      <c r="AN52" s="3">
        <f>railway_new!AO52*1000*railway_new!$B$52*0.001*0.37*1.7</f>
        <v>11201971.704</v>
      </c>
      <c r="AO52" s="3">
        <f>railway_new!AP52*1000*railway_new!$B$52*0.001*0.37*1.7</f>
        <v>11201971.704</v>
      </c>
      <c r="AP52" s="3">
        <f>railway_new!AQ52*1000*railway_new!$B$52*0.001*0.37*1.7</f>
        <v>11201971.704</v>
      </c>
      <c r="AQ52" s="3">
        <f>railway_new!AR52*1000*railway_new!$B$52*0.001*0.37*1.7</f>
        <v>11201971.704</v>
      </c>
      <c r="AR52" s="3">
        <f>railway_new!AS52*1000*railway_new!$B$52*0.001*0.37*1.7</f>
        <v>11155586.728</v>
      </c>
      <c r="AS52" s="3">
        <f>railway_new!AT52*1000*railway_new!$B$52*0.001*0.37*1.7</f>
        <v>11246248.272</v>
      </c>
      <c r="AT52" s="3">
        <f>railway_new!AU52*1000*railway_new!$B$52*0.001*0.37*1.7</f>
        <v>11246248.272</v>
      </c>
      <c r="AU52" s="3">
        <f>railway_new!AV52*1000*railway_new!$B$52*0.001*0.37*1.7</f>
        <v>11148207.299999999</v>
      </c>
      <c r="AV52" s="3">
        <f>railway_new!AW52*1000*railway_new!$B$52*0.001*0.37*1.7</f>
        <v>11246248.272</v>
      </c>
      <c r="AW52" s="3">
        <f>railway_new!AX52*1000*railway_new!$B$52*0.001*0.37*1.7</f>
        <v>11246248.272</v>
      </c>
      <c r="AX52" s="3">
        <f>railway_new!AY52*1000*railway_new!$B$52*0.001*0.37*1.7</f>
        <v>11246248.272</v>
      </c>
      <c r="AY52" s="3">
        <f>railway_new!AZ52*1000*railway_new!$B$52*0.001*0.37*1.7</f>
        <v>11246248.272</v>
      </c>
      <c r="AZ52" s="3">
        <f>railway_new!BA52*1000*railway_new!$B$52*0.001*0.37*1.7</f>
        <v>11246248.272</v>
      </c>
    </row>
    <row r="53" spans="1:52" s="2" customFormat="1" ht="13.5" customHeight="1" thickBot="1">
      <c r="A53" s="3" t="s">
        <v>81</v>
      </c>
      <c r="B53" s="7" t="s">
        <v>82</v>
      </c>
      <c r="C53" s="3">
        <f>railway_new!D53*1000*railway_new!$B$53*0.001*0.37*1.7</f>
        <v>397681.66359649121</v>
      </c>
      <c r="D53" s="3">
        <f>railway_new!E53*1000*railway_new!$B$53*0.001*0.37*1.7</f>
        <v>403362.83021929825</v>
      </c>
      <c r="E53" s="3">
        <f>railway_new!F53*1000*railway_new!$B$53*0.001*0.37*1.7</f>
        <v>409043.99684210547</v>
      </c>
      <c r="F53" s="3">
        <f>railway_new!G53*1000*railway_new!$B$53*0.001*0.37*1.7</f>
        <v>414725.16346491245</v>
      </c>
      <c r="G53" s="3">
        <f>railway_new!H53*1000*railway_new!$B$53*0.001*0.37*1.7</f>
        <v>420406.33008771949</v>
      </c>
      <c r="H53" s="3">
        <f>railway_new!I53*1000*railway_new!$B$53*0.001*0.37*1.7</f>
        <v>426087.49671052652</v>
      </c>
      <c r="I53" s="3">
        <f>railway_new!J53*1000*railway_new!$B$53*0.001*0.37*1.7</f>
        <v>431768.66333333362</v>
      </c>
      <c r="J53" s="3">
        <f>railway_new!K53*1000*railway_new!$B$53*0.001*0.37*1.7</f>
        <v>437449.8299561406</v>
      </c>
      <c r="K53" s="3">
        <f>railway_new!L53*1000*railway_new!$B$53*0.001*0.37*1.7</f>
        <v>443130.9965789477</v>
      </c>
      <c r="L53" s="3">
        <f>railway_new!M53*1000*railway_new!$B$53*0.001*0.37*1.7</f>
        <v>448812.16320175474</v>
      </c>
      <c r="M53" s="3">
        <f>railway_new!N53*1000*railway_new!$B$53*0.001*0.37*1.7</f>
        <v>454493.32982456184</v>
      </c>
      <c r="N53" s="3">
        <f>railway_new!O53*1000*railway_new!$B$53*0.001*0.37*1.7</f>
        <v>460174.49644736882</v>
      </c>
      <c r="O53" s="3">
        <f>railway_new!P53*1000*railway_new!$B$53*0.001*0.37*1.7</f>
        <v>465855.66307017585</v>
      </c>
      <c r="P53" s="3">
        <f>railway_new!Q53*1000*railway_new!$B$53*0.001*0.37*1.7</f>
        <v>471536.82969298295</v>
      </c>
      <c r="Q53" s="3">
        <f>railway_new!R53*1000*railway_new!$B$53*0.001*0.37*1.7</f>
        <v>477217.99631579005</v>
      </c>
      <c r="R53" s="3">
        <f>railway_new!S53*1000*railway_new!$B$53*0.001*0.37*1.7</f>
        <v>482899.16293859709</v>
      </c>
      <c r="S53" s="3">
        <f>railway_new!T53*1000*railway_new!$B$53*0.001*0.37*1.7</f>
        <v>488580.32956140419</v>
      </c>
      <c r="T53" s="3">
        <f>railway_new!U53*1000*railway_new!$B$53*0.001*0.37*1.7</f>
        <v>494261.49618421117</v>
      </c>
      <c r="U53" s="3">
        <f>railway_new!V53*1000*railway_new!$B$53*0.001*0.37*1.7</f>
        <v>499942.66280701826</v>
      </c>
      <c r="V53" s="3">
        <f>railway_new!W53*1000*railway_new!$B$53*0.001*0.37*1.7</f>
        <v>505623.82942982524</v>
      </c>
      <c r="W53" s="3">
        <f>railway_new!X53*1000*railway_new!$B$53*0.001*0.37*1.7</f>
        <v>511304.99605263228</v>
      </c>
      <c r="X53" s="3">
        <f>railway_new!Y53*1000*railway_new!$B$53*0.001*0.37*1.7</f>
        <v>516986.16267543938</v>
      </c>
      <c r="Y53" s="3">
        <f>railway_new!Z53*1000*railway_new!$B$53*0.001*0.37*1.7</f>
        <v>522667.32929824648</v>
      </c>
      <c r="Z53" s="3">
        <f>railway_new!AA53*1000*railway_new!$B$53*0.001*0.37*1.7</f>
        <v>528348.49592105357</v>
      </c>
      <c r="AA53" s="3">
        <f>railway_new!AB53*1000*railway_new!$B$53*0.001*0.37*1.7</f>
        <v>534029.66254386061</v>
      </c>
      <c r="AB53" s="3">
        <f>railway_new!AC53*1000*railway_new!$B$53*0.001*0.37*1.7</f>
        <v>539710.82916666765</v>
      </c>
      <c r="AC53" s="3">
        <f>railway_new!AD53*1000*railway_new!$B$53*0.001*0.37*1.7</f>
        <v>545391.99578947469</v>
      </c>
      <c r="AD53" s="3">
        <f>railway_new!AE53*1000*railway_new!$B$53*0.001*0.37*1.7</f>
        <v>551073.16241228173</v>
      </c>
      <c r="AE53" s="3">
        <f>railway_new!AF53*1000*railway_new!$B$53*0.001*0.37*1.7</f>
        <v>556754.32903508889</v>
      </c>
      <c r="AF53" s="3">
        <f>railway_new!AG53*1000*railway_new!$B$53*0.001*0.37*1.7</f>
        <v>562435.49565789581</v>
      </c>
      <c r="AG53" s="3">
        <f>railway_new!AH53*1000*railway_new!$B$53*0.001*0.37*1.7</f>
        <v>568116.66228070285</v>
      </c>
      <c r="AH53" s="3">
        <f>railway_new!AI53*1000*railway_new!$B$53*0.001*0.37*1.7</f>
        <v>573797.82890350989</v>
      </c>
      <c r="AI53" s="3">
        <f>railway_new!AJ53*1000*railway_new!$B$53*0.001*0.37*1.7</f>
        <v>579478.99552631692</v>
      </c>
      <c r="AJ53" s="3">
        <f>railway_new!AK53*1000*railway_new!$B$53*0.001*0.37*1.7</f>
        <v>585160.16214912408</v>
      </c>
      <c r="AK53" s="3">
        <f>railway_new!AL53*1000*railway_new!$B$53*0.001*0.37*1.7</f>
        <v>590841.32877193112</v>
      </c>
      <c r="AL53" s="3">
        <f>railway_new!AM53*1000*railway_new!$B$53*0.001*0.37*1.7</f>
        <v>596522.49539473816</v>
      </c>
      <c r="AM53" s="3">
        <f>railway_new!AN53*1000*railway_new!$B$53*0.001*0.37*1.7</f>
        <v>602203.6620175452</v>
      </c>
      <c r="AN53" s="3">
        <f>railway_new!AO53*1000*railway_new!$B$53*0.001*0.37*1.7</f>
        <v>607884.82864035235</v>
      </c>
      <c r="AO53" s="3">
        <f>railway_new!AP53*1000*railway_new!$B$53*0.001*0.37*1.7</f>
        <v>613565.99526315939</v>
      </c>
      <c r="AP53" s="3">
        <f>railway_new!AQ53*1000*railway_new!$B$53*0.001*0.37*1.7</f>
        <v>619247.16188596643</v>
      </c>
      <c r="AQ53" s="3">
        <f>railway_new!AR53*1000*railway_new!$B$53*0.001*0.37*1.7</f>
        <v>624928.32850877347</v>
      </c>
      <c r="AR53" s="3">
        <f>railway_new!AS53*1000*railway_new!$B$53*0.001*0.37*1.7</f>
        <v>630609.49513158051</v>
      </c>
      <c r="AS53" s="3">
        <f>railway_new!AT53*1000*railway_new!$B$53*0.001*0.37*1.7</f>
        <v>636290.66175438743</v>
      </c>
      <c r="AT53" s="3">
        <f>railway_new!AU53*1000*railway_new!$B$53*0.001*0.37*1.7</f>
        <v>641971.8283771947</v>
      </c>
      <c r="AU53" s="3">
        <f>railway_new!AV53*1000*railway_new!$B$53*0.001*0.37*1.7</f>
        <v>647652.995</v>
      </c>
      <c r="AV53" s="3">
        <f>railway_new!AW53*1000*railway_new!$B$53*0.001*0.37*1.7</f>
        <v>648324.13800000004</v>
      </c>
      <c r="AW53" s="3">
        <f>railway_new!AX53*1000*railway_new!$B$53*0.001*0.37*1.7</f>
        <v>648324.13800000004</v>
      </c>
      <c r="AX53" s="3">
        <f>railway_new!AY53*1000*railway_new!$B$53*0.001*0.37*1.7</f>
        <v>648324.13800000004</v>
      </c>
      <c r="AY53" s="3">
        <f>railway_new!AZ53*1000*railway_new!$B$53*0.001*0.37*1.7</f>
        <v>648324.13800000004</v>
      </c>
      <c r="AZ53" s="3">
        <f>railway_new!BA53*1000*railway_new!$B$53*0.001*0.37*1.7</f>
        <v>648324.13800000004</v>
      </c>
    </row>
    <row r="54" spans="1:52" s="2" customFormat="1" ht="13.5" customHeight="1" thickBot="1">
      <c r="A54" s="5" t="s">
        <v>265</v>
      </c>
      <c r="B54" s="7" t="s">
        <v>83</v>
      </c>
      <c r="C54" s="3">
        <f>railway_new!D54*1000*railway_new!$B$54*0.001*0.37*1.7</f>
        <v>8638025.5499999989</v>
      </c>
      <c r="D54" s="3">
        <f>railway_new!E54*1000*railway_new!$B$54*0.001*0.37*1.7</f>
        <v>8174713.2705000006</v>
      </c>
      <c r="E54" s="3">
        <f>railway_new!F54*1000*railway_new!$B$54*0.001*0.37*1.7</f>
        <v>7711400.9910000004</v>
      </c>
      <c r="F54" s="3">
        <f>railway_new!G54*1000*railway_new!$B$54*0.001*0.37*1.7</f>
        <v>7248088.7115000011</v>
      </c>
      <c r="G54" s="3">
        <f>railway_new!H54*1000*railway_new!$B$54*0.001*0.37*1.7</f>
        <v>6784776.432000001</v>
      </c>
      <c r="H54" s="3">
        <f>railway_new!I54*1000*railway_new!$B$54*0.001*0.37*1.7</f>
        <v>6321464.1525000008</v>
      </c>
      <c r="I54" s="3">
        <f>railway_new!J54*1000*railway_new!$B$54*0.001*0.37*1.7</f>
        <v>5858151.8730000015</v>
      </c>
      <c r="J54" s="3">
        <f>railway_new!K54*1000*railway_new!$B$54*0.001*0.37*1.7</f>
        <v>5394839.5935000014</v>
      </c>
      <c r="K54" s="3">
        <f>railway_new!L54*1000*railway_new!$B$54*0.001*0.37*1.7</f>
        <v>4931527.3139999993</v>
      </c>
      <c r="L54" s="3">
        <f>railway_new!M54*1000*railway_new!$B$54*0.001*0.37*1.7</f>
        <v>4468215.0345000001</v>
      </c>
      <c r="M54" s="3">
        <f>railway_new!N54*1000*railway_new!$B$54*0.001*0.37*1.7</f>
        <v>4004902.7549999999</v>
      </c>
      <c r="N54" s="3">
        <f>railway_new!O54*1000*railway_new!$B$54*0.001*0.37*1.7</f>
        <v>4004902.7549999999</v>
      </c>
      <c r="O54" s="3">
        <f>railway_new!P54*1000*railway_new!$B$54*0.001*0.37*1.7</f>
        <v>4004902.7549999999</v>
      </c>
      <c r="P54" s="3">
        <f>railway_new!Q54*1000*railway_new!$B$54*0.001*0.37*1.7</f>
        <v>4004902.7549999999</v>
      </c>
      <c r="Q54" s="3">
        <f>railway_new!R54*1000*railway_new!$B$54*0.001*0.37*1.7</f>
        <v>4004902.7549999999</v>
      </c>
      <c r="R54" s="3">
        <f>railway_new!S54*1000*railway_new!$B$54*0.001*0.37*1.7</f>
        <v>5201770.2450000001</v>
      </c>
      <c r="S54" s="3">
        <f>railway_new!T54*1000*railway_new!$B$54*0.001*0.37*1.7</f>
        <v>5298350.05</v>
      </c>
      <c r="T54" s="3">
        <f>railway_new!U54*1000*railway_new!$B$54*0.001*0.37*1.7</f>
        <v>5045843.5037499992</v>
      </c>
      <c r="U54" s="3">
        <f>railway_new!V54*1000*railway_new!$B$54*0.001*0.37*1.7</f>
        <v>4793336.9575000005</v>
      </c>
      <c r="V54" s="3">
        <f>railway_new!W54*1000*railway_new!$B$54*0.001*0.37*1.7</f>
        <v>4540830.4112499999</v>
      </c>
      <c r="W54" s="3">
        <f>railway_new!X54*1000*railway_new!$B$54*0.001*0.37*1.7</f>
        <v>4288323.8650000002</v>
      </c>
      <c r="X54" s="3">
        <f>railway_new!Y54*1000*railway_new!$B$54*0.001*0.37*1.7</f>
        <v>4288323.8650000002</v>
      </c>
      <c r="Y54" s="3">
        <f>railway_new!Z54*1000*railway_new!$B$54*0.001*0.37*1.7</f>
        <v>3709747.65</v>
      </c>
      <c r="Z54" s="3">
        <f>railway_new!AA54*1000*railway_new!$B$54*0.001*0.37*1.7</f>
        <v>4124950.55</v>
      </c>
      <c r="AA54" s="3">
        <f>railway_new!AB54*1000*railway_new!$B$54*0.001*0.37*1.7</f>
        <v>3713358.1099999994</v>
      </c>
      <c r="AB54" s="3">
        <f>railway_new!AC54*1000*railway_new!$B$54*0.001*0.37*1.7</f>
        <v>4341578.1499999994</v>
      </c>
      <c r="AC54" s="3">
        <f>railway_new!AD54*1000*railway_new!$B$54*0.001*0.37*1.7</f>
        <v>4458918.0999999996</v>
      </c>
      <c r="AD54" s="3">
        <f>railway_new!AE54*1000*railway_new!$B$54*0.001*0.37*1.7</f>
        <v>4491412.24</v>
      </c>
      <c r="AE54" s="3">
        <f>railway_new!AF54*1000*railway_new!$B$54*0.001*0.37*1.7</f>
        <v>4518490.6900000004</v>
      </c>
      <c r="AF54" s="3">
        <f>railway_new!AG54*1000*railway_new!$B$54*0.001*0.37*1.7</f>
        <v>4534737.76</v>
      </c>
      <c r="AG54" s="3">
        <f>railway_new!AH54*1000*railway_new!$B$54*0.001*0.37*1.7</f>
        <v>4569037.13</v>
      </c>
      <c r="AH54" s="3">
        <f>railway_new!AI54*1000*railway_new!$B$54*0.001*0.37*1.7</f>
        <v>4625901.875</v>
      </c>
      <c r="AI54" s="3">
        <f>railway_new!AJ54*1000*railway_new!$B$54*0.001*0.37*1.7</f>
        <v>4648467.25</v>
      </c>
      <c r="AJ54" s="3">
        <f>railway_new!AK54*1000*railway_new!$B$54*0.001*0.37*1.7</f>
        <v>4648467.25</v>
      </c>
      <c r="AK54" s="3">
        <f>railway_new!AL54*1000*railway_new!$B$54*0.001*0.37*1.7</f>
        <v>4648467.25</v>
      </c>
      <c r="AL54" s="3">
        <f>railway_new!AM54*1000*railway_new!$B$54*0.001*0.37*1.7</f>
        <v>4689084.9249999998</v>
      </c>
      <c r="AM54" s="3">
        <f>railway_new!AN54*1000*railway_new!$B$54*0.001*0.37*1.7</f>
        <v>4569939.7450000001</v>
      </c>
      <c r="AN54" s="3">
        <f>railway_new!AO54*1000*railway_new!$B$54*0.001*0.37*1.7</f>
        <v>4569939.7450000001</v>
      </c>
      <c r="AO54" s="3">
        <f>railway_new!AP54*1000*railway_new!$B$54*0.001*0.37*1.7</f>
        <v>4689084.9249999998</v>
      </c>
      <c r="AP54" s="3">
        <f>railway_new!AQ54*1000*railway_new!$B$54*0.001*0.37*1.7</f>
        <v>4689084.9249999998</v>
      </c>
      <c r="AQ54" s="3">
        <f>railway_new!AR54*1000*railway_new!$B$54*0.001*0.37*1.7</f>
        <v>4689084.9249999998</v>
      </c>
      <c r="AR54" s="3">
        <f>railway_new!AS54*1000*railway_new!$B$54*0.001*0.37*1.7</f>
        <v>4681502.9589999998</v>
      </c>
      <c r="AS54" s="3">
        <f>railway_new!AT54*1000*railway_new!$B$54*0.001*0.37*1.7</f>
        <v>4673920.9930000007</v>
      </c>
      <c r="AT54" s="3">
        <f>railway_new!AU54*1000*railway_new!$B$54*0.001*0.37*1.7</f>
        <v>4666339.0270000007</v>
      </c>
      <c r="AU54" s="3">
        <f>railway_new!AV54*1000*railway_new!$B$54*0.001*0.37*1.7</f>
        <v>4658757.0610000016</v>
      </c>
      <c r="AV54" s="3">
        <f>railway_new!AW54*1000*railway_new!$B$54*0.001*0.37*1.7</f>
        <v>4651175.0949999997</v>
      </c>
      <c r="AW54" s="3">
        <f>railway_new!AX54*1000*railway_new!$B$54*0.001*0.37*1.7</f>
        <v>4651175.0949999997</v>
      </c>
      <c r="AX54" s="3">
        <f>railway_new!AY54*1000*railway_new!$B$54*0.001*0.37*1.7</f>
        <v>4651175.0949999997</v>
      </c>
      <c r="AY54" s="3">
        <f>railway_new!AZ54*1000*railway_new!$B$54*0.001*0.37*1.7</f>
        <v>4651175.0949999997</v>
      </c>
      <c r="AZ54" s="3">
        <f>railway_new!BA54*1000*railway_new!$B$54*0.001*0.37*1.7</f>
        <v>4651175.0949999997</v>
      </c>
    </row>
    <row r="55" spans="1:52" s="2" customFormat="1" ht="13.5" customHeight="1" thickBot="1">
      <c r="A55" s="3" t="s">
        <v>190</v>
      </c>
      <c r="B55" s="7" t="s">
        <v>191</v>
      </c>
      <c r="C55" s="3">
        <f>railway_new!D55*1000*railway_new!$B$55*0.001*0.37*1.7</f>
        <v>238918.83031578947</v>
      </c>
      <c r="D55" s="3">
        <f>railway_new!E55*1000*railway_new!$B$55*0.001*0.37*1.7</f>
        <v>242331.95646315787</v>
      </c>
      <c r="E55" s="3">
        <f>railway_new!F55*1000*railway_new!$B$55*0.001*0.37*1.7</f>
        <v>245745.0826105263</v>
      </c>
      <c r="F55" s="3">
        <f>railway_new!G55*1000*railway_new!$B$55*0.001*0.37*1.7</f>
        <v>249158.20875789472</v>
      </c>
      <c r="G55" s="3">
        <f>railway_new!H55*1000*railway_new!$B$55*0.001*0.37*1.7</f>
        <v>252571.33490526315</v>
      </c>
      <c r="H55" s="3">
        <f>railway_new!I55*1000*railway_new!$B$55*0.001*0.37*1.7</f>
        <v>255984.46105263158</v>
      </c>
      <c r="I55" s="3">
        <f>railway_new!J55*1000*railway_new!$B$55*0.001*0.37*1.7</f>
        <v>259397.58720000004</v>
      </c>
      <c r="J55" s="3">
        <f>railway_new!K55*1000*railway_new!$B$55*0.001*0.37*1.7</f>
        <v>262810.71334736841</v>
      </c>
      <c r="K55" s="3">
        <f>railway_new!L55*1000*railway_new!$B$55*0.001*0.37*1.7</f>
        <v>266223.83949473692</v>
      </c>
      <c r="L55" s="3">
        <f>railway_new!M55*1000*railway_new!$B$55*0.001*0.37*1.7</f>
        <v>269636.96564210532</v>
      </c>
      <c r="M55" s="3">
        <f>railway_new!N55*1000*railway_new!$B$55*0.001*0.37*1.7</f>
        <v>273050.09178947372</v>
      </c>
      <c r="N55" s="3">
        <f>railway_new!O55*1000*railway_new!$B$55*0.001*0.37*1.7</f>
        <v>276463.21793684212</v>
      </c>
      <c r="O55" s="3">
        <f>railway_new!P55*1000*railway_new!$B$55*0.001*0.37*1.7</f>
        <v>279876.34408421058</v>
      </c>
      <c r="P55" s="3">
        <f>railway_new!Q55*1000*railway_new!$B$55*0.001*0.37*1.7</f>
        <v>283289.47023157903</v>
      </c>
      <c r="Q55" s="3">
        <f>railway_new!R55*1000*railway_new!$B$55*0.001*0.37*1.7</f>
        <v>286702.59637894743</v>
      </c>
      <c r="R55" s="3">
        <f>railway_new!S55*1000*railway_new!$B$55*0.001*0.37*1.7</f>
        <v>290115.72252631583</v>
      </c>
      <c r="S55" s="3">
        <f>railway_new!T55*1000*railway_new!$B$55*0.001*0.37*1.7</f>
        <v>293528.84867368429</v>
      </c>
      <c r="T55" s="3">
        <f>railway_new!U55*1000*railway_new!$B$55*0.001*0.37*1.7</f>
        <v>296941.97482105269</v>
      </c>
      <c r="U55" s="3">
        <f>railway_new!V55*1000*railway_new!$B$55*0.001*0.37*1.7</f>
        <v>300355.10096842115</v>
      </c>
      <c r="V55" s="3">
        <f>railway_new!W55*1000*railway_new!$B$55*0.001*0.37*1.7</f>
        <v>303768.22711578954</v>
      </c>
      <c r="W55" s="3">
        <f>railway_new!X55*1000*railway_new!$B$55*0.001*0.37*1.7</f>
        <v>307181.353263158</v>
      </c>
      <c r="X55" s="3">
        <f>railway_new!Y55*1000*railway_new!$B$55*0.001*0.37*1.7</f>
        <v>310594.4794105264</v>
      </c>
      <c r="Y55" s="3">
        <f>railway_new!Z55*1000*railway_new!$B$55*0.001*0.37*1.7</f>
        <v>314007.6055578948</v>
      </c>
      <c r="Z55" s="3">
        <f>railway_new!AA55*1000*railway_new!$B$55*0.001*0.37*1.7</f>
        <v>317420.73170526332</v>
      </c>
      <c r="AA55" s="3">
        <f>railway_new!AB55*1000*railway_new!$B$55*0.001*0.37*1.7</f>
        <v>320833.85785263171</v>
      </c>
      <c r="AB55" s="3">
        <f>railway_new!AC55*1000*railway_new!$B$55*0.001*0.37*1.7</f>
        <v>324246.984</v>
      </c>
      <c r="AC55" s="3">
        <f>railway_new!AD55*1000*railway_new!$B$55*0.001*0.37*1.7</f>
        <v>324246.984</v>
      </c>
      <c r="AD55" s="3">
        <f>railway_new!AE55*1000*railway_new!$B$55*0.001*0.37*1.7</f>
        <v>324246.984</v>
      </c>
      <c r="AE55" s="3">
        <f>railway_new!AF55*1000*railway_new!$B$55*0.001*0.37*1.7</f>
        <v>314473.58199999999</v>
      </c>
      <c r="AF55" s="3">
        <f>railway_new!AG55*1000*railway_new!$B$55*0.001*0.37*1.7</f>
        <v>314473.58199999999</v>
      </c>
      <c r="AG55" s="3">
        <f>railway_new!AH55*1000*railway_new!$B$55*0.001*0.37*1.7</f>
        <v>314473.58199999999</v>
      </c>
      <c r="AH55" s="3">
        <f>railway_new!AI55*1000*railway_new!$B$55*0.001*0.37*1.7</f>
        <v>314473.58199999999</v>
      </c>
      <c r="AI55" s="3">
        <f>railway_new!AJ55*1000*railway_new!$B$55*0.001*0.37*1.7</f>
        <v>314473.58199999999</v>
      </c>
      <c r="AJ55" s="3">
        <f>railway_new!AK55*1000*railway_new!$B$55*0.001*0.37*1.7</f>
        <v>314473.58199999999</v>
      </c>
      <c r="AK55" s="3">
        <f>railway_new!AL55*1000*railway_new!$B$55*0.001*0.37*1.7</f>
        <v>314473.58199999999</v>
      </c>
      <c r="AL55" s="3">
        <f>railway_new!AM55*1000*railway_new!$B$55*0.001*0.37*1.7</f>
        <v>314473.58199999999</v>
      </c>
      <c r="AM55" s="3">
        <f>railway_new!AN55*1000*railway_new!$B$55*0.001*0.37*1.7</f>
        <v>314473.58199999999</v>
      </c>
      <c r="AN55" s="3">
        <f>railway_new!AO55*1000*railway_new!$B$55*0.001*0.37*1.7</f>
        <v>314473.58199999999</v>
      </c>
      <c r="AO55" s="3">
        <f>railway_new!AP55*1000*railway_new!$B$55*0.001*0.37*1.7</f>
        <v>314473.58199999999</v>
      </c>
      <c r="AP55" s="3">
        <f>railway_new!AQ55*1000*railway_new!$B$55*0.001*0.37*1.7</f>
        <v>314473.58199999999</v>
      </c>
      <c r="AQ55" s="3">
        <f>railway_new!AR55*1000*railway_new!$B$55*0.001*0.37*1.7</f>
        <v>314473.58199999999</v>
      </c>
      <c r="AR55" s="3">
        <f>railway_new!AS55*1000*railway_new!$B$55*0.001*0.37*1.7</f>
        <v>314473.58199999999</v>
      </c>
      <c r="AS55" s="3">
        <f>railway_new!AT55*1000*railway_new!$B$55*0.001*0.37*1.7</f>
        <v>314473.58199999999</v>
      </c>
      <c r="AT55" s="3">
        <f>railway_new!AU55*1000*railway_new!$B$55*0.001*0.37*1.7</f>
        <v>314473.58199999999</v>
      </c>
      <c r="AU55" s="3">
        <f>railway_new!AV55*1000*railway_new!$B$55*0.001*0.37*1.7</f>
        <v>314473.58199999999</v>
      </c>
      <c r="AV55" s="3">
        <f>railway_new!AW55*1000*railway_new!$B$55*0.001*0.37*1.7</f>
        <v>314473.58199999999</v>
      </c>
      <c r="AW55" s="3">
        <f>railway_new!AX55*1000*railway_new!$B$55*0.001*0.37*1.7</f>
        <v>314473.58199999999</v>
      </c>
      <c r="AX55" s="3">
        <f>railway_new!AY55*1000*railway_new!$B$55*0.001*0.37*1.7</f>
        <v>314473.58199999999</v>
      </c>
      <c r="AY55" s="3">
        <f>railway_new!AZ55*1000*railway_new!$B$55*0.001*0.37*1.7</f>
        <v>314473.58199999999</v>
      </c>
      <c r="AZ55" s="3">
        <f>railway_new!BA55*1000*railway_new!$B$55*0.001*0.37*1.7</f>
        <v>314473.58199999999</v>
      </c>
    </row>
    <row r="56" spans="1:52" s="2" customFormat="1" ht="13.2" customHeight="1" thickBot="1">
      <c r="A56" s="3" t="s">
        <v>84</v>
      </c>
      <c r="B56" s="7" t="s">
        <v>85</v>
      </c>
      <c r="C56" s="3">
        <f>railway_new!D56*1000*railway_new!$B$56*0.001*0.37*1.7</f>
        <v>112276.5</v>
      </c>
      <c r="D56" s="3">
        <f>railway_new!E56*1000*railway_new!$B$56*0.001*0.37*1.7</f>
        <v>113880.45</v>
      </c>
      <c r="E56" s="3">
        <f>railway_new!F56*1000*railway_new!$B$56*0.001*0.37*1.7</f>
        <v>115484.39999999997</v>
      </c>
      <c r="F56" s="3">
        <f>railway_new!G56*1000*railway_new!$B$56*0.001*0.37*1.7</f>
        <v>117088.34999999998</v>
      </c>
      <c r="G56" s="3">
        <f>railway_new!H56*1000*railway_new!$B$56*0.001*0.37*1.7</f>
        <v>118692.29999999994</v>
      </c>
      <c r="H56" s="3">
        <f>railway_new!I56*1000*railway_new!$B$56*0.001*0.37*1.7</f>
        <v>120296.24999999994</v>
      </c>
      <c r="I56" s="3">
        <f>railway_new!J56*1000*railway_new!$B$56*0.001*0.37*1.7</f>
        <v>121900.19999999995</v>
      </c>
      <c r="J56" s="3">
        <f>railway_new!K56*1000*railway_new!$B$56*0.001*0.37*1.7</f>
        <v>123504.14999999995</v>
      </c>
      <c r="K56" s="3">
        <f>railway_new!L56*1000*railway_new!$B$56*0.001*0.37*1.7</f>
        <v>125108.09999999995</v>
      </c>
      <c r="L56" s="3">
        <f>railway_new!M56*1000*railway_new!$B$56*0.001*0.37*1.7</f>
        <v>126712.04999999994</v>
      </c>
      <c r="M56" s="3">
        <f>railway_new!N56*1000*railway_new!$B$56*0.001*0.37*1.7</f>
        <v>128315.99999999994</v>
      </c>
      <c r="N56" s="3">
        <f>railway_new!O56*1000*railway_new!$B$56*0.001*0.37*1.7</f>
        <v>129919.94999999995</v>
      </c>
      <c r="O56" s="3">
        <f>railway_new!P56*1000*railway_new!$B$56*0.001*0.37*1.7</f>
        <v>131523.89999999994</v>
      </c>
      <c r="P56" s="3">
        <f>railway_new!Q56*1000*railway_new!$B$56*0.001*0.37*1.7</f>
        <v>133127.84999999995</v>
      </c>
      <c r="Q56" s="3">
        <f>railway_new!R56*1000*railway_new!$B$56*0.001*0.37*1.7</f>
        <v>134731.79999999993</v>
      </c>
      <c r="R56" s="3">
        <f>railway_new!S56*1000*railway_new!$B$56*0.001*0.37*1.7</f>
        <v>136335.74999999988</v>
      </c>
      <c r="S56" s="3">
        <f>railway_new!T56*1000*railway_new!$B$56*0.001*0.37*1.7</f>
        <v>137939.6999999999</v>
      </c>
      <c r="T56" s="3">
        <f>railway_new!U56*1000*railway_new!$B$56*0.001*0.37*1.7</f>
        <v>139543.64999999991</v>
      </c>
      <c r="U56" s="3">
        <f>railway_new!V56*1000*railway_new!$B$56*0.001*0.37*1.7</f>
        <v>141147.59999999989</v>
      </c>
      <c r="V56" s="3">
        <f>railway_new!W56*1000*railway_new!$B$56*0.001*0.37*1.7</f>
        <v>142751.54999999987</v>
      </c>
      <c r="W56" s="3">
        <f>railway_new!X56*1000*railway_new!$B$56*0.001*0.37*1.7</f>
        <v>144355.49999999988</v>
      </c>
      <c r="X56" s="3">
        <f>railway_new!Y56*1000*railway_new!$B$56*0.001*0.37*1.7</f>
        <v>145959.44999999987</v>
      </c>
      <c r="Y56" s="3">
        <f>railway_new!Z56*1000*railway_new!$B$56*0.001*0.37*1.7</f>
        <v>147563.39999999988</v>
      </c>
      <c r="Z56" s="3">
        <f>railway_new!AA56*1000*railway_new!$B$56*0.001*0.37*1.7</f>
        <v>149167.34999999986</v>
      </c>
      <c r="AA56" s="3">
        <f>railway_new!AB56*1000*railway_new!$B$56*0.001*0.37*1.7</f>
        <v>150771.29999999987</v>
      </c>
      <c r="AB56" s="3">
        <f>railway_new!AC56*1000*railway_new!$B$56*0.001*0.37*1.7</f>
        <v>152375.24999999988</v>
      </c>
      <c r="AC56" s="3">
        <f>railway_new!AD56*1000*railway_new!$B$56*0.001*0.37*1.7</f>
        <v>153979.19999999984</v>
      </c>
      <c r="AD56" s="3">
        <f>railway_new!AE56*1000*railway_new!$B$56*0.001*0.37*1.7</f>
        <v>155583.14999999985</v>
      </c>
      <c r="AE56" s="3">
        <f>railway_new!AF56*1000*railway_new!$B$56*0.001*0.37*1.7</f>
        <v>157187.09999999986</v>
      </c>
      <c r="AF56" s="3">
        <f>railway_new!AG56*1000*railway_new!$B$56*0.001*0.37*1.7</f>
        <v>158791.04999999984</v>
      </c>
      <c r="AG56" s="3">
        <f>railway_new!AH56*1000*railway_new!$B$56*0.001*0.37*1.7</f>
        <v>160394.99999999985</v>
      </c>
      <c r="AH56" s="3">
        <f>railway_new!AI56*1000*railway_new!$B$56*0.001*0.37*1.7</f>
        <v>161998.94999999984</v>
      </c>
      <c r="AI56" s="3">
        <f>railway_new!AJ56*1000*railway_new!$B$56*0.001*0.37*1.7</f>
        <v>163602.89999999982</v>
      </c>
      <c r="AJ56" s="3">
        <f>railway_new!AK56*1000*railway_new!$B$56*0.001*0.37*1.7</f>
        <v>165206.84999999983</v>
      </c>
      <c r="AK56" s="3">
        <f>railway_new!AL56*1000*railway_new!$B$56*0.001*0.37*1.7</f>
        <v>166810.79999999981</v>
      </c>
      <c r="AL56" s="3">
        <f>railway_new!AM56*1000*railway_new!$B$56*0.001*0.37*1.7</f>
        <v>168414.74999999983</v>
      </c>
      <c r="AM56" s="3">
        <f>railway_new!AN56*1000*railway_new!$B$56*0.001*0.37*1.7</f>
        <v>170018.69999999981</v>
      </c>
      <c r="AN56" s="3">
        <f>railway_new!AO56*1000*railway_new!$B$56*0.001*0.37*1.7</f>
        <v>171622.64999999982</v>
      </c>
      <c r="AO56" s="3">
        <f>railway_new!AP56*1000*railway_new!$B$56*0.001*0.37*1.7</f>
        <v>173226.59999999983</v>
      </c>
      <c r="AP56" s="3">
        <f>railway_new!AQ56*1000*railway_new!$B$56*0.001*0.37*1.7</f>
        <v>174830.54999999981</v>
      </c>
      <c r="AQ56" s="3">
        <f>railway_new!AR56*1000*railway_new!$B$56*0.001*0.37*1.7</f>
        <v>176434.49999999983</v>
      </c>
      <c r="AR56" s="3">
        <f>railway_new!AS56*1000*railway_new!$B$56*0.001*0.37*1.7</f>
        <v>178038.44999999978</v>
      </c>
      <c r="AS56" s="3">
        <f>railway_new!AT56*1000*railway_new!$B$56*0.001*0.37*1.7</f>
        <v>179642.39999999976</v>
      </c>
      <c r="AT56" s="3">
        <f>railway_new!AU56*1000*railway_new!$B$56*0.001*0.37*1.7</f>
        <v>181246.34999999977</v>
      </c>
      <c r="AU56" s="3">
        <f>railway_new!AV56*1000*railway_new!$B$56*0.001*0.37*1.7</f>
        <v>182850.3</v>
      </c>
      <c r="AV56" s="3">
        <f>railway_new!AW56*1000*railway_new!$B$56*0.001*0.37*1.7</f>
        <v>182850.3</v>
      </c>
      <c r="AW56" s="3">
        <f>railway_new!AX56*1000*railway_new!$B$56*0.001*0.37*1.7</f>
        <v>182850.3</v>
      </c>
      <c r="AX56" s="3">
        <f>railway_new!AY56*1000*railway_new!$B$56*0.001*0.37*1.7</f>
        <v>182850.3</v>
      </c>
      <c r="AY56" s="3">
        <f>railway_new!AZ56*1000*railway_new!$B$56*0.001*0.37*1.7</f>
        <v>182850.3</v>
      </c>
      <c r="AZ56" s="3">
        <f>railway_new!BA56*1000*railway_new!$B$56*0.001*0.37*1.7</f>
        <v>182850.3</v>
      </c>
    </row>
    <row r="57" spans="1:52" s="2" customFormat="1" ht="13.5" customHeight="1" thickBot="1">
      <c r="A57" s="3" t="s">
        <v>88</v>
      </c>
      <c r="B57" s="7" t="s">
        <v>89</v>
      </c>
      <c r="C57" s="3">
        <f>railway_new!D57*1000*railway_new!$B$57*0.001*0.37*1.7</f>
        <v>616824.52562500001</v>
      </c>
      <c r="D57" s="3">
        <f>railway_new!E57*1000*railway_new!$B$57*0.001*0.37*1.7</f>
        <v>625636.30456249998</v>
      </c>
      <c r="E57" s="3">
        <f>railway_new!F57*1000*railway_new!$B$57*0.001*0.37*1.7</f>
        <v>634448.08350000007</v>
      </c>
      <c r="F57" s="3">
        <f>railway_new!G57*1000*railway_new!$B$57*0.001*0.37*1.7</f>
        <v>643259.86243750004</v>
      </c>
      <c r="G57" s="3">
        <f>railway_new!H57*1000*railway_new!$B$57*0.001*0.37*1.7</f>
        <v>652071.64137500024</v>
      </c>
      <c r="H57" s="3">
        <f>railway_new!I57*1000*railway_new!$B$57*0.001*0.37*1.7</f>
        <v>660883.42031250033</v>
      </c>
      <c r="I57" s="3">
        <f>railway_new!J57*1000*railway_new!$B$57*0.001*0.37*1.7</f>
        <v>669695.1992500003</v>
      </c>
      <c r="J57" s="3">
        <f>railway_new!K57*1000*railway_new!$B$57*0.001*0.37*1.7</f>
        <v>678506.97818750027</v>
      </c>
      <c r="K57" s="3">
        <f>railway_new!L57*1000*railway_new!$B$57*0.001*0.37*1.7</f>
        <v>687318.75712500024</v>
      </c>
      <c r="L57" s="3">
        <f>railway_new!M57*1000*railway_new!$B$57*0.001*0.37*1.7</f>
        <v>696130.53606250044</v>
      </c>
      <c r="M57" s="3">
        <f>railway_new!N57*1000*railway_new!$B$57*0.001*0.37*1.7</f>
        <v>704942.31499999994</v>
      </c>
      <c r="N57" s="3">
        <f>railway_new!O57*1000*railway_new!$B$57*0.001*0.37*1.7</f>
        <v>704942.31499999994</v>
      </c>
      <c r="O57" s="3">
        <f>railway_new!P57*1000*railway_new!$B$57*0.001*0.37*1.7</f>
        <v>704942.31499999994</v>
      </c>
      <c r="P57" s="3">
        <f>railway_new!Q57*1000*railway_new!$B$57*0.001*0.37*1.7</f>
        <v>704942.31499999994</v>
      </c>
      <c r="Q57" s="3">
        <f>railway_new!R57*1000*railway_new!$B$57*0.001*0.37*1.7</f>
        <v>704942.31499999994</v>
      </c>
      <c r="R57" s="3">
        <f>railway_new!S57*1000*railway_new!$B$57*0.001*0.37*1.7</f>
        <v>704942.31499999994</v>
      </c>
      <c r="S57" s="3">
        <f>railway_new!T57*1000*railway_new!$B$57*0.001*0.37*1.7</f>
        <v>704942.31499999994</v>
      </c>
      <c r="T57" s="3">
        <f>railway_new!U57*1000*railway_new!$B$57*0.001*0.37*1.7</f>
        <v>704942.31499999994</v>
      </c>
      <c r="U57" s="3">
        <f>railway_new!V57*1000*railway_new!$B$57*0.001*0.37*1.7</f>
        <v>704942.31499999994</v>
      </c>
      <c r="V57" s="3">
        <f>railway_new!W57*1000*railway_new!$B$57*0.001*0.37*1.7</f>
        <v>704942.31499999994</v>
      </c>
      <c r="W57" s="3">
        <f>railway_new!X57*1000*railway_new!$B$57*0.001*0.37*1.7</f>
        <v>704942.31499999994</v>
      </c>
      <c r="X57" s="3">
        <f>railway_new!Y57*1000*railway_new!$B$57*0.001*0.37*1.7</f>
        <v>704942.31499999994</v>
      </c>
      <c r="Y57" s="3">
        <f>railway_new!Z57*1000*railway_new!$B$57*0.001*0.37*1.7</f>
        <v>704039.7</v>
      </c>
      <c r="Z57" s="3">
        <f>railway_new!AA57*1000*railway_new!$B$57*0.001*0.37*1.7</f>
        <v>703137.08499999996</v>
      </c>
      <c r="AA57" s="3">
        <f>railway_new!AB57*1000*railway_new!$B$57*0.001*0.37*1.7</f>
        <v>702234.47</v>
      </c>
      <c r="AB57" s="3">
        <f>railway_new!AC57*1000*railway_new!$B$57*0.001*0.37*1.7</f>
        <v>701331.85499999998</v>
      </c>
      <c r="AC57" s="3">
        <f>railway_new!AD57*1000*railway_new!$B$57*0.001*0.37*1.7</f>
        <v>700429.24</v>
      </c>
      <c r="AD57" s="3">
        <f>railway_new!AE57*1000*railway_new!$B$57*0.001*0.37*1.7</f>
        <v>699526.625</v>
      </c>
      <c r="AE57" s="3">
        <f>railway_new!AF57*1000*railway_new!$B$57*0.001*0.37*1.7</f>
        <v>698624.01</v>
      </c>
      <c r="AF57" s="3">
        <f>railway_new!AG57*1000*railway_new!$B$57*0.001*0.37*1.7</f>
        <v>697721.3949999999</v>
      </c>
      <c r="AG57" s="3">
        <f>railway_new!AH57*1000*railway_new!$B$57*0.001*0.37*1.7</f>
        <v>696818.78</v>
      </c>
      <c r="AH57" s="3">
        <f>railway_new!AI57*1000*railway_new!$B$57*0.001*0.37*1.7</f>
        <v>695916.16500000004</v>
      </c>
      <c r="AI57" s="3">
        <f>railway_new!AJ57*1000*railway_new!$B$57*0.001*0.37*1.7</f>
        <v>695013.54999999993</v>
      </c>
      <c r="AJ57" s="3">
        <f>railway_new!AK57*1000*railway_new!$B$57*0.001*0.37*1.7</f>
        <v>694110.93499999994</v>
      </c>
      <c r="AK57" s="3">
        <f>railway_new!AL57*1000*railway_new!$B$57*0.001*0.37*1.7</f>
        <v>693208.32</v>
      </c>
      <c r="AL57" s="3">
        <f>railway_new!AM57*1000*railway_new!$B$57*0.001*0.37*1.7</f>
        <v>692305.70500000007</v>
      </c>
      <c r="AM57" s="3">
        <f>railway_new!AN57*1000*railway_new!$B$57*0.001*0.37*1.7</f>
        <v>691403.09</v>
      </c>
      <c r="AN57" s="3">
        <f>railway_new!AO57*1000*railway_new!$B$57*0.001*0.37*1.7</f>
        <v>690500.47499999998</v>
      </c>
      <c r="AO57" s="3">
        <f>railway_new!AP57*1000*railway_new!$B$57*0.001*0.37*1.7</f>
        <v>689597.86</v>
      </c>
      <c r="AP57" s="3">
        <f>railway_new!AQ57*1000*railway_new!$B$57*0.001*0.37*1.7</f>
        <v>688695.245</v>
      </c>
      <c r="AQ57" s="3">
        <f>railway_new!AR57*1000*railway_new!$B$57*0.001*0.37*1.7</f>
        <v>687792.63</v>
      </c>
      <c r="AR57" s="3">
        <f>railway_new!AS57*1000*railway_new!$B$57*0.001*0.37*1.7</f>
        <v>686890.01500000001</v>
      </c>
      <c r="AS57" s="3">
        <f>railway_new!AT57*1000*railway_new!$B$57*0.001*0.37*1.7</f>
        <v>685987.4</v>
      </c>
      <c r="AT57" s="3">
        <f>railway_new!AU57*1000*railway_new!$B$57*0.001*0.37*1.7</f>
        <v>685084.78499999992</v>
      </c>
      <c r="AU57" s="3">
        <f>railway_new!AV57*1000*railway_new!$B$57*0.001*0.37*1.7</f>
        <v>684182.16999999993</v>
      </c>
      <c r="AV57" s="3">
        <f>railway_new!AW57*1000*railway_new!$B$57*0.001*0.37*1.7</f>
        <v>683279.55500000005</v>
      </c>
      <c r="AW57" s="3">
        <f>railway_new!AX57*1000*railway_new!$B$57*0.001*0.37*1.7</f>
        <v>682376.94</v>
      </c>
      <c r="AX57" s="3">
        <f>railway_new!AY57*1000*railway_new!$B$57*0.001*0.37*1.7</f>
        <v>681474.32499999995</v>
      </c>
      <c r="AY57" s="3">
        <f>railway_new!AZ57*1000*railway_new!$B$57*0.001*0.37*1.7</f>
        <v>680571.71</v>
      </c>
      <c r="AZ57" s="3">
        <f>railway_new!BA57*1000*railway_new!$B$57*0.001*0.37*1.7</f>
        <v>680571.71</v>
      </c>
    </row>
    <row r="58" spans="1:52" s="2" customFormat="1" ht="13.5" customHeight="1">
      <c r="A58" s="2" t="s">
        <v>266</v>
      </c>
      <c r="B58" s="7"/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</row>
    <row r="59" spans="1:52" s="2" customFormat="1">
      <c r="A59" s="3" t="s">
        <v>92</v>
      </c>
      <c r="B59" s="5" t="s">
        <v>93</v>
      </c>
      <c r="C59" s="3">
        <f>railway_new!D59*1000*railway_new!$B$59*0.001*0.37*1.7</f>
        <v>137655.16026315789</v>
      </c>
      <c r="D59" s="3">
        <f>railway_new!E59*1000*railway_new!$B$59*0.001*0.37*1.7</f>
        <v>139621.66255263158</v>
      </c>
      <c r="E59" s="3">
        <f>railway_new!F59*1000*railway_new!$B$59*0.001*0.37*1.7</f>
        <v>141588.1648421053</v>
      </c>
      <c r="F59" s="3">
        <f>railway_new!G59*1000*railway_new!$B$59*0.001*0.37*1.7</f>
        <v>143554.66713157896</v>
      </c>
      <c r="G59" s="3">
        <f>railway_new!H59*1000*railway_new!$B$59*0.001*0.37*1.7</f>
        <v>145521.16942105268</v>
      </c>
      <c r="H59" s="3">
        <f>railway_new!I59*1000*railway_new!$B$59*0.001*0.37*1.7</f>
        <v>147487.67171052634</v>
      </c>
      <c r="I59" s="3">
        <f>railway_new!J59*1000*railway_new!$B$59*0.001*0.37*1.7</f>
        <v>149454.17400000003</v>
      </c>
      <c r="J59" s="3">
        <f>railway_new!K59*1000*railway_new!$B$59*0.001*0.37*1.7</f>
        <v>151420.67628947375</v>
      </c>
      <c r="K59" s="3">
        <f>railway_new!L59*1000*railway_new!$B$59*0.001*0.37*1.7</f>
        <v>153387.17857894744</v>
      </c>
      <c r="L59" s="3">
        <f>railway_new!M59*1000*railway_new!$B$59*0.001*0.37*1.7</f>
        <v>155353.68086842113</v>
      </c>
      <c r="M59" s="3">
        <f>railway_new!N59*1000*railway_new!$B$59*0.001*0.37*1.7</f>
        <v>157320.18315789479</v>
      </c>
      <c r="N59" s="3">
        <f>railway_new!O59*1000*railway_new!$B$59*0.001*0.37*1.7</f>
        <v>159286.68544736851</v>
      </c>
      <c r="O59" s="3">
        <f>railway_new!P59*1000*railway_new!$B$59*0.001*0.37*1.7</f>
        <v>161253.18773684217</v>
      </c>
      <c r="P59" s="3">
        <f>railway_new!Q59*1000*railway_new!$B$59*0.001*0.37*1.7</f>
        <v>163219.69002631589</v>
      </c>
      <c r="Q59" s="3">
        <f>railway_new!R59*1000*railway_new!$B$59*0.001*0.37*1.7</f>
        <v>165186.19231578958</v>
      </c>
      <c r="R59" s="3">
        <f>railway_new!S59*1000*railway_new!$B$59*0.001*0.37*1.7</f>
        <v>167152.69460526327</v>
      </c>
      <c r="S59" s="3">
        <f>railway_new!T59*1000*railway_new!$B$59*0.001*0.37*1.7</f>
        <v>169119.19689473696</v>
      </c>
      <c r="T59" s="3">
        <f>railway_new!U59*1000*railway_new!$B$59*0.001*0.37*1.7</f>
        <v>171085.69918421065</v>
      </c>
      <c r="U59" s="3">
        <f>railway_new!V59*1000*railway_new!$B$59*0.001*0.37*1.7</f>
        <v>173052.20147368434</v>
      </c>
      <c r="V59" s="3">
        <f>railway_new!W59*1000*railway_new!$B$59*0.001*0.37*1.7</f>
        <v>175018.70376315803</v>
      </c>
      <c r="W59" s="3">
        <f>railway_new!X59*1000*railway_new!$B$59*0.001*0.37*1.7</f>
        <v>176985.20605263172</v>
      </c>
      <c r="X59" s="3">
        <f>railway_new!Y59*1000*railway_new!$B$59*0.001*0.37*1.7</f>
        <v>178951.70834210544</v>
      </c>
      <c r="Y59" s="3">
        <f>railway_new!Z59*1000*railway_new!$B$59*0.001*0.37*1.7</f>
        <v>180918.2106315791</v>
      </c>
      <c r="Z59" s="3">
        <f>railway_new!AA59*1000*railway_new!$B$59*0.001*0.37*1.7</f>
        <v>182884.71292105282</v>
      </c>
      <c r="AA59" s="3">
        <f>railway_new!AB59*1000*railway_new!$B$59*0.001*0.37*1.7</f>
        <v>184851.21521052651</v>
      </c>
      <c r="AB59" s="3">
        <f>railway_new!AC59*1000*railway_new!$B$59*0.001*0.37*1.7</f>
        <v>186817.71750000017</v>
      </c>
      <c r="AC59" s="3">
        <f>railway_new!AD59*1000*railway_new!$B$59*0.001*0.37*1.7</f>
        <v>188784.21978947389</v>
      </c>
      <c r="AD59" s="3">
        <f>railway_new!AE59*1000*railway_new!$B$59*0.001*0.37*1.7</f>
        <v>190750.72207894758</v>
      </c>
      <c r="AE59" s="3">
        <f>railway_new!AF59*1000*railway_new!$B$59*0.001*0.37*1.7</f>
        <v>192717.22436842127</v>
      </c>
      <c r="AF59" s="3">
        <f>railway_new!AG59*1000*railway_new!$B$59*0.001*0.37*1.7</f>
        <v>194683.72665789496</v>
      </c>
      <c r="AG59" s="3">
        <f>railway_new!AH59*1000*railway_new!$B$59*0.001*0.37*1.7</f>
        <v>196650.22894736863</v>
      </c>
      <c r="AH59" s="3">
        <f>railway_new!AI59*1000*railway_new!$B$59*0.001*0.37*1.7</f>
        <v>198616.73123684229</v>
      </c>
      <c r="AI59" s="3">
        <f>railway_new!AJ59*1000*railway_new!$B$59*0.001*0.37*1.7</f>
        <v>200583.23352631592</v>
      </c>
      <c r="AJ59" s="3">
        <f>railway_new!AK59*1000*railway_new!$B$59*0.001*0.37*1.7</f>
        <v>202549.73581578961</v>
      </c>
      <c r="AK59" s="3">
        <f>railway_new!AL59*1000*railway_new!$B$59*0.001*0.37*1.7</f>
        <v>204516.2381052633</v>
      </c>
      <c r="AL59" s="3">
        <f>railway_new!AM59*1000*railway_new!$B$59*0.001*0.37*1.7</f>
        <v>206482.74039473696</v>
      </c>
      <c r="AM59" s="3">
        <f>railway_new!AN59*1000*railway_new!$B$59*0.001*0.37*1.7</f>
        <v>208449.24268421068</v>
      </c>
      <c r="AN59" s="3">
        <f>railway_new!AO59*1000*railway_new!$B$59*0.001*0.37*1.7</f>
        <v>210415.74497368428</v>
      </c>
      <c r="AO59" s="3">
        <f>railway_new!AP59*1000*railway_new!$B$59*0.001*0.37*1.7</f>
        <v>212382.24726315794</v>
      </c>
      <c r="AP59" s="3">
        <f>railway_new!AQ59*1000*railway_new!$B$59*0.001*0.37*1.7</f>
        <v>214348.74955263166</v>
      </c>
      <c r="AQ59" s="3">
        <f>railway_new!AR59*1000*railway_new!$B$59*0.001*0.37*1.7</f>
        <v>216315.25184210532</v>
      </c>
      <c r="AR59" s="3">
        <f>railway_new!AS59*1000*railway_new!$B$59*0.001*0.37*1.7</f>
        <v>218281.75413157899</v>
      </c>
      <c r="AS59" s="3">
        <f>railway_new!AT59*1000*railway_new!$B$59*0.001*0.37*1.7</f>
        <v>220248.25642105265</v>
      </c>
      <c r="AT59" s="3">
        <f>railway_new!AU59*1000*railway_new!$B$59*0.001*0.37*1.7</f>
        <v>222214.75871052631</v>
      </c>
      <c r="AU59" s="3">
        <f>railway_new!AV59*1000*railway_new!$B$59*0.001*0.37*1.7</f>
        <v>224181.26099999997</v>
      </c>
      <c r="AV59" s="3">
        <f>railway_new!AW59*1000*railway_new!$B$59*0.001*0.37*1.7</f>
        <v>224181.26099999997</v>
      </c>
      <c r="AW59" s="3">
        <f>railway_new!AX59*1000*railway_new!$B$59*0.001*0.37*1.7</f>
        <v>224181.26099999997</v>
      </c>
      <c r="AX59" s="3">
        <f>railway_new!AY59*1000*railway_new!$B$59*0.001*0.37*1.7</f>
        <v>224181.26099999997</v>
      </c>
      <c r="AY59" s="3">
        <f>railway_new!AZ59*1000*railway_new!$B$59*0.001*0.37*1.7</f>
        <v>224181.26099999997</v>
      </c>
      <c r="AZ59" s="3">
        <f>railway_new!BA59*1000*railway_new!$B$59*0.001*0.37*1.7</f>
        <v>224181.26099999997</v>
      </c>
    </row>
    <row r="60" spans="1:52" s="2" customFormat="1">
      <c r="A60" s="3" t="s">
        <v>90</v>
      </c>
      <c r="B60" s="5" t="s">
        <v>91</v>
      </c>
      <c r="C60" s="3">
        <f>railway_new!D60*1000*railway_new!$B$60*0.001*0.37*1.7</f>
        <v>5095536.8624999998</v>
      </c>
      <c r="D60" s="3">
        <f>railway_new!E60*1000*railway_new!$B$60*0.001*0.37*1.7</f>
        <v>5168330.2462499999</v>
      </c>
      <c r="E60" s="3">
        <f>railway_new!F60*1000*railway_new!$B$60*0.001*0.37*1.7</f>
        <v>5241123.63</v>
      </c>
      <c r="F60" s="3">
        <f>railway_new!G60*1000*railway_new!$B$60*0.001*0.37*1.7</f>
        <v>5313917.0137499999</v>
      </c>
      <c r="G60" s="3">
        <f>railway_new!H60*1000*railway_new!$B$60*0.001*0.37*1.7</f>
        <v>5386710.3975</v>
      </c>
      <c r="H60" s="3">
        <f>railway_new!I60*1000*railway_new!$B$60*0.001*0.37*1.7</f>
        <v>5459503.78125</v>
      </c>
      <c r="I60" s="3">
        <f>railway_new!J60*1000*railway_new!$B$60*0.001*0.37*1.7</f>
        <v>5532297.165</v>
      </c>
      <c r="J60" s="3">
        <f>railway_new!K60*1000*railway_new!$B$60*0.001*0.37*1.7</f>
        <v>5605090.5487500001</v>
      </c>
      <c r="K60" s="3">
        <f>railway_new!L60*1000*railway_new!$B$60*0.001*0.37*1.7</f>
        <v>5677883.9325000001</v>
      </c>
      <c r="L60" s="3">
        <f>railway_new!M60*1000*railway_new!$B$60*0.001*0.37*1.7</f>
        <v>5750677.3162499992</v>
      </c>
      <c r="M60" s="3">
        <f>railway_new!N60*1000*railway_new!$B$60*0.001*0.37*1.7</f>
        <v>5823470.7000000002</v>
      </c>
      <c r="N60" s="3">
        <f>railway_new!O60*1000*railway_new!$B$60*0.001*0.37*1.7</f>
        <v>5839766.8319999995</v>
      </c>
      <c r="O60" s="3">
        <f>railway_new!P60*1000*railway_new!$B$60*0.001*0.37*1.7</f>
        <v>5837849.6400000006</v>
      </c>
      <c r="P60" s="3">
        <f>railway_new!Q60*1000*railway_new!$B$60*0.001*0.37*1.7</f>
        <v>5751576</v>
      </c>
      <c r="Q60" s="3">
        <f>railway_new!R60*1000*railway_new!$B$60*0.001*0.37*1.7</f>
        <v>5749658.8079999993</v>
      </c>
      <c r="R60" s="3">
        <f>railway_new!S60*1000*railway_new!$B$60*0.001*0.37*1.7</f>
        <v>5655716.3999999994</v>
      </c>
      <c r="S60" s="3">
        <f>railway_new!T60*1000*railway_new!$B$60*0.001*0.37*1.7</f>
        <v>5654757.8040000005</v>
      </c>
      <c r="T60" s="3">
        <f>railway_new!U60*1000*railway_new!$B$60*0.001*0.37*1.7</f>
        <v>5655716.3999999994</v>
      </c>
      <c r="U60" s="3">
        <f>railway_new!V60*1000*railway_new!$B$60*0.001*0.37*1.7</f>
        <v>5640378.8640000001</v>
      </c>
      <c r="V60" s="3">
        <f>railway_new!W60*1000*railway_new!$B$60*0.001*0.37*1.7</f>
        <v>5640378.8640000001</v>
      </c>
      <c r="W60" s="3">
        <f>railway_new!X60*1000*railway_new!$B$60*0.001*0.37*1.7</f>
        <v>5624082.7319999998</v>
      </c>
      <c r="X60" s="3">
        <f>railway_new!Y60*1000*railway_new!$B$60*0.001*0.37*1.7</f>
        <v>5630792.9040000001</v>
      </c>
      <c r="Y60" s="3">
        <f>railway_new!Z60*1000*railway_new!$B$60*0.001*0.37*1.7</f>
        <v>5630792.9040000001</v>
      </c>
      <c r="Z60" s="3">
        <f>railway_new!AA60*1000*railway_new!$B$60*0.001*0.37*1.7</f>
        <v>5641337.46</v>
      </c>
      <c r="AA60" s="3">
        <f>railway_new!AB60*1000*railway_new!$B$60*0.001*0.37*1.7</f>
        <v>5636544.4799999995</v>
      </c>
      <c r="AB60" s="3">
        <f>railway_new!AC60*1000*railway_new!$B$60*0.001*0.37*1.7</f>
        <v>5636544.4799999995</v>
      </c>
      <c r="AC60" s="3">
        <f>railway_new!AD60*1000*railway_new!$B$60*0.001*0.37*1.7</f>
        <v>5616413.9639999997</v>
      </c>
      <c r="AD60" s="3">
        <f>railway_new!AE60*1000*railway_new!$B$60*0.001*0.37*1.7</f>
        <v>5622165.54</v>
      </c>
      <c r="AE60" s="3">
        <f>railway_new!AF60*1000*railway_new!$B$60*0.001*0.37*1.7</f>
        <v>5624082.7319999998</v>
      </c>
      <c r="AF60" s="3">
        <f>railway_new!AG60*1000*railway_new!$B$60*0.001*0.37*1.7</f>
        <v>5594366.2560000001</v>
      </c>
      <c r="AG60" s="3">
        <f>railway_new!AH60*1000*railway_new!$B$60*0.001*0.37*1.7</f>
        <v>5611620.9840000002</v>
      </c>
      <c r="AH60" s="3">
        <f>railway_new!AI60*1000*railway_new!$B$60*0.001*0.37*1.7</f>
        <v>5607786.5999999996</v>
      </c>
      <c r="AI60" s="3">
        <f>railway_new!AJ60*1000*railway_new!$B$60*0.001*0.37*1.7</f>
        <v>5607786.5999999996</v>
      </c>
      <c r="AJ60" s="3">
        <f>railway_new!AK60*1000*railway_new!$B$60*0.001*0.37*1.7</f>
        <v>5608745.1959999995</v>
      </c>
      <c r="AK60" s="3">
        <f>railway_new!AL60*1000*railway_new!$B$60*0.001*0.37*1.7</f>
        <v>5503299.6359999999</v>
      </c>
      <c r="AL60" s="3">
        <f>railway_new!AM60*1000*railway_new!$B$60*0.001*0.37*1.7</f>
        <v>5494672.2719999999</v>
      </c>
      <c r="AM60" s="3">
        <f>railway_new!AN60*1000*railway_new!$B$60*0.001*0.37*1.7</f>
        <v>5660509.3799999999</v>
      </c>
      <c r="AN60" s="3">
        <f>railway_new!AO60*1000*railway_new!$B$60*0.001*0.37*1.7</f>
        <v>5654757.8040000005</v>
      </c>
      <c r="AO60" s="3">
        <f>railway_new!AP60*1000*railway_new!$B$60*0.001*0.37*1.7</f>
        <v>5673929.7239999995</v>
      </c>
      <c r="AP60" s="3">
        <f>railway_new!AQ60*1000*railway_new!$B$60*0.001*0.37*1.7</f>
        <v>5673929.7239999995</v>
      </c>
      <c r="AQ60" s="3">
        <f>railway_new!AR60*1000*railway_new!$B$60*0.001*0.37*1.7</f>
        <v>5673929.7239999995</v>
      </c>
      <c r="AR60" s="3">
        <f>railway_new!AS60*1000*railway_new!$B$60*0.001*0.37*1.7</f>
        <v>5697894.6239999998</v>
      </c>
      <c r="AS60" s="3">
        <f>railway_new!AT60*1000*railway_new!$B$60*0.001*0.37*1.7</f>
        <v>5697894.6239999998</v>
      </c>
      <c r="AT60" s="3">
        <f>railway_new!AU60*1000*railway_new!$B$60*0.001*0.37*1.7</f>
        <v>5697894.6239999998</v>
      </c>
      <c r="AU60" s="3">
        <f>railway_new!AV60*1000*railway_new!$B$60*0.001*0.37*1.7</f>
        <v>5697894.6239999998</v>
      </c>
      <c r="AV60" s="3">
        <f>railway_new!AW60*1000*railway_new!$B$60*0.001*0.37*1.7</f>
        <v>5677764.1079999991</v>
      </c>
      <c r="AW60" s="3">
        <f>railway_new!AX60*1000*railway_new!$B$60*0.001*0.37*1.7</f>
        <v>5680639.8959999997</v>
      </c>
      <c r="AX60" s="3">
        <f>railway_new!AY60*1000*railway_new!$B$60*0.001*0.37*1.7</f>
        <v>5680639.8959999997</v>
      </c>
      <c r="AY60" s="3">
        <f>railway_new!AZ60*1000*railway_new!$B$60*0.001*0.37*1.7</f>
        <v>5680639.8959999997</v>
      </c>
      <c r="AZ60" s="3">
        <f>railway_new!BA60*1000*railway_new!$B$60*0.001*0.37*1.7</f>
        <v>5677764.1079999991</v>
      </c>
    </row>
    <row r="61" spans="1:52" s="2" customFormat="1" ht="15" customHeight="1">
      <c r="A61" s="3" t="s">
        <v>94</v>
      </c>
      <c r="B61" s="3" t="s">
        <v>95</v>
      </c>
      <c r="C61" s="3">
        <f>railway_new!D61*1000*railway_new!$B$61*0.001*0.37*1.7</f>
        <v>27138699.55125</v>
      </c>
      <c r="D61" s="3">
        <f>railway_new!E61*1000*railway_new!$B$61*0.001*0.37*1.7</f>
        <v>27526395.259124998</v>
      </c>
      <c r="E61" s="3">
        <f>railway_new!F61*1000*railway_new!$B$61*0.001*0.37*1.7</f>
        <v>27914090.967000004</v>
      </c>
      <c r="F61" s="3">
        <f>railway_new!G61*1000*railway_new!$B$61*0.001*0.37*1.7</f>
        <v>28301786.674875002</v>
      </c>
      <c r="G61" s="3">
        <f>railway_new!H61*1000*railway_new!$B$61*0.001*0.37*1.7</f>
        <v>28689482.382750001</v>
      </c>
      <c r="H61" s="3">
        <f>railway_new!I61*1000*railway_new!$B$61*0.001*0.37*1.7</f>
        <v>29077178.090625007</v>
      </c>
      <c r="I61" s="3">
        <f>railway_new!J61*1000*railway_new!$B$61*0.001*0.37*1.7</f>
        <v>29464873.798500001</v>
      </c>
      <c r="J61" s="3">
        <f>railway_new!K61*1000*railway_new!$B$61*0.001*0.37*1.7</f>
        <v>29852569.506375007</v>
      </c>
      <c r="K61" s="3">
        <f>railway_new!L61*1000*railway_new!$B$61*0.001*0.37*1.7</f>
        <v>30240265.21425001</v>
      </c>
      <c r="L61" s="3">
        <f>railway_new!M61*1000*railway_new!$B$61*0.001*0.37*1.7</f>
        <v>30627960.922125012</v>
      </c>
      <c r="M61" s="3">
        <f>railway_new!N61*1000*railway_new!$B$61*0.001*0.37*1.7</f>
        <v>31015656.629999995</v>
      </c>
      <c r="N61" s="3">
        <f>railway_new!O61*1000*railway_new!$B$61*0.001*0.37*1.7</f>
        <v>31035514.16</v>
      </c>
      <c r="O61" s="3">
        <f>railway_new!P61*1000*railway_new!$B$61*0.001*0.37*1.7</f>
        <v>31225965.925000001</v>
      </c>
      <c r="P61" s="3">
        <f>railway_new!Q61*1000*railway_new!$B$61*0.001*0.37*1.7</f>
        <v>31329766.649999999</v>
      </c>
      <c r="Q61" s="3">
        <f>railway_new!R61*1000*railway_new!$B$61*0.001*0.37*1.7</f>
        <v>31309909.120000001</v>
      </c>
      <c r="R61" s="3">
        <f>railway_new!S61*1000*railway_new!$B$61*0.001*0.37*1.7</f>
        <v>31299077.739999998</v>
      </c>
      <c r="S61" s="3">
        <f>railway_new!T61*1000*railway_new!$B$61*0.001*0.37*1.7</f>
        <v>31265680.984999999</v>
      </c>
      <c r="T61" s="3">
        <f>railway_new!U61*1000*railway_new!$B$61*0.001*0.37*1.7</f>
        <v>31271999.289999999</v>
      </c>
      <c r="U61" s="3">
        <f>railway_new!V61*1000*railway_new!$B$61*0.001*0.37*1.7</f>
        <v>31197082.245000001</v>
      </c>
      <c r="V61" s="3">
        <f>railway_new!W61*1000*railway_new!$B$61*0.001*0.37*1.7</f>
        <v>30979552.029999997</v>
      </c>
      <c r="W61" s="3">
        <f>railway_new!X61*1000*railway_new!$B$61*0.001*0.37*1.7</f>
        <v>30752093.050000001</v>
      </c>
      <c r="X61" s="3">
        <f>railway_new!Y61*1000*railway_new!$B$61*0.001*0.37*1.7</f>
        <v>30188861.289999999</v>
      </c>
      <c r="Y61" s="3">
        <f>railway_new!Z61*1000*railway_new!$B$61*0.001*0.37*1.7</f>
        <v>29543491.564999998</v>
      </c>
      <c r="Z61" s="3">
        <f>railway_new!AA61*1000*railway_new!$B$61*0.001*0.37*1.7</f>
        <v>29406294.085000001</v>
      </c>
      <c r="AA61" s="3">
        <f>railway_new!AB61*1000*railway_new!$B$61*0.001*0.37*1.7</f>
        <v>29131899.125</v>
      </c>
      <c r="AB61" s="3">
        <f>railway_new!AC61*1000*railway_new!$B$61*0.001*0.37*1.7</f>
        <v>28880972.154999997</v>
      </c>
      <c r="AC61" s="3">
        <f>railway_new!AD61*1000*railway_new!$B$61*0.001*0.37*1.7</f>
        <v>28802444.649999999</v>
      </c>
      <c r="AD61" s="3">
        <f>railway_new!AE61*1000*railway_new!$B$61*0.001*0.37*1.7</f>
        <v>28774463.585000001</v>
      </c>
      <c r="AE61" s="3">
        <f>railway_new!AF61*1000*railway_new!$B$61*0.001*0.37*1.7</f>
        <v>28696838.695</v>
      </c>
      <c r="AF61" s="3">
        <f>railway_new!AG61*1000*railway_new!$B$61*0.001*0.37*1.7</f>
        <v>26330182.164999999</v>
      </c>
      <c r="AG61" s="3">
        <f>railway_new!AH61*1000*railway_new!$B$61*0.001*0.37*1.7</f>
        <v>26473697.949999999</v>
      </c>
      <c r="AH61" s="3">
        <f>railway_new!AI61*1000*railway_new!$B$61*0.001*0.37*1.7</f>
        <v>26629850.344999999</v>
      </c>
      <c r="AI61" s="3">
        <f>railway_new!AJ61*1000*railway_new!$B$61*0.001*0.37*1.7</f>
        <v>26545907.149999999</v>
      </c>
      <c r="AJ61" s="3">
        <f>railway_new!AK61*1000*railway_new!$B$61*0.001*0.37*1.7</f>
        <v>26470990.105</v>
      </c>
      <c r="AK61" s="3">
        <f>railway_new!AL61*1000*railway_new!$B$61*0.001*0.37*1.7</f>
        <v>26450229.959999997</v>
      </c>
      <c r="AL61" s="3">
        <f>railway_new!AM61*1000*railway_new!$B$61*0.001*0.37*1.7</f>
        <v>25697449.050000001</v>
      </c>
      <c r="AM61" s="3">
        <f>railway_new!AN61*1000*railway_new!$B$61*0.001*0.37*1.7</f>
        <v>26735456.300000001</v>
      </c>
      <c r="AN61" s="3">
        <f>railway_new!AO61*1000*railway_new!$B$61*0.001*0.37*1.7</f>
        <v>27056787.239999998</v>
      </c>
      <c r="AO61" s="3">
        <f>railway_new!AP61*1000*railway_new!$B$61*0.001*0.37*1.7</f>
        <v>27041442.784999996</v>
      </c>
      <c r="AP61" s="3">
        <f>railway_new!AQ61*1000*railway_new!$B$61*0.001*0.37*1.7</f>
        <v>30416320.270000003</v>
      </c>
      <c r="AQ61" s="3">
        <f>railway_new!AR61*1000*railway_new!$B$61*0.001*0.37*1.7</f>
        <v>27014364.334999997</v>
      </c>
      <c r="AR61" s="3">
        <f>railway_new!AS61*1000*railway_new!$B$61*0.001*0.37*1.7</f>
        <v>27142535.664999999</v>
      </c>
      <c r="AS61" s="3">
        <f>railway_new!AT61*1000*railway_new!$B$61*0.001*0.37*1.7</f>
        <v>26542296.689999998</v>
      </c>
      <c r="AT61" s="3">
        <f>railway_new!AU61*1000*railway_new!$B$61*0.001*0.37*1.7</f>
        <v>27059495.084999997</v>
      </c>
      <c r="AU61" s="3">
        <f>railway_new!AV61*1000*railway_new!$B$61*0.001*0.37*1.7</f>
        <v>26478211.024999999</v>
      </c>
      <c r="AV61" s="3">
        <f>railway_new!AW61*1000*railway_new!$B$61*0.001*0.37*1.7</f>
        <v>26054884.59</v>
      </c>
      <c r="AW61" s="3">
        <f>railway_new!AX61*1000*railway_new!$B$61*0.001*0.37*1.7</f>
        <v>26389438.839749999</v>
      </c>
      <c r="AX61" s="3">
        <f>railway_new!AY61*1000*railway_new!$B$61*0.001*0.37*1.7</f>
        <v>26399811.691330001</v>
      </c>
      <c r="AY61" s="3">
        <f>railway_new!AZ61*1000*railway_new!$B$61*0.001*0.37*1.7</f>
        <v>25490750.215</v>
      </c>
      <c r="AZ61" s="3">
        <f>railway_new!BA61*1000*railway_new!$B$61*0.001*0.37*1.7</f>
        <v>25490750.215</v>
      </c>
    </row>
    <row r="62" spans="1:52" s="2" customFormat="1">
      <c r="A62" s="4" t="s">
        <v>241</v>
      </c>
      <c r="B62" s="3"/>
      <c r="C62" s="3">
        <f>railway_new!D62*1000*railway_new!$B$62*0.001*0.37*1.7</f>
        <v>0</v>
      </c>
      <c r="D62" s="3">
        <f>railway_new!E62*1000*railway_new!$B$62*0.001*0.37*1.7</f>
        <v>0</v>
      </c>
      <c r="E62" s="3">
        <f>railway_new!F62*1000*railway_new!$B$62*0.001*0.37*1.7</f>
        <v>0</v>
      </c>
      <c r="F62" s="3">
        <f>railway_new!G62*1000*railway_new!$B$62*0.001*0.37*1.7</f>
        <v>0</v>
      </c>
      <c r="G62" s="3">
        <f>railway_new!H62*1000*railway_new!$B$62*0.001*0.37*1.7</f>
        <v>0</v>
      </c>
      <c r="H62" s="3">
        <f>railway_new!I62*1000*railway_new!$B$62*0.001*0.37*1.7</f>
        <v>0</v>
      </c>
      <c r="I62" s="3">
        <f>railway_new!J62*1000*railway_new!$B$62*0.001*0.37*1.7</f>
        <v>0</v>
      </c>
      <c r="J62" s="3">
        <f>railway_new!K62*1000*railway_new!$B$62*0.001*0.37*1.7</f>
        <v>0</v>
      </c>
      <c r="K62" s="3">
        <f>railway_new!L62*1000*railway_new!$B$62*0.001*0.37*1.7</f>
        <v>0</v>
      </c>
      <c r="L62" s="3">
        <f>railway_new!M62*1000*railway_new!$B$62*0.001*0.37*1.7</f>
        <v>0</v>
      </c>
      <c r="M62" s="3">
        <f>railway_new!N62*1000*railway_new!$B$62*0.001*0.37*1.7</f>
        <v>0</v>
      </c>
      <c r="N62" s="3">
        <f>railway_new!O62*1000*railway_new!$B$62*0.001*0.37*1.7</f>
        <v>0</v>
      </c>
      <c r="O62" s="3">
        <f>railway_new!P62*1000*railway_new!$B$62*0.001*0.37*1.7</f>
        <v>0</v>
      </c>
      <c r="P62" s="3">
        <f>railway_new!Q62*1000*railway_new!$B$62*0.001*0.37*1.7</f>
        <v>0</v>
      </c>
      <c r="Q62" s="3">
        <f>railway_new!R62*1000*railway_new!$B$62*0.001*0.37*1.7</f>
        <v>0</v>
      </c>
      <c r="R62" s="3">
        <f>railway_new!S62*1000*railway_new!$B$62*0.001*0.37*1.7</f>
        <v>0</v>
      </c>
      <c r="S62" s="3">
        <f>railway_new!T62*1000*railway_new!$B$62*0.001*0.37*1.7</f>
        <v>0</v>
      </c>
      <c r="T62" s="3">
        <f>railway_new!U62*1000*railway_new!$B$62*0.001*0.37*1.7</f>
        <v>0</v>
      </c>
      <c r="U62" s="3">
        <f>railway_new!V62*1000*railway_new!$B$62*0.001*0.37*1.7</f>
        <v>0</v>
      </c>
      <c r="V62" s="3">
        <f>railway_new!W62*1000*railway_new!$B$62*0.001*0.37*1.7</f>
        <v>0</v>
      </c>
      <c r="W62" s="3">
        <f>railway_new!X62*1000*railway_new!$B$62*0.001*0.37*1.7</f>
        <v>0</v>
      </c>
      <c r="X62" s="3">
        <f>railway_new!Y62*1000*railway_new!$B$62*0.001*0.37*1.7</f>
        <v>0</v>
      </c>
      <c r="Y62" s="3">
        <f>railway_new!Z62*1000*railway_new!$B$62*0.001*0.37*1.7</f>
        <v>0</v>
      </c>
      <c r="Z62" s="3">
        <f>railway_new!AA62*1000*railway_new!$B$62*0.001*0.37*1.7</f>
        <v>0</v>
      </c>
      <c r="AA62" s="3">
        <f>railway_new!AB62*1000*railway_new!$B$62*0.001*0.37*1.7</f>
        <v>0</v>
      </c>
      <c r="AB62" s="3">
        <f>railway_new!AC62*1000*railway_new!$B$62*0.001*0.37*1.7</f>
        <v>0</v>
      </c>
      <c r="AC62" s="3">
        <f>railway_new!AD62*1000*railway_new!$B$62*0.001*0.37*1.7</f>
        <v>0</v>
      </c>
      <c r="AD62" s="3">
        <f>railway_new!AE62*1000*railway_new!$B$62*0.001*0.37*1.7</f>
        <v>0</v>
      </c>
      <c r="AE62" s="3">
        <f>railway_new!AF62*1000*railway_new!$B$62*0.001*0.37*1.7</f>
        <v>0</v>
      </c>
      <c r="AF62" s="3">
        <f>railway_new!AG62*1000*railway_new!$B$62*0.001*0.37*1.7</f>
        <v>0</v>
      </c>
      <c r="AG62" s="3">
        <f>railway_new!AH62*1000*railway_new!$B$62*0.001*0.37*1.7</f>
        <v>0</v>
      </c>
      <c r="AH62" s="3">
        <f>railway_new!AI62*1000*railway_new!$B$62*0.001*0.37*1.7</f>
        <v>0</v>
      </c>
      <c r="AI62" s="3">
        <f>railway_new!AJ62*1000*railway_new!$B$62*0.001*0.37*1.7</f>
        <v>0</v>
      </c>
      <c r="AJ62" s="3">
        <f>railway_new!AK62*1000*railway_new!$B$62*0.001*0.37*1.7</f>
        <v>0</v>
      </c>
      <c r="AK62" s="3">
        <f>railway_new!AL62*1000*railway_new!$B$62*0.001*0.37*1.7</f>
        <v>0</v>
      </c>
      <c r="AL62" s="3">
        <f>railway_new!AM62*1000*railway_new!$B$62*0.001*0.37*1.7</f>
        <v>0</v>
      </c>
      <c r="AM62" s="3">
        <f>railway_new!AN62*1000*railway_new!$B$62*0.001*0.37*1.7</f>
        <v>0</v>
      </c>
      <c r="AN62" s="3">
        <f>railway_new!AO62*1000*railway_new!$B$62*0.001*0.37*1.7</f>
        <v>0</v>
      </c>
      <c r="AO62" s="3">
        <f>railway_new!AP62*1000*railway_new!$B$62*0.001*0.37*1.7</f>
        <v>0</v>
      </c>
      <c r="AP62" s="3">
        <f>railway_new!AQ62*1000*railway_new!$B$62*0.001*0.37*1.7</f>
        <v>0</v>
      </c>
      <c r="AQ62" s="3">
        <f>railway_new!AR62*1000*railway_new!$B$62*0.001*0.37*1.7</f>
        <v>0</v>
      </c>
      <c r="AR62" s="3">
        <f>railway_new!AS62*1000*railway_new!$B$62*0.001*0.37*1.7</f>
        <v>0</v>
      </c>
      <c r="AS62" s="3">
        <f>railway_new!AT62*1000*railway_new!$B$62*0.001*0.37*1.7</f>
        <v>0</v>
      </c>
      <c r="AT62" s="3">
        <f>railway_new!AU62*1000*railway_new!$B$62*0.001*0.37*1.7</f>
        <v>0</v>
      </c>
      <c r="AU62" s="3">
        <f>railway_new!AV62*1000*railway_new!$B$62*0.001*0.37*1.7</f>
        <v>0</v>
      </c>
      <c r="AV62" s="3">
        <f>railway_new!AW62*1000*railway_new!$B$62*0.001*0.37*1.7</f>
        <v>0</v>
      </c>
      <c r="AW62" s="3">
        <f>railway_new!AX62*1000*railway_new!$B$62*0.001*0.37*1.7</f>
        <v>0</v>
      </c>
      <c r="AX62" s="3">
        <f>railway_new!AY62*1000*railway_new!$B$62*0.001*0.37*1.7</f>
        <v>0</v>
      </c>
      <c r="AY62" s="3">
        <f>railway_new!AZ62*1000*railway_new!$B$62*0.001*0.37*1.7</f>
        <v>0</v>
      </c>
      <c r="AZ62" s="3">
        <f>railway_new!BA62*1000*railway_new!$B$62*0.001*0.37*1.7</f>
        <v>0</v>
      </c>
    </row>
    <row r="63" spans="1:52" s="2" customFormat="1">
      <c r="A63" s="3" t="s">
        <v>178</v>
      </c>
      <c r="B63" s="3" t="s">
        <v>179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</row>
    <row r="64" spans="1:52">
      <c r="A64" s="2" t="s">
        <v>240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</row>
    <row r="65" spans="1:52">
      <c r="A65" s="9" t="s">
        <v>96</v>
      </c>
      <c r="B65" s="3" t="s">
        <v>97</v>
      </c>
      <c r="C65" s="3">
        <f>railway_new!D65*1000*railway_new!$B$65*0.001*0.37*1.7</f>
        <v>269317.75062499999</v>
      </c>
      <c r="D65" s="3">
        <f>railway_new!E65*1000*railway_new!$B$65*0.001*0.37*1.7</f>
        <v>273165.14706249995</v>
      </c>
      <c r="E65" s="3">
        <f>railway_new!F65*1000*railway_new!$B$65*0.001*0.37*1.7</f>
        <v>277012.54349999997</v>
      </c>
      <c r="F65" s="3">
        <f>railway_new!G65*1000*railway_new!$B$65*0.001*0.37*1.7</f>
        <v>280859.93993749993</v>
      </c>
      <c r="G65" s="3">
        <f>railway_new!H65*1000*railway_new!$B$65*0.001*0.37*1.7</f>
        <v>284707.33637499996</v>
      </c>
      <c r="H65" s="3">
        <f>railway_new!I65*1000*railway_new!$B$65*0.001*0.37*1.7</f>
        <v>288554.73281249992</v>
      </c>
      <c r="I65" s="3">
        <f>railway_new!J65*1000*railway_new!$B$65*0.001*0.37*1.7</f>
        <v>292402.12924999994</v>
      </c>
      <c r="J65" s="3">
        <f>railway_new!K65*1000*railway_new!$B$65*0.001*0.37*1.7</f>
        <v>296249.52568749996</v>
      </c>
      <c r="K65" s="3">
        <f>railway_new!L65*1000*railway_new!$B$65*0.001*0.37*1.7</f>
        <v>300096.92212499987</v>
      </c>
      <c r="L65" s="3">
        <f>railway_new!M65*1000*railway_new!$B$65*0.001*0.37*1.7</f>
        <v>303944.31856249989</v>
      </c>
      <c r="M65" s="3">
        <f>railway_new!N65*1000*railway_new!$B$65*0.001*0.37*1.7</f>
        <v>307791.71500000003</v>
      </c>
      <c r="N65" s="3">
        <f>railway_new!O65*1000*railway_new!$B$65*0.001*0.37*1.7</f>
        <v>307791.71500000003</v>
      </c>
      <c r="O65" s="3">
        <f>railway_new!P65*1000*railway_new!$B$65*0.001*0.37*1.7</f>
        <v>307791.71500000003</v>
      </c>
      <c r="P65" s="3">
        <f>railway_new!Q65*1000*railway_new!$B$65*0.001*0.37*1.7</f>
        <v>307791.71500000003</v>
      </c>
      <c r="Q65" s="3">
        <f>railway_new!R65*1000*railway_new!$B$65*0.001*0.37*1.7</f>
        <v>307791.71500000003</v>
      </c>
      <c r="R65" s="3">
        <f>railway_new!S65*1000*railway_new!$B$65*0.001*0.37*1.7</f>
        <v>307791.71500000003</v>
      </c>
      <c r="S65" s="3">
        <f>railway_new!T65*1000*railway_new!$B$65*0.001*0.37*1.7</f>
        <v>584894.5199999999</v>
      </c>
      <c r="T65" s="3">
        <f>railway_new!U65*1000*railway_new!$B$65*0.001*0.37*1.7</f>
        <v>584894.5199999999</v>
      </c>
      <c r="U65" s="3">
        <f>railway_new!V65*1000*railway_new!$B$65*0.001*0.37*1.7</f>
        <v>586699.75</v>
      </c>
      <c r="V65" s="3">
        <f>railway_new!W65*1000*railway_new!$B$65*0.001*0.37*1.7</f>
        <v>617388.65999999992</v>
      </c>
      <c r="W65" s="3">
        <f>railway_new!X65*1000*railway_new!$B$65*0.001*0.37*1.7</f>
        <v>616486.04499999993</v>
      </c>
      <c r="X65" s="3">
        <f>railway_new!Y65*1000*railway_new!$B$65*0.001*0.37*1.7</f>
        <v>616486.04499999993</v>
      </c>
      <c r="Y65" s="3">
        <f>railway_new!Z65*1000*railway_new!$B$65*0.001*0.37*1.7</f>
        <v>616486.04499999993</v>
      </c>
      <c r="Z65" s="3">
        <f>railway_new!AA65*1000*railway_new!$B$65*0.001*0.37*1.7</f>
        <v>616486.04499999993</v>
      </c>
      <c r="AA65" s="3">
        <f>railway_new!AB65*1000*railway_new!$B$65*0.001*0.37*1.7</f>
        <v>616486.04499999993</v>
      </c>
      <c r="AB65" s="3">
        <f>railway_new!AC65*1000*railway_new!$B$65*0.001*0.37*1.7</f>
        <v>616486.04499999993</v>
      </c>
      <c r="AC65" s="3">
        <f>railway_new!AD65*1000*railway_new!$B$65*0.001*0.37*1.7</f>
        <v>734728.61</v>
      </c>
      <c r="AD65" s="3">
        <f>railway_new!AE65*1000*railway_new!$B$65*0.001*0.37*1.7</f>
        <v>734728.61</v>
      </c>
      <c r="AE65" s="3">
        <f>railway_new!AF65*1000*railway_new!$B$65*0.001*0.37*1.7</f>
        <v>734728.61</v>
      </c>
      <c r="AF65" s="3">
        <f>railway_new!AG65*1000*railway_new!$B$65*0.001*0.37*1.7</f>
        <v>734728.61</v>
      </c>
      <c r="AG65" s="3">
        <f>railway_new!AH65*1000*railway_new!$B$65*0.001*0.37*1.7</f>
        <v>659811.56500000006</v>
      </c>
      <c r="AH65" s="3">
        <f>railway_new!AI65*1000*railway_new!$B$65*0.001*0.37*1.7</f>
        <v>659811.56500000006</v>
      </c>
      <c r="AI65" s="3">
        <f>railway_new!AJ65*1000*railway_new!$B$65*0.001*0.37*1.7</f>
        <v>659811.56500000006</v>
      </c>
      <c r="AJ65" s="3">
        <f>railway_new!AK65*1000*railway_new!$B$65*0.001*0.37*1.7</f>
        <v>659811.56500000006</v>
      </c>
      <c r="AK65" s="3">
        <f>railway_new!AL65*1000*railway_new!$B$65*0.001*0.37*1.7</f>
        <v>731118.15</v>
      </c>
      <c r="AL65" s="3">
        <f>railway_new!AM65*1000*railway_new!$B$65*0.001*0.37*1.7</f>
        <v>731118.15</v>
      </c>
      <c r="AM65" s="3">
        <f>railway_new!AN65*1000*railway_new!$B$65*0.001*0.37*1.7</f>
        <v>731118.15</v>
      </c>
      <c r="AN65" s="3">
        <f>railway_new!AO65*1000*railway_new!$B$65*0.001*0.37*1.7</f>
        <v>731118.15</v>
      </c>
      <c r="AO65" s="3">
        <f>railway_new!AP65*1000*railway_new!$B$65*0.001*0.37*1.7</f>
        <v>731118.15</v>
      </c>
      <c r="AP65" s="3">
        <f>railway_new!AQ65*1000*railway_new!$B$65*0.001*0.37*1.7</f>
        <v>733825.995</v>
      </c>
      <c r="AQ65" s="3">
        <f>railway_new!AR65*1000*railway_new!$B$65*0.001*0.37*1.7</f>
        <v>731118.15</v>
      </c>
      <c r="AR65" s="3">
        <f>railway_new!AS65*1000*railway_new!$B$65*0.001*0.37*1.7</f>
        <v>731118.15</v>
      </c>
      <c r="AS65" s="3">
        <f>railway_new!AT65*1000*railway_new!$B$65*0.001*0.37*1.7</f>
        <v>731118.15</v>
      </c>
      <c r="AT65" s="3">
        <f>railway_new!AU65*1000*railway_new!$B$65*0.001*0.37*1.7</f>
        <v>731118.15</v>
      </c>
      <c r="AU65" s="3">
        <f>railway_new!AV65*1000*railway_new!$B$65*0.001*0.37*1.7</f>
        <v>731118.15</v>
      </c>
      <c r="AV65" s="3">
        <f>railway_new!AW65*1000*railway_new!$B$65*0.001*0.37*1.7</f>
        <v>731118.15</v>
      </c>
      <c r="AW65" s="3">
        <f>railway_new!AX65*1000*railway_new!$B$65*0.001*0.37*1.7</f>
        <v>731118.15</v>
      </c>
      <c r="AX65" s="3">
        <f>railway_new!AY65*1000*railway_new!$B$65*0.001*0.37*1.7</f>
        <v>731118.15</v>
      </c>
      <c r="AY65" s="3">
        <f>railway_new!AZ65*1000*railway_new!$B$65*0.001*0.37*1.7</f>
        <v>731118.15</v>
      </c>
      <c r="AZ65" s="3">
        <f>railway_new!BA65*1000*railway_new!$B$65*0.001*0.37*1.7</f>
        <v>731118.15</v>
      </c>
    </row>
    <row r="66" spans="1:52">
      <c r="A66" s="3" t="s">
        <v>267</v>
      </c>
      <c r="B66" s="3" t="s">
        <v>102</v>
      </c>
      <c r="C66" s="3">
        <f>railway_new!D66*1000*railway_new!$B$66*0.001*0.37*1.7</f>
        <v>0</v>
      </c>
      <c r="D66" s="3">
        <f>railway_new!E66*1000*railway_new!$B$66*0.001*0.37*1.7</f>
        <v>0</v>
      </c>
      <c r="E66" s="3">
        <f>railway_new!F66*1000*railway_new!$B$66*0.001*0.37*1.7</f>
        <v>0</v>
      </c>
      <c r="F66" s="3">
        <f>railway_new!G66*1000*railway_new!$B$66*0.001*0.37*1.7</f>
        <v>0</v>
      </c>
      <c r="G66" s="3">
        <f>railway_new!H66*1000*railway_new!$B$66*0.001*0.37*1.7</f>
        <v>0</v>
      </c>
      <c r="H66" s="3">
        <f>railway_new!I66*1000*railway_new!$B$66*0.001*0.37*1.7</f>
        <v>0</v>
      </c>
      <c r="I66" s="3">
        <f>railway_new!J66*1000*railway_new!$B$66*0.001*0.37*1.7</f>
        <v>0</v>
      </c>
      <c r="J66" s="3">
        <f>railway_new!K66*1000*railway_new!$B$66*0.001*0.37*1.7</f>
        <v>0</v>
      </c>
      <c r="K66" s="3">
        <f>railway_new!L66*1000*railway_new!$B$66*0.001*0.37*1.7</f>
        <v>0</v>
      </c>
      <c r="L66" s="3">
        <f>railway_new!M66*1000*railway_new!$B$66*0.001*0.37*1.7</f>
        <v>0</v>
      </c>
      <c r="M66" s="3">
        <f>railway_new!N66*1000*railway_new!$B$66*0.001*0.37*1.7</f>
        <v>0</v>
      </c>
      <c r="N66" s="3">
        <f>railway_new!O66*1000*railway_new!$B$66*0.001*0.37*1.7</f>
        <v>0</v>
      </c>
      <c r="O66" s="3">
        <f>railway_new!P66*1000*railway_new!$B$66*0.001*0.37*1.7</f>
        <v>0</v>
      </c>
      <c r="P66" s="3">
        <f>railway_new!Q66*1000*railway_new!$B$66*0.001*0.37*1.7</f>
        <v>0</v>
      </c>
      <c r="Q66" s="3">
        <f>railway_new!R66*1000*railway_new!$B$66*0.001*0.37*1.7</f>
        <v>0</v>
      </c>
      <c r="R66" s="3">
        <f>railway_new!S66*1000*railway_new!$B$66*0.001*0.37*1.7</f>
        <v>0</v>
      </c>
      <c r="S66" s="3">
        <f>railway_new!T66*1000*railway_new!$B$66*0.001*0.37*1.7</f>
        <v>0</v>
      </c>
      <c r="T66" s="3">
        <f>railway_new!U66*1000*railway_new!$B$66*0.001*0.37*1.7</f>
        <v>0</v>
      </c>
      <c r="U66" s="3">
        <f>railway_new!V66*1000*railway_new!$B$66*0.001*0.37*1.7</f>
        <v>0</v>
      </c>
      <c r="V66" s="3">
        <f>railway_new!W66*1000*railway_new!$B$66*0.001*0.37*1.7</f>
        <v>0</v>
      </c>
      <c r="W66" s="3">
        <f>railway_new!X66*1000*railway_new!$B$66*0.001*0.37*1.7</f>
        <v>0</v>
      </c>
      <c r="X66" s="3">
        <f>railway_new!Y66*1000*railway_new!$B$66*0.001*0.37*1.7</f>
        <v>0</v>
      </c>
      <c r="Y66" s="3">
        <f>railway_new!Z66*1000*railway_new!$B$66*0.001*0.37*1.7</f>
        <v>0</v>
      </c>
      <c r="Z66" s="3">
        <f>railway_new!AA66*1000*railway_new!$B$66*0.001*0.37*1.7</f>
        <v>0</v>
      </c>
      <c r="AA66" s="3">
        <f>railway_new!AB66*1000*railway_new!$B$66*0.001*0.37*1.7</f>
        <v>0</v>
      </c>
      <c r="AB66" s="3">
        <f>railway_new!AC66*1000*railway_new!$B$66*0.001*0.37*1.7</f>
        <v>0</v>
      </c>
      <c r="AC66" s="3">
        <f>railway_new!AD66*1000*railway_new!$B$66*0.001*0.37*1.7</f>
        <v>0</v>
      </c>
      <c r="AD66" s="3">
        <f>railway_new!AE66*1000*railway_new!$B$66*0.001*0.37*1.7</f>
        <v>0</v>
      </c>
      <c r="AE66" s="3">
        <f>railway_new!AF66*1000*railway_new!$B$66*0.001*0.37*1.7</f>
        <v>0</v>
      </c>
      <c r="AF66" s="3">
        <f>railway_new!AG66*1000*railway_new!$B$66*0.001*0.37*1.7</f>
        <v>0</v>
      </c>
      <c r="AG66" s="3">
        <f>railway_new!AH66*1000*railway_new!$B$66*0.001*0.37*1.7</f>
        <v>0</v>
      </c>
      <c r="AH66" s="3">
        <f>railway_new!AI66*1000*railway_new!$B$66*0.001*0.37*1.7</f>
        <v>0</v>
      </c>
      <c r="AI66" s="3">
        <f>railway_new!AJ66*1000*railway_new!$B$66*0.001*0.37*1.7</f>
        <v>0</v>
      </c>
      <c r="AJ66" s="3">
        <f>railway_new!AK66*1000*railway_new!$B$66*0.001*0.37*1.7</f>
        <v>0</v>
      </c>
      <c r="AK66" s="3">
        <f>railway_new!AL66*1000*railway_new!$B$66*0.001*0.37*1.7</f>
        <v>0</v>
      </c>
      <c r="AL66" s="3">
        <f>railway_new!AM66*1000*railway_new!$B$66*0.001*0.37*1.7</f>
        <v>0</v>
      </c>
      <c r="AM66" s="3">
        <f>railway_new!AN66*1000*railway_new!$B$66*0.001*0.37*1.7</f>
        <v>0</v>
      </c>
      <c r="AN66" s="3">
        <f>railway_new!AO66*1000*railway_new!$B$66*0.001*0.37*1.7</f>
        <v>0</v>
      </c>
      <c r="AO66" s="3">
        <f>railway_new!AP66*1000*railway_new!$B$66*0.001*0.37*1.7</f>
        <v>0</v>
      </c>
      <c r="AP66" s="3">
        <f>railway_new!AQ66*1000*railway_new!$B$66*0.001*0.37*1.7</f>
        <v>0</v>
      </c>
      <c r="AQ66" s="3">
        <f>railway_new!AR66*1000*railway_new!$B$66*0.001*0.37*1.7</f>
        <v>0</v>
      </c>
      <c r="AR66" s="3">
        <f>railway_new!AS66*1000*railway_new!$B$66*0.001*0.37*1.7</f>
        <v>0</v>
      </c>
      <c r="AS66" s="3">
        <f>railway_new!AT66*1000*railway_new!$B$66*0.001*0.37*1.7</f>
        <v>0</v>
      </c>
      <c r="AT66" s="3">
        <f>railway_new!AU66*1000*railway_new!$B$66*0.001*0.37*1.7</f>
        <v>0</v>
      </c>
      <c r="AU66" s="3">
        <f>railway_new!AV66*1000*railway_new!$B$66*0.001*0.37*1.7</f>
        <v>0</v>
      </c>
      <c r="AV66" s="3">
        <f>railway_new!AW66*1000*railway_new!$B$66*0.001*0.37*1.7</f>
        <v>0</v>
      </c>
      <c r="AW66" s="3">
        <f>railway_new!AX66*1000*railway_new!$B$66*0.001*0.37*1.7</f>
        <v>0</v>
      </c>
      <c r="AX66" s="3">
        <f>railway_new!AY66*1000*railway_new!$B$66*0.001*0.37*1.7</f>
        <v>0</v>
      </c>
      <c r="AY66" s="3">
        <f>railway_new!AZ66*1000*railway_new!$B$66*0.001*0.37*1.7</f>
        <v>0</v>
      </c>
      <c r="AZ66" s="3">
        <f>railway_new!BA66*1000*railway_new!$B$66*0.001*0.37*1.7</f>
        <v>0</v>
      </c>
    </row>
    <row r="67" spans="1:52">
      <c r="A67" s="3" t="s">
        <v>72</v>
      </c>
      <c r="B67" s="3" t="s">
        <v>73</v>
      </c>
      <c r="C67" s="3">
        <f>railway_new!D67*1000*railway_new!$B$67*0.001*0.37*1.7</f>
        <v>28713186.055555552</v>
      </c>
      <c r="D67" s="3">
        <f>railway_new!E67*1000*railway_new!$B$67*0.001*0.37*1.7</f>
        <v>29123374.427777778</v>
      </c>
      <c r="E67" s="3">
        <f>railway_new!F67*1000*railway_new!$B$67*0.001*0.37*1.7</f>
        <v>29533562.800000004</v>
      </c>
      <c r="F67" s="3">
        <f>railway_new!G67*1000*railway_new!$B$67*0.001*0.37*1.7</f>
        <v>29943751.172222219</v>
      </c>
      <c r="G67" s="3">
        <f>railway_new!H67*1000*railway_new!$B$67*0.001*0.37*1.7</f>
        <v>30353939.544444446</v>
      </c>
      <c r="H67" s="3">
        <f>railway_new!I67*1000*railway_new!$B$67*0.001*0.37*1.7</f>
        <v>30764127.916666672</v>
      </c>
      <c r="I67" s="3">
        <f>railway_new!J67*1000*railway_new!$B$67*0.001*0.37*1.7</f>
        <v>31174316.288888894</v>
      </c>
      <c r="J67" s="3">
        <f>railway_new!K67*1000*railway_new!$B$67*0.001*0.37*1.7</f>
        <v>31584504.661111116</v>
      </c>
      <c r="K67" s="3">
        <f>railway_new!L67*1000*railway_new!$B$67*0.001*0.37*1.7</f>
        <v>31994693.033333335</v>
      </c>
      <c r="L67" s="3">
        <f>railway_new!M67*1000*railway_new!$B$67*0.001*0.37*1.7</f>
        <v>32404881.405555565</v>
      </c>
      <c r="M67" s="3">
        <f>railway_new!N67*1000*railway_new!$B$67*0.001*0.37*1.7</f>
        <v>32815069.77777778</v>
      </c>
      <c r="N67" s="3">
        <f>railway_new!O67*1000*railway_new!$B$67*0.001*0.37*1.7</f>
        <v>33225258.150000006</v>
      </c>
      <c r="O67" s="3">
        <f>railway_new!P67*1000*railway_new!$B$67*0.001*0.37*1.7</f>
        <v>33635446.522222228</v>
      </c>
      <c r="P67" s="3">
        <f>railway_new!Q67*1000*railway_new!$B$67*0.001*0.37*1.7</f>
        <v>34045634.894444451</v>
      </c>
      <c r="Q67" s="3">
        <f>railway_new!R67*1000*railway_new!$B$67*0.001*0.37*1.7</f>
        <v>34455823.266666673</v>
      </c>
      <c r="R67" s="3">
        <f>railway_new!S67*1000*railway_new!$B$67*0.001*0.37*1.7</f>
        <v>34866011.638888903</v>
      </c>
      <c r="S67" s="3">
        <f>railway_new!T67*1000*railway_new!$B$67*0.001*0.37*1.7</f>
        <v>35276200.011111118</v>
      </c>
      <c r="T67" s="3">
        <f>railway_new!U67*1000*railway_new!$B$67*0.001*0.37*1.7</f>
        <v>35686388.383333348</v>
      </c>
      <c r="U67" s="3">
        <f>railway_new!V67*1000*railway_new!$B$67*0.001*0.37*1.7</f>
        <v>36096576.75555557</v>
      </c>
      <c r="V67" s="3">
        <f>railway_new!W67*1000*railway_new!$B$67*0.001*0.37*1.7</f>
        <v>36506765.127777785</v>
      </c>
      <c r="W67" s="3">
        <f>railway_new!X67*1000*railway_new!$B$67*0.001*0.37*1.7</f>
        <v>36916953.5</v>
      </c>
      <c r="X67" s="3">
        <f>railway_new!Y67*1000*railway_new!$B$67*0.001*0.37*1.7</f>
        <v>37108641.847549997</v>
      </c>
      <c r="Y67" s="3">
        <f>railway_new!Z67*1000*railway_new!$B$67*0.001*0.37*1.7</f>
        <v>36850900.134300001</v>
      </c>
      <c r="Z67" s="3">
        <f>railway_new!AA67*1000*railway_new!$B$67*0.001*0.37*1.7</f>
        <v>36452034.565799996</v>
      </c>
      <c r="AA67" s="3">
        <f>railway_new!AB67*1000*railway_new!$B$67*0.001*0.37*1.7</f>
        <v>37369163.614999995</v>
      </c>
      <c r="AB67" s="3">
        <f>railway_new!AC67*1000*railway_new!$B$67*0.001*0.37*1.7</f>
        <v>37655292.57</v>
      </c>
      <c r="AC67" s="3">
        <f>railway_new!AD67*1000*railway_new!$B$67*0.001*0.37*1.7</f>
        <v>36850159.989999995</v>
      </c>
      <c r="AD67" s="3">
        <f>railway_new!AE67*1000*railway_new!$B$67*0.001*0.37*1.7</f>
        <v>34705546.75</v>
      </c>
      <c r="AE67" s="3">
        <f>railway_new!AF67*1000*railway_new!$B$67*0.001*0.37*1.7</f>
        <v>34434762.25</v>
      </c>
      <c r="AF67" s="3">
        <f>railway_new!AG67*1000*railway_new!$B$67*0.001*0.37*1.7</f>
        <v>33928395.234999999</v>
      </c>
      <c r="AG67" s="3">
        <f>railway_new!AH67*1000*railway_new!$B$67*0.001*0.37*1.7</f>
        <v>33073618.829999998</v>
      </c>
      <c r="AH67" s="3">
        <f>railway_new!AI67*1000*railway_new!$B$67*0.001*0.37*1.7</f>
        <v>32539270.75</v>
      </c>
      <c r="AI67" s="3">
        <f>railway_new!AJ67*1000*railway_new!$B$67*0.001*0.37*1.7</f>
        <v>32374994.82</v>
      </c>
      <c r="AJ67" s="3">
        <f>railway_new!AK67*1000*railway_new!$B$67*0.001*0.37*1.7</f>
        <v>32542881.210000001</v>
      </c>
      <c r="AK67" s="3">
        <f>railway_new!AL67*1000*railway_new!$B$67*0.001*0.37*1.7</f>
        <v>31342922.263625</v>
      </c>
      <c r="AL67" s="3">
        <f>railway_new!AM67*1000*railway_new!$B$67*0.001*0.37*1.7</f>
        <v>30894877.716849994</v>
      </c>
      <c r="AM67" s="3">
        <f>railway_new!AN67*1000*railway_new!$B$67*0.001*0.37*1.7</f>
        <v>30804805.765999999</v>
      </c>
      <c r="AN67" s="3">
        <f>railway_new!AO67*1000*railway_new!$B$67*0.001*0.37*1.7</f>
        <v>30668694.131844997</v>
      </c>
      <c r="AO67" s="3">
        <f>railway_new!AP67*1000*railway_new!$B$67*0.001*0.37*1.7</f>
        <v>30564619.914499998</v>
      </c>
      <c r="AP67" s="3">
        <f>railway_new!AQ67*1000*railway_new!$B$67*0.001*0.37*1.7</f>
        <v>30437355.712575</v>
      </c>
      <c r="AQ67" s="3">
        <f>railway_new!AR67*1000*railway_new!$B$67*0.001*0.37*1.7</f>
        <v>30430846.053194996</v>
      </c>
      <c r="AR67" s="3">
        <f>railway_new!AS67*1000*railway_new!$B$67*0.001*0.37*1.7</f>
        <v>30306085.705280002</v>
      </c>
      <c r="AS67" s="3">
        <f>railway_new!AT67*1000*railway_new!$B$67*0.001*0.37*1.7</f>
        <v>30243018.189999998</v>
      </c>
      <c r="AT67" s="3">
        <f>railway_new!AU67*1000*railway_new!$B$67*0.001*0.37*1.7</f>
        <v>30191569.135000002</v>
      </c>
      <c r="AU67" s="3">
        <f>railway_new!AV67*1000*railway_new!$B$67*0.001*0.37*1.7</f>
        <v>30170808.989999998</v>
      </c>
      <c r="AV67" s="3">
        <f>railway_new!AW67*1000*railway_new!$B$67*0.001*0.37*1.7</f>
        <v>30085963.179999996</v>
      </c>
      <c r="AW67" s="3">
        <f>railway_new!AX67*1000*railway_new!$B$67*0.001*0.37*1.7</f>
        <v>30129288.699999999</v>
      </c>
      <c r="AX67" s="3">
        <f>railway_new!AY67*1000*railway_new!$B$67*0.001*0.37*1.7</f>
        <v>30226771.120000001</v>
      </c>
      <c r="AY67" s="3">
        <f>railway_new!AZ67*1000*railway_new!$B$67*0.001*0.37*1.7</f>
        <v>30183445.599999998</v>
      </c>
      <c r="AZ67" s="3">
        <f>railway_new!BA67*1000*railway_new!$B$67*0.001*0.37*1.7</f>
        <v>30167198.529999997</v>
      </c>
    </row>
    <row r="68" spans="1:52">
      <c r="A68" s="5" t="s">
        <v>269</v>
      </c>
      <c r="B68" s="3" t="s">
        <v>100</v>
      </c>
      <c r="C68" s="3">
        <f>railway_new!D68*1000*railway_new!$B$68*0.001*0.37*1.7</f>
        <v>557887.61875000002</v>
      </c>
      <c r="D68" s="3">
        <f>railway_new!E68*1000*railway_new!$B$68*0.001*0.37*1.7</f>
        <v>565857.4418749999</v>
      </c>
      <c r="E68" s="3">
        <f>railway_new!F68*1000*railway_new!$B$68*0.001*0.37*1.7</f>
        <v>573827.26500000001</v>
      </c>
      <c r="F68" s="3">
        <f>railway_new!G68*1000*railway_new!$B$68*0.001*0.37*1.7</f>
        <v>581797.08812500001</v>
      </c>
      <c r="G68" s="3">
        <f>railway_new!H68*1000*railway_new!$B$68*0.001*0.37*1.7</f>
        <v>589766.91125</v>
      </c>
      <c r="H68" s="3">
        <f>railway_new!I68*1000*railway_new!$B$68*0.001*0.37*1.7</f>
        <v>597736.734375</v>
      </c>
      <c r="I68" s="3">
        <f>railway_new!J68*1000*railway_new!$B$68*0.001*0.37*1.7</f>
        <v>605706.5575</v>
      </c>
      <c r="J68" s="3">
        <f>railway_new!K68*1000*railway_new!$B$68*0.001*0.37*1.7</f>
        <v>613676.38062499999</v>
      </c>
      <c r="K68" s="3">
        <f>railway_new!L68*1000*railway_new!$B$68*0.001*0.37*1.7</f>
        <v>621646.20374999999</v>
      </c>
      <c r="L68" s="3">
        <f>railway_new!M68*1000*railway_new!$B$68*0.001*0.37*1.7</f>
        <v>629616.02687499998</v>
      </c>
      <c r="M68" s="3">
        <f>railway_new!N68*1000*railway_new!$B$68*0.001*0.37*1.7</f>
        <v>637585.85</v>
      </c>
      <c r="N68" s="3">
        <f>railway_new!O68*1000*railway_new!$B$68*0.001*0.37*1.7</f>
        <v>637585.85</v>
      </c>
      <c r="O68" s="3">
        <f>railway_new!P68*1000*railway_new!$B$68*0.001*0.37*1.7</f>
        <v>637585.85</v>
      </c>
      <c r="P68" s="3">
        <f>railway_new!Q68*1000*railway_new!$B$68*0.001*0.37*1.7</f>
        <v>637585.85</v>
      </c>
      <c r="Q68" s="3">
        <f>railway_new!R68*1000*railway_new!$B$68*0.001*0.37*1.7</f>
        <v>637585.85</v>
      </c>
      <c r="R68" s="3">
        <f>railway_new!S68*1000*railway_new!$B$68*0.001*0.37*1.7</f>
        <v>637585.85</v>
      </c>
      <c r="S68" s="3">
        <f>railway_new!T68*1000*railway_new!$B$68*0.001*0.37*1.7</f>
        <v>637585.85</v>
      </c>
      <c r="T68" s="3">
        <f>railway_new!U68*1000*railway_new!$B$68*0.001*0.37*1.7</f>
        <v>637585.85</v>
      </c>
      <c r="U68" s="3">
        <f>railway_new!V68*1000*railway_new!$B$68*0.001*0.37*1.7</f>
        <v>638256.9929999999</v>
      </c>
      <c r="V68" s="3">
        <f>railway_new!W68*1000*railway_new!$B$68*0.001*0.37*1.7</f>
        <v>638928.13600000006</v>
      </c>
      <c r="W68" s="3">
        <f>railway_new!X68*1000*railway_new!$B$68*0.001*0.37*1.7</f>
        <v>639599.27899999998</v>
      </c>
      <c r="X68" s="3">
        <f>railway_new!Y68*1000*railway_new!$B$68*0.001*0.37*1.7</f>
        <v>639599.27899999998</v>
      </c>
      <c r="Y68" s="3">
        <f>railway_new!Z68*1000*railway_new!$B$68*0.001*0.37*1.7</f>
        <v>639599.27899999998</v>
      </c>
      <c r="Z68" s="3">
        <f>railway_new!AA68*1000*railway_new!$B$68*0.001*0.37*1.7</f>
        <v>639599.27899999998</v>
      </c>
      <c r="AA68" s="3">
        <f>railway_new!AB68*1000*railway_new!$B$68*0.001*0.37*1.7</f>
        <v>639599.27899999998</v>
      </c>
      <c r="AB68" s="3">
        <f>railway_new!AC68*1000*railway_new!$B$68*0.001*0.37*1.7</f>
        <v>639599.27899999998</v>
      </c>
      <c r="AC68" s="3">
        <f>railway_new!AD68*1000*railway_new!$B$68*0.001*0.37*1.7</f>
        <v>639599.27899999998</v>
      </c>
      <c r="AD68" s="3">
        <f>railway_new!AE68*1000*railway_new!$B$68*0.001*0.37*1.7</f>
        <v>639599.27899999998</v>
      </c>
      <c r="AE68" s="3">
        <f>railway_new!AF68*1000*railway_new!$B$68*0.001*0.37*1.7</f>
        <v>639599.27899999998</v>
      </c>
      <c r="AF68" s="3">
        <f>railway_new!AG68*1000*railway_new!$B$68*0.001*0.37*1.7</f>
        <v>639599.27899999998</v>
      </c>
      <c r="AG68" s="3">
        <f>railway_new!AH68*1000*railway_new!$B$68*0.001*0.37*1.7</f>
        <v>639599.27899999998</v>
      </c>
      <c r="AH68" s="3">
        <f>railway_new!AI68*1000*railway_new!$B$68*0.001*0.37*1.7</f>
        <v>639599.27899999998</v>
      </c>
      <c r="AI68" s="3">
        <f>railway_new!AJ68*1000*railway_new!$B$68*0.001*0.37*1.7</f>
        <v>639599.27899999998</v>
      </c>
      <c r="AJ68" s="3">
        <f>railway_new!AK68*1000*railway_new!$B$68*0.001*0.37*1.7</f>
        <v>655706.71100000001</v>
      </c>
      <c r="AK68" s="3">
        <f>railway_new!AL68*1000*railway_new!$B$68*0.001*0.37*1.7</f>
        <v>650337.56700000004</v>
      </c>
      <c r="AL68" s="3">
        <f>railway_new!AM68*1000*railway_new!$B$68*0.001*0.37*1.7</f>
        <v>644968.42299999995</v>
      </c>
      <c r="AM68" s="3">
        <f>railway_new!AN68*1000*railway_new!$B$68*0.001*0.37*1.7</f>
        <v>639599.27899999998</v>
      </c>
      <c r="AN68" s="3">
        <f>railway_new!AO68*1000*railway_new!$B$68*0.001*0.37*1.7</f>
        <v>639599.27899999998</v>
      </c>
      <c r="AO68" s="3">
        <f>railway_new!AP68*1000*railway_new!$B$68*0.001*0.37*1.7</f>
        <v>639599.27899999998</v>
      </c>
      <c r="AP68" s="3">
        <f>railway_new!AQ68*1000*railway_new!$B$68*0.001*0.37*1.7</f>
        <v>639599.27899999998</v>
      </c>
      <c r="AQ68" s="3">
        <f>railway_new!AR68*1000*railway_new!$B$68*0.001*0.37*1.7</f>
        <v>639599.27899999998</v>
      </c>
      <c r="AR68" s="3">
        <f>railway_new!AS68*1000*railway_new!$B$68*0.001*0.37*1.7</f>
        <v>639599.27899999998</v>
      </c>
      <c r="AS68" s="3">
        <f>railway_new!AT68*1000*railway_new!$B$68*0.001*0.37*1.7</f>
        <v>639599.27899999998</v>
      </c>
      <c r="AT68" s="3">
        <f>railway_new!AU68*1000*railway_new!$B$68*0.001*0.37*1.7</f>
        <v>639599.27899999998</v>
      </c>
      <c r="AU68" s="3">
        <f>railway_new!AV68*1000*railway_new!$B$68*0.001*0.37*1.7</f>
        <v>639599.27899999998</v>
      </c>
      <c r="AV68" s="3">
        <f>railway_new!AW68*1000*railway_new!$B$68*0.001*0.37*1.7</f>
        <v>639599.27899999998</v>
      </c>
      <c r="AW68" s="3">
        <f>railway_new!AX68*1000*railway_new!$B$68*0.001*0.37*1.7</f>
        <v>639599.27899999998</v>
      </c>
      <c r="AX68" s="3">
        <f>railway_new!AY68*1000*railway_new!$B$68*0.001*0.37*1.7</f>
        <v>639599.27899999998</v>
      </c>
      <c r="AY68" s="3">
        <f>railway_new!AZ68*1000*railway_new!$B$68*0.001*0.37*1.7</f>
        <v>639599.27899999998</v>
      </c>
      <c r="AZ68" s="3">
        <f>railway_new!BA68*1000*railway_new!$B$68*0.001*0.37*1.7</f>
        <v>639599.27899999998</v>
      </c>
    </row>
    <row r="69" spans="1:52" ht="13.5" customHeight="1">
      <c r="A69" s="3" t="s">
        <v>268</v>
      </c>
      <c r="B69" s="3" t="s">
        <v>104</v>
      </c>
      <c r="C69" s="3">
        <f>railway_new!D69*1000*railway_new!$B$69*0.001*0.37*1.7</f>
        <v>1943668.5756250001</v>
      </c>
      <c r="D69" s="3">
        <f>railway_new!E69*1000*railway_new!$B$69*0.001*0.37*1.7</f>
        <v>1971435.2695625001</v>
      </c>
      <c r="E69" s="3">
        <f>railway_new!F69*1000*railway_new!$B$69*0.001*0.37*1.7</f>
        <v>1999201.9634999996</v>
      </c>
      <c r="F69" s="3">
        <f>railway_new!G69*1000*railway_new!$B$69*0.001*0.37*1.7</f>
        <v>2026968.6574374996</v>
      </c>
      <c r="G69" s="3">
        <f>railway_new!H69*1000*railway_new!$B$69*0.001*0.37*1.7</f>
        <v>2054735.3513749992</v>
      </c>
      <c r="H69" s="3">
        <f>railway_new!I69*1000*railway_new!$B$69*0.001*0.37*1.7</f>
        <v>2082502.0453124992</v>
      </c>
      <c r="I69" s="3">
        <f>railway_new!J69*1000*railway_new!$B$69*0.001*0.37*1.7</f>
        <v>2110268.7392499992</v>
      </c>
      <c r="J69" s="3">
        <f>railway_new!K69*1000*railway_new!$B$69*0.001*0.37*1.7</f>
        <v>2138035.4331874987</v>
      </c>
      <c r="K69" s="3">
        <f>railway_new!L69*1000*railway_new!$B$69*0.001*0.37*1.7</f>
        <v>2165802.1271249987</v>
      </c>
      <c r="L69" s="3">
        <f>railway_new!M69*1000*railway_new!$B$69*0.001*0.37*1.7</f>
        <v>2193568.8210624983</v>
      </c>
      <c r="M69" s="3">
        <f>railway_new!N69*1000*railway_new!$B$69*0.001*0.37*1.7</f>
        <v>2221335.5149999997</v>
      </c>
      <c r="N69" s="3">
        <f>railway_new!O69*1000*railway_new!$B$69*0.001*0.37*1.7</f>
        <v>2221335.5149999997</v>
      </c>
      <c r="O69" s="3">
        <f>railway_new!P69*1000*railway_new!$B$69*0.001*0.37*1.7</f>
        <v>2221335.5149999997</v>
      </c>
      <c r="P69" s="3">
        <f>railway_new!Q69*1000*railway_new!$B$69*0.001*0.37*1.7</f>
        <v>2221335.5149999997</v>
      </c>
      <c r="Q69" s="3">
        <f>railway_new!R69*1000*railway_new!$B$69*0.001*0.37*1.7</f>
        <v>2221335.5149999997</v>
      </c>
      <c r="R69" s="3">
        <f>railway_new!S69*1000*railway_new!$B$69*0.001*0.37*1.7</f>
        <v>2221335.5149999997</v>
      </c>
      <c r="S69" s="3">
        <f>railway_new!T69*1000*railway_new!$B$69*0.001*0.37*1.7</f>
        <v>2221335.5149999997</v>
      </c>
      <c r="T69" s="3">
        <f>railway_new!U69*1000*railway_new!$B$69*0.001*0.37*1.7</f>
        <v>2237582.585</v>
      </c>
      <c r="U69" s="3">
        <f>railway_new!V69*1000*railway_new!$B$69*0.001*0.37*1.7</f>
        <v>2237582.585</v>
      </c>
      <c r="V69" s="3">
        <f>railway_new!W69*1000*railway_new!$B$69*0.001*0.37*1.7</f>
        <v>2237582.585</v>
      </c>
      <c r="W69" s="3">
        <f>railway_new!X69*1000*railway_new!$B$69*0.001*0.37*1.7</f>
        <v>2242095.66</v>
      </c>
      <c r="X69" s="3">
        <f>railway_new!Y69*1000*railway_new!$B$69*0.001*0.37*1.7</f>
        <v>2242095.66</v>
      </c>
      <c r="Y69" s="3">
        <f>railway_new!Z69*1000*railway_new!$B$69*0.001*0.37*1.7</f>
        <v>2242095.66</v>
      </c>
      <c r="Z69" s="3">
        <f>railway_new!AA69*1000*railway_new!$B$69*0.001*0.37*1.7</f>
        <v>2253829.6549999998</v>
      </c>
      <c r="AA69" s="3">
        <f>railway_new!AB69*1000*railway_new!$B$69*0.001*0.37*1.7</f>
        <v>2253829.6549999998</v>
      </c>
      <c r="AB69" s="3">
        <f>railway_new!AC69*1000*railway_new!$B$69*0.001*0.37*1.7</f>
        <v>2233069.5100000002</v>
      </c>
      <c r="AC69" s="3">
        <f>railway_new!AD69*1000*railway_new!$B$69*0.001*0.37*1.7</f>
        <v>2233069.5100000002</v>
      </c>
      <c r="AD69" s="3">
        <f>railway_new!AE69*1000*railway_new!$B$69*0.001*0.37*1.7</f>
        <v>2259245.3450000002</v>
      </c>
      <c r="AE69" s="3">
        <f>railway_new!AF69*1000*railway_new!$B$69*0.001*0.37*1.7</f>
        <v>2075111.885</v>
      </c>
      <c r="AF69" s="3">
        <f>railway_new!AG69*1000*railway_new!$B$69*0.001*0.37*1.7</f>
        <v>2075111.885</v>
      </c>
      <c r="AG69" s="3">
        <f>railway_new!AH69*1000*railway_new!$B$69*0.001*0.37*1.7</f>
        <v>2110313.87</v>
      </c>
      <c r="AH69" s="3">
        <f>railway_new!AI69*1000*railway_new!$B$69*0.001*0.37*1.7</f>
        <v>2145515.855</v>
      </c>
      <c r="AI69" s="3">
        <f>railway_new!AJ69*1000*railway_new!$B$69*0.001*0.37*1.7</f>
        <v>2150931.5449999999</v>
      </c>
      <c r="AJ69" s="3">
        <f>railway_new!AK69*1000*railway_new!$B$69*0.001*0.37*1.7</f>
        <v>2178912.61</v>
      </c>
      <c r="AK69" s="3">
        <f>railway_new!AL69*1000*railway_new!$B$69*0.001*0.37*1.7</f>
        <v>2210504.1350000002</v>
      </c>
      <c r="AL69" s="3">
        <f>railway_new!AM69*1000*railway_new!$B$69*0.001*0.37*1.7</f>
        <v>2325136.2399999998</v>
      </c>
      <c r="AM69" s="3">
        <f>railway_new!AN69*1000*railway_new!$B$69*0.001*0.37*1.7</f>
        <v>2264661.0350000001</v>
      </c>
      <c r="AN69" s="3">
        <f>railway_new!AO69*1000*railway_new!$B$69*0.001*0.37*1.7</f>
        <v>2302570.8649999998</v>
      </c>
      <c r="AO69" s="3">
        <f>railway_new!AP69*1000*railway_new!$B$69*0.001*0.37*1.7</f>
        <v>2303473.48</v>
      </c>
      <c r="AP69" s="3">
        <f>railway_new!AQ69*1000*railway_new!$B$69*0.001*0.37*1.7</f>
        <v>2303473.48</v>
      </c>
      <c r="AQ69" s="3">
        <f>railway_new!AR69*1000*railway_new!$B$69*0.001*0.37*1.7</f>
        <v>2303473.48</v>
      </c>
      <c r="AR69" s="3">
        <f>railway_new!AS69*1000*railway_new!$B$69*0.001*0.37*1.7</f>
        <v>2305278.71</v>
      </c>
      <c r="AS69" s="3">
        <f>railway_new!AT69*1000*railway_new!$B$69*0.001*0.37*1.7</f>
        <v>1992973.9200000002</v>
      </c>
      <c r="AT69" s="3">
        <f>railway_new!AU69*1000*railway_new!$B$69*0.001*0.37*1.7</f>
        <v>2044422.9749999999</v>
      </c>
      <c r="AU69" s="3">
        <f>railway_new!AV69*1000*railway_new!$B$69*0.001*0.37*1.7</f>
        <v>2020052.37</v>
      </c>
      <c r="AV69" s="3">
        <f>railway_new!AW69*1000*railway_new!$B$69*0.001*0.37*1.7</f>
        <v>2021857.5999999999</v>
      </c>
      <c r="AW69" s="3">
        <f>railway_new!AX69*1000*railway_new!$B$69*0.001*0.37*1.7</f>
        <v>2021857.5999999999</v>
      </c>
      <c r="AX69" s="3">
        <f>railway_new!AY69*1000*railway_new!$B$69*0.001*0.37*1.7</f>
        <v>2021857.5999999999</v>
      </c>
      <c r="AY69" s="3">
        <f>railway_new!AZ69*1000*railway_new!$B$69*0.001*0.37*1.7</f>
        <v>2069696.1950000001</v>
      </c>
      <c r="AZ69" s="3">
        <f>railway_new!BA69*1000*railway_new!$B$69*0.001*0.37*1.7</f>
        <v>2057059.585</v>
      </c>
    </row>
    <row r="70" spans="1:52" ht="13.5" customHeight="1">
      <c r="A70" s="3" t="s">
        <v>270</v>
      </c>
      <c r="B70" s="5" t="s">
        <v>106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</row>
    <row r="71" spans="1:52" ht="13.5" customHeight="1">
      <c r="A71" s="3" t="s">
        <v>271</v>
      </c>
      <c r="B71" s="5" t="s">
        <v>105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</row>
    <row r="72" spans="1:52" ht="13.5" customHeight="1">
      <c r="A72" s="2" t="s">
        <v>242</v>
      </c>
      <c r="B72" s="5"/>
      <c r="C72" s="3">
        <f>railway_new!D72*1000*railway_new!$B$72*0.001*0.37*1.7</f>
        <v>0</v>
      </c>
      <c r="D72" s="3">
        <f>railway_new!E72*1000*railway_new!$B$72*0.001*0.37*1.7</f>
        <v>0</v>
      </c>
      <c r="E72" s="3">
        <f>railway_new!F72*1000*railway_new!$B$72*0.001*0.37*1.7</f>
        <v>0</v>
      </c>
      <c r="F72" s="3">
        <f>railway_new!G72*1000*railway_new!$B$72*0.001*0.37*1.7</f>
        <v>0</v>
      </c>
      <c r="G72" s="3">
        <f>railway_new!H72*1000*railway_new!$B$72*0.001*0.37*1.7</f>
        <v>0</v>
      </c>
      <c r="H72" s="3">
        <f>railway_new!I72*1000*railway_new!$B$72*0.001*0.37*1.7</f>
        <v>0</v>
      </c>
      <c r="I72" s="3">
        <f>railway_new!J72*1000*railway_new!$B$72*0.001*0.37*1.7</f>
        <v>0</v>
      </c>
      <c r="J72" s="3">
        <f>railway_new!K72*1000*railway_new!$B$72*0.001*0.37*1.7</f>
        <v>0</v>
      </c>
      <c r="K72" s="3">
        <f>railway_new!L72*1000*railway_new!$B$72*0.001*0.37*1.7</f>
        <v>0</v>
      </c>
      <c r="L72" s="3">
        <f>railway_new!M72*1000*railway_new!$B$72*0.001*0.37*1.7</f>
        <v>0</v>
      </c>
      <c r="M72" s="3">
        <f>railway_new!N72*1000*railway_new!$B$72*0.001*0.37*1.7</f>
        <v>0</v>
      </c>
      <c r="N72" s="3">
        <f>railway_new!O72*1000*railway_new!$B$72*0.001*0.37*1.7</f>
        <v>0</v>
      </c>
      <c r="O72" s="3">
        <f>railway_new!P72*1000*railway_new!$B$72*0.001*0.37*1.7</f>
        <v>0</v>
      </c>
      <c r="P72" s="3">
        <f>railway_new!Q72*1000*railway_new!$B$72*0.001*0.37*1.7</f>
        <v>0</v>
      </c>
      <c r="Q72" s="3">
        <f>railway_new!R72*1000*railway_new!$B$72*0.001*0.37*1.7</f>
        <v>0</v>
      </c>
      <c r="R72" s="3">
        <f>railway_new!S72*1000*railway_new!$B$72*0.001*0.37*1.7</f>
        <v>0</v>
      </c>
      <c r="S72" s="3">
        <f>railway_new!T72*1000*railway_new!$B$72*0.001*0.37*1.7</f>
        <v>0</v>
      </c>
      <c r="T72" s="3">
        <f>railway_new!U72*1000*railway_new!$B$72*0.001*0.37*1.7</f>
        <v>0</v>
      </c>
      <c r="U72" s="3">
        <f>railway_new!V72*1000*railway_new!$B$72*0.001*0.37*1.7</f>
        <v>0</v>
      </c>
      <c r="V72" s="3">
        <f>railway_new!W72*1000*railway_new!$B$72*0.001*0.37*1.7</f>
        <v>0</v>
      </c>
      <c r="W72" s="3">
        <f>railway_new!X72*1000*railway_new!$B$72*0.001*0.37*1.7</f>
        <v>0</v>
      </c>
      <c r="X72" s="3">
        <f>railway_new!Y72*1000*railway_new!$B$72*0.001*0.37*1.7</f>
        <v>0</v>
      </c>
      <c r="Y72" s="3">
        <f>railway_new!Z72*1000*railway_new!$B$72*0.001*0.37*1.7</f>
        <v>0</v>
      </c>
      <c r="Z72" s="3">
        <f>railway_new!AA72*1000*railway_new!$B$72*0.001*0.37*1.7</f>
        <v>0</v>
      </c>
      <c r="AA72" s="3">
        <f>railway_new!AB72*1000*railway_new!$B$72*0.001*0.37*1.7</f>
        <v>0</v>
      </c>
      <c r="AB72" s="3">
        <f>railway_new!AC72*1000*railway_new!$B$72*0.001*0.37*1.7</f>
        <v>0</v>
      </c>
      <c r="AC72" s="3">
        <f>railway_new!AD72*1000*railway_new!$B$72*0.001*0.37*1.7</f>
        <v>0</v>
      </c>
      <c r="AD72" s="3">
        <f>railway_new!AE72*1000*railway_new!$B$72*0.001*0.37*1.7</f>
        <v>0</v>
      </c>
      <c r="AE72" s="3">
        <f>railway_new!AF72*1000*railway_new!$B$72*0.001*0.37*1.7</f>
        <v>0</v>
      </c>
      <c r="AF72" s="3">
        <f>railway_new!AG72*1000*railway_new!$B$72*0.001*0.37*1.7</f>
        <v>0</v>
      </c>
      <c r="AG72" s="3">
        <f>railway_new!AH72*1000*railway_new!$B$72*0.001*0.37*1.7</f>
        <v>0</v>
      </c>
      <c r="AH72" s="3">
        <f>railway_new!AI72*1000*railway_new!$B$72*0.001*0.37*1.7</f>
        <v>0</v>
      </c>
      <c r="AI72" s="3">
        <f>railway_new!AJ72*1000*railway_new!$B$72*0.001*0.37*1.7</f>
        <v>0</v>
      </c>
      <c r="AJ72" s="3">
        <f>railway_new!AK72*1000*railway_new!$B$72*0.001*0.37*1.7</f>
        <v>0</v>
      </c>
      <c r="AK72" s="3">
        <f>railway_new!AL72*1000*railway_new!$B$72*0.001*0.37*1.7</f>
        <v>0</v>
      </c>
      <c r="AL72" s="3">
        <f>railway_new!AM72*1000*railway_new!$B$72*0.001*0.37*1.7</f>
        <v>0</v>
      </c>
      <c r="AM72" s="3">
        <f>railway_new!AN72*1000*railway_new!$B$72*0.001*0.37*1.7</f>
        <v>0</v>
      </c>
      <c r="AN72" s="3">
        <f>railway_new!AO72*1000*railway_new!$B$72*0.001*0.37*1.7</f>
        <v>0</v>
      </c>
      <c r="AO72" s="3">
        <f>railway_new!AP72*1000*railway_new!$B$72*0.001*0.37*1.7</f>
        <v>0</v>
      </c>
      <c r="AP72" s="3">
        <f>railway_new!AQ72*1000*railway_new!$B$72*0.001*0.37*1.7</f>
        <v>0</v>
      </c>
      <c r="AQ72" s="3">
        <f>railway_new!AR72*1000*railway_new!$B$72*0.001*0.37*1.7</f>
        <v>0</v>
      </c>
      <c r="AR72" s="3">
        <f>railway_new!AS72*1000*railway_new!$B$72*0.001*0.37*1.7</f>
        <v>0</v>
      </c>
      <c r="AS72" s="3">
        <f>railway_new!AT72*1000*railway_new!$B$72*0.001*0.37*1.7</f>
        <v>0</v>
      </c>
      <c r="AT72" s="3">
        <f>railway_new!AU72*1000*railway_new!$B$72*0.001*0.37*1.7</f>
        <v>0</v>
      </c>
      <c r="AU72" s="3">
        <f>railway_new!AV72*1000*railway_new!$B$72*0.001*0.37*1.7</f>
        <v>0</v>
      </c>
      <c r="AV72" s="3">
        <f>railway_new!AW72*1000*railway_new!$B$72*0.001*0.37*1.7</f>
        <v>0</v>
      </c>
      <c r="AW72" s="3">
        <f>railway_new!AX72*1000*railway_new!$B$72*0.001*0.37*1.7</f>
        <v>0</v>
      </c>
      <c r="AX72" s="3">
        <f>railway_new!AY72*1000*railway_new!$B$72*0.001*0.37*1.7</f>
        <v>0</v>
      </c>
      <c r="AY72" s="3">
        <f>railway_new!AZ72*1000*railway_new!$B$72*0.001*0.37*1.7</f>
        <v>0</v>
      </c>
      <c r="AZ72" s="3">
        <f>railway_new!BA72*1000*railway_new!$B$72*0.001*0.37*1.7</f>
        <v>0</v>
      </c>
    </row>
    <row r="73" spans="1:52" ht="13.5" customHeight="1">
      <c r="A73" s="3" t="s">
        <v>272</v>
      </c>
      <c r="B73" s="5" t="s">
        <v>107</v>
      </c>
      <c r="C73" s="3">
        <f>railway_new!D73*1000*railway_new!$B$73*0.001*0.37*1.7</f>
        <v>382524.29747368419</v>
      </c>
      <c r="D73" s="3">
        <f>railway_new!E73*1000*railway_new!$B$73*0.001*0.37*1.7</f>
        <v>387988.93029473687</v>
      </c>
      <c r="E73" s="3">
        <f>railway_new!F73*1000*railway_new!$B$73*0.001*0.37*1.7</f>
        <v>393453.5631157895</v>
      </c>
      <c r="F73" s="3">
        <f>railway_new!G73*1000*railway_new!$B$73*0.001*0.37*1.7</f>
        <v>398918.19593684212</v>
      </c>
      <c r="G73" s="3">
        <f>railway_new!H73*1000*railway_new!$B$73*0.001*0.37*1.7</f>
        <v>404382.82875789481</v>
      </c>
      <c r="H73" s="3">
        <f>railway_new!I73*1000*railway_new!$B$73*0.001*0.37*1.7</f>
        <v>409847.46157894738</v>
      </c>
      <c r="I73" s="3">
        <f>railway_new!J73*1000*railway_new!$B$73*0.001*0.37*1.7</f>
        <v>415312.09440000012</v>
      </c>
      <c r="J73" s="3">
        <f>railway_new!K73*1000*railway_new!$B$73*0.001*0.37*1.7</f>
        <v>420776.72722105269</v>
      </c>
      <c r="K73" s="3">
        <f>railway_new!L73*1000*railway_new!$B$73*0.001*0.37*1.7</f>
        <v>426241.36004210543</v>
      </c>
      <c r="L73" s="3">
        <f>railway_new!M73*1000*railway_new!$B$73*0.001*0.37*1.7</f>
        <v>431705.99286315806</v>
      </c>
      <c r="M73" s="3">
        <f>railway_new!N73*1000*railway_new!$B$73*0.001*0.37*1.7</f>
        <v>437170.62568421074</v>
      </c>
      <c r="N73" s="3">
        <f>railway_new!O73*1000*railway_new!$B$73*0.001*0.37*1.7</f>
        <v>442635.25850526337</v>
      </c>
      <c r="O73" s="3">
        <f>railway_new!P73*1000*railway_new!$B$73*0.001*0.37*1.7</f>
        <v>448099.89132631605</v>
      </c>
      <c r="P73" s="3">
        <f>railway_new!Q73*1000*railway_new!$B$73*0.001*0.37*1.7</f>
        <v>453564.52414736873</v>
      </c>
      <c r="Q73" s="3">
        <f>railway_new!R73*1000*railway_new!$B$73*0.001*0.37*1.7</f>
        <v>459029.15696842136</v>
      </c>
      <c r="R73" s="3">
        <f>railway_new!S73*1000*railway_new!$B$73*0.001*0.37*1.7</f>
        <v>464493.78978947399</v>
      </c>
      <c r="S73" s="3">
        <f>railway_new!T73*1000*railway_new!$B$73*0.001*0.37*1.7</f>
        <v>469958.42261052667</v>
      </c>
      <c r="T73" s="3">
        <f>railway_new!U73*1000*railway_new!$B$73*0.001*0.37*1.7</f>
        <v>475423.0554315793</v>
      </c>
      <c r="U73" s="3">
        <f>railway_new!V73*1000*railway_new!$B$73*0.001*0.37*1.7</f>
        <v>480887.68825263192</v>
      </c>
      <c r="V73" s="3">
        <f>railway_new!W73*1000*railway_new!$B$73*0.001*0.37*1.7</f>
        <v>486352.32107368461</v>
      </c>
      <c r="W73" s="3">
        <f>railway_new!X73*1000*railway_new!$B$73*0.001*0.37*1.7</f>
        <v>491816.95389473723</v>
      </c>
      <c r="X73" s="3">
        <f>railway_new!Y73*1000*railway_new!$B$73*0.001*0.37*1.7</f>
        <v>497281.58671578998</v>
      </c>
      <c r="Y73" s="3">
        <f>railway_new!Z73*1000*railway_new!$B$73*0.001*0.37*1.7</f>
        <v>502746.21953684249</v>
      </c>
      <c r="Z73" s="3">
        <f>railway_new!AA73*1000*railway_new!$B$73*0.001*0.37*1.7</f>
        <v>508210.85235789523</v>
      </c>
      <c r="AA73" s="3">
        <f>railway_new!AB73*1000*railway_new!$B$73*0.001*0.37*1.7</f>
        <v>513675.4851789478</v>
      </c>
      <c r="AB73" s="3">
        <f>railway_new!AC73*1000*railway_new!$B$73*0.001*0.37*1.7</f>
        <v>519140.11799999996</v>
      </c>
      <c r="AC73" s="3">
        <f>railway_new!AD73*1000*railway_new!$B$73*0.001*0.37*1.7</f>
        <v>519140.11799999996</v>
      </c>
      <c r="AD73" s="3">
        <f>railway_new!AE73*1000*railway_new!$B$73*0.001*0.37*1.7</f>
        <v>519140.11799999996</v>
      </c>
      <c r="AE73" s="3">
        <f>railway_new!AF73*1000*railway_new!$B$73*0.001*0.37*1.7</f>
        <v>519140.11799999996</v>
      </c>
      <c r="AF73" s="3">
        <f>railway_new!AG73*1000*railway_new!$B$73*0.001*0.37*1.7</f>
        <v>519140.11799999996</v>
      </c>
      <c r="AG73" s="3">
        <f>railway_new!AH73*1000*railway_new!$B$73*0.001*0.37*1.7</f>
        <v>519140.11799999996</v>
      </c>
      <c r="AH73" s="3">
        <f>railway_new!AI73*1000*railway_new!$B$73*0.001*0.37*1.7</f>
        <v>516553.04099999997</v>
      </c>
      <c r="AI73" s="3">
        <f>railway_new!AJ73*1000*railway_new!$B$73*0.001*0.37*1.7</f>
        <v>513965.96399999998</v>
      </c>
      <c r="AJ73" s="3">
        <f>railway_new!AK73*1000*railway_new!$B$73*0.001*0.37*1.7</f>
        <v>511378.88699999999</v>
      </c>
      <c r="AK73" s="3">
        <f>railway_new!AL73*1000*railway_new!$B$73*0.001*0.37*1.7</f>
        <v>508791.80999999994</v>
      </c>
      <c r="AL73" s="3">
        <f>railway_new!AM73*1000*railway_new!$B$73*0.001*0.37*1.7</f>
        <v>185119.73199999999</v>
      </c>
      <c r="AM73" s="3">
        <f>railway_new!AN73*1000*railway_new!$B$73*0.001*0.37*1.7</f>
        <v>221085.85136</v>
      </c>
      <c r="AN73" s="3">
        <f>railway_new!AO73*1000*railway_new!$B$73*0.001*0.37*1.7</f>
        <v>257051.97071999998</v>
      </c>
      <c r="AO73" s="3">
        <f>railway_new!AP73*1000*railway_new!$B$73*0.001*0.37*1.7</f>
        <v>293018.09007999999</v>
      </c>
      <c r="AP73" s="3">
        <f>railway_new!AQ73*1000*railway_new!$B$73*0.001*0.37*1.7</f>
        <v>328984.20944000001</v>
      </c>
      <c r="AQ73" s="3">
        <f>railway_new!AR73*1000*railway_new!$B$73*0.001*0.37*1.7</f>
        <v>364950.32880000002</v>
      </c>
      <c r="AR73" s="3">
        <f>railway_new!AS73*1000*railway_new!$B$73*0.001*0.37*1.7</f>
        <v>400916.44815999997</v>
      </c>
      <c r="AS73" s="3">
        <f>railway_new!AT73*1000*railway_new!$B$73*0.001*0.37*1.7</f>
        <v>436882.56751999992</v>
      </c>
      <c r="AT73" s="3">
        <f>railway_new!AU73*1000*railway_new!$B$73*0.001*0.37*1.7</f>
        <v>472848.68687999988</v>
      </c>
      <c r="AU73" s="3">
        <f>railway_new!AV73*1000*railway_new!$B$73*0.001*0.37*1.7</f>
        <v>508791.80999999994</v>
      </c>
      <c r="AV73" s="3">
        <f>railway_new!AW73*1000*railway_new!$B$73*0.001*0.37*1.7</f>
        <v>508791.80999999994</v>
      </c>
      <c r="AW73" s="3">
        <f>railway_new!AX73*1000*railway_new!$B$73*0.001*0.37*1.7</f>
        <v>508791.80999999994</v>
      </c>
      <c r="AX73" s="3">
        <f>railway_new!AY73*1000*railway_new!$B$73*0.001*0.37*1.7</f>
        <v>508791.80999999994</v>
      </c>
      <c r="AY73" s="3">
        <f>railway_new!AZ73*1000*railway_new!$B$73*0.001*0.37*1.7</f>
        <v>508791.80999999994</v>
      </c>
      <c r="AZ73" s="3">
        <f>railway_new!BA73*1000*railway_new!$B$73*0.001*0.37*1.7</f>
        <v>508791.80999999994</v>
      </c>
    </row>
    <row r="74" spans="1:52" ht="13.5" customHeight="1">
      <c r="A74" s="3" t="s">
        <v>273</v>
      </c>
      <c r="B74" s="5" t="s">
        <v>101</v>
      </c>
      <c r="C74" s="3">
        <f>railway_new!D74*1000*railway_new!$B$74*0.001*0.37*1.7</f>
        <v>401819.99999999988</v>
      </c>
      <c r="D74" s="3">
        <f>railway_new!E74*1000*railway_new!$B$74*0.001*0.37*1.7</f>
        <v>407560.28571428574</v>
      </c>
      <c r="E74" s="3">
        <f>railway_new!F74*1000*railway_new!$B$74*0.001*0.37*1.7</f>
        <v>413300.57142857142</v>
      </c>
      <c r="F74" s="3">
        <f>railway_new!G74*1000*railway_new!$B$74*0.001*0.37*1.7</f>
        <v>419040.85714285716</v>
      </c>
      <c r="G74" s="3">
        <f>railway_new!H74*1000*railway_new!$B$74*0.001*0.37*1.7</f>
        <v>424781.1428571429</v>
      </c>
      <c r="H74" s="3">
        <f>railway_new!I74*1000*railway_new!$B$74*0.001*0.37*1.7</f>
        <v>430521.4285714287</v>
      </c>
      <c r="I74" s="3">
        <f>railway_new!J74*1000*railway_new!$B$74*0.001*0.37*1.7</f>
        <v>436261.71428571438</v>
      </c>
      <c r="J74" s="3">
        <f>railway_new!K74*1000*railway_new!$B$74*0.001*0.37*1.7</f>
        <v>442002.00000000006</v>
      </c>
      <c r="K74" s="3">
        <f>railway_new!L74*1000*railway_new!$B$74*0.001*0.37*1.7</f>
        <v>447742.28571428586</v>
      </c>
      <c r="L74" s="3">
        <f>railway_new!M74*1000*railway_new!$B$74*0.001*0.37*1.7</f>
        <v>453482.57142857154</v>
      </c>
      <c r="M74" s="3">
        <f>railway_new!N74*1000*railway_new!$B$74*0.001*0.37*1.7</f>
        <v>459222.85714285733</v>
      </c>
      <c r="N74" s="3">
        <f>railway_new!O74*1000*railway_new!$B$74*0.001*0.37*1.7</f>
        <v>464963.14285714296</v>
      </c>
      <c r="O74" s="3">
        <f>railway_new!P74*1000*railway_new!$B$74*0.001*0.37*1.7</f>
        <v>470703.42857142881</v>
      </c>
      <c r="P74" s="3">
        <f>railway_new!Q74*1000*railway_new!$B$74*0.001*0.37*1.7</f>
        <v>476443.71428571449</v>
      </c>
      <c r="Q74" s="3">
        <f>railway_new!R74*1000*railway_new!$B$74*0.001*0.37*1.7</f>
        <v>482184.00000000023</v>
      </c>
      <c r="R74" s="3">
        <f>railway_new!S74*1000*railway_new!$B$74*0.001*0.37*1.7</f>
        <v>487924.28571428591</v>
      </c>
      <c r="S74" s="3">
        <f>railway_new!T74*1000*railway_new!$B$74*0.001*0.37*1.7</f>
        <v>493664.57142857165</v>
      </c>
      <c r="T74" s="3">
        <f>railway_new!U74*1000*railway_new!$B$74*0.001*0.37*1.7</f>
        <v>499404.85714285739</v>
      </c>
      <c r="U74" s="3">
        <f>railway_new!V74*1000*railway_new!$B$74*0.001*0.37*1.7</f>
        <v>505145.14285714319</v>
      </c>
      <c r="V74" s="3">
        <f>railway_new!W74*1000*railway_new!$B$74*0.001*0.37*1.7</f>
        <v>510885.42857142893</v>
      </c>
      <c r="W74" s="3">
        <f>railway_new!X74*1000*railway_new!$B$74*0.001*0.37*1.7</f>
        <v>516625.71428571461</v>
      </c>
      <c r="X74" s="3">
        <f>railway_new!Y74*1000*railway_new!$B$74*0.001*0.37*1.7</f>
        <v>522366.00000000035</v>
      </c>
      <c r="Y74" s="3">
        <f>railway_new!Z74*1000*railway_new!$B$74*0.001*0.37*1.7</f>
        <v>528106.28571428603</v>
      </c>
      <c r="Z74" s="3">
        <f>railway_new!AA74*1000*railway_new!$B$74*0.001*0.37*1.7</f>
        <v>533846.57142857183</v>
      </c>
      <c r="AA74" s="3">
        <f>railway_new!AB74*1000*railway_new!$B$74*0.001*0.37*1.7</f>
        <v>539586.85714285763</v>
      </c>
      <c r="AB74" s="3">
        <f>railway_new!AC74*1000*railway_new!$B$74*0.001*0.37*1.7</f>
        <v>545327.14285714331</v>
      </c>
      <c r="AC74" s="3">
        <f>railway_new!AD74*1000*railway_new!$B$74*0.001*0.37*1.7</f>
        <v>551067.42857142899</v>
      </c>
      <c r="AD74" s="3">
        <f>railway_new!AE74*1000*railway_new!$B$74*0.001*0.37*1.7</f>
        <v>556807.71428571478</v>
      </c>
      <c r="AE74" s="3">
        <f>railway_new!AF74*1000*railway_new!$B$74*0.001*0.37*1.7</f>
        <v>562548.00000000058</v>
      </c>
      <c r="AF74" s="3">
        <f>railway_new!AG74*1000*railway_new!$B$74*0.001*0.37*1.7</f>
        <v>568288.28571428626</v>
      </c>
      <c r="AG74" s="3">
        <f>railway_new!AH74*1000*railway_new!$B$74*0.001*0.37*1.7</f>
        <v>574028.57142857194</v>
      </c>
      <c r="AH74" s="3">
        <f>railway_new!AI74*1000*railway_new!$B$74*0.001*0.37*1.7</f>
        <v>579768.85714285774</v>
      </c>
      <c r="AI74" s="3">
        <f>railway_new!AJ74*1000*railway_new!$B$74*0.001*0.37*1.7</f>
        <v>585509.14285714342</v>
      </c>
      <c r="AJ74" s="3">
        <f>railway_new!AK74*1000*railway_new!$B$74*0.001*0.37*1.7</f>
        <v>591249.4285714291</v>
      </c>
      <c r="AK74" s="3">
        <f>railway_new!AL74*1000*railway_new!$B$74*0.001*0.37*1.7</f>
        <v>596989.71428571478</v>
      </c>
      <c r="AL74" s="3">
        <f>railway_new!AM74*1000*railway_new!$B$74*0.001*0.37*1.7</f>
        <v>602730.00000000058</v>
      </c>
      <c r="AM74" s="3">
        <f>railway_new!AN74*1000*railway_new!$B$74*0.001*0.37*1.7</f>
        <v>608470.2857142865</v>
      </c>
      <c r="AN74" s="3">
        <f>railway_new!AO74*1000*railway_new!$B$74*0.001*0.37*1.7</f>
        <v>614210.57142857206</v>
      </c>
      <c r="AO74" s="3">
        <f>railway_new!AP74*1000*railway_new!$B$74*0.001*0.37*1.7</f>
        <v>619950.85714285786</v>
      </c>
      <c r="AP74" s="3">
        <f>railway_new!AQ74*1000*railway_new!$B$74*0.001*0.37*1.7</f>
        <v>625691.14285714366</v>
      </c>
      <c r="AQ74" s="3">
        <f>railway_new!AR74*1000*railway_new!$B$74*0.001*0.37*1.7</f>
        <v>631431.42857142934</v>
      </c>
      <c r="AR74" s="3">
        <f>railway_new!AS74*1000*railway_new!$B$74*0.001*0.37*1.7</f>
        <v>637171.71428571513</v>
      </c>
      <c r="AS74" s="3">
        <f>railway_new!AT74*1000*railway_new!$B$74*0.001*0.37*1.7</f>
        <v>642912.00000000081</v>
      </c>
      <c r="AT74" s="3">
        <f>railway_new!AU74*1000*railway_new!$B$74*0.001*0.37*1.7</f>
        <v>648652.28571428638</v>
      </c>
      <c r="AU74" s="3">
        <f>railway_new!AV74*1000*railway_new!$B$74*0.001*0.37*1.7</f>
        <v>654392.57142857206</v>
      </c>
      <c r="AV74" s="3">
        <f>railway_new!AW74*1000*railway_new!$B$74*0.001*0.37*1.7</f>
        <v>660132.85714285786</v>
      </c>
      <c r="AW74" s="3">
        <f>railway_new!AX74*1000*railway_new!$B$74*0.001*0.37*1.7</f>
        <v>665873.14285714331</v>
      </c>
      <c r="AX74" s="3">
        <f>railway_new!AY74*1000*railway_new!$B$74*0.001*0.37*1.7</f>
        <v>671613.4285714291</v>
      </c>
      <c r="AY74" s="3">
        <f>railway_new!AZ74*1000*railway_new!$B$74*0.001*0.37*1.7</f>
        <v>677353.71428571467</v>
      </c>
      <c r="AZ74" s="3">
        <f>railway_new!BA74*1000*railway_new!$B$74*0.001*0.37*1.7</f>
        <v>683094</v>
      </c>
    </row>
    <row r="75" spans="1:52" ht="13.5" customHeight="1">
      <c r="A75" s="3" t="s">
        <v>243</v>
      </c>
      <c r="B75" s="5" t="s">
        <v>103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</row>
    <row r="76" spans="1:52" ht="13.5" customHeight="1">
      <c r="A76" s="3" t="s">
        <v>274</v>
      </c>
      <c r="B76" s="5" t="s">
        <v>108</v>
      </c>
      <c r="C76" s="3">
        <f>railway_new!D76*1000*railway_new!$B$76*0.001*0.37*1.7</f>
        <v>0</v>
      </c>
      <c r="D76" s="3">
        <f>railway_new!E76*1000*railway_new!$B$76*0.001*0.37*1.7</f>
        <v>0</v>
      </c>
      <c r="E76" s="3">
        <f>railway_new!F76*1000*railway_new!$B$76*0.001*0.37*1.7</f>
        <v>0</v>
      </c>
      <c r="F76" s="3">
        <f>railway_new!G76*1000*railway_new!$B$76*0.001*0.37*1.7</f>
        <v>0</v>
      </c>
      <c r="G76" s="3">
        <f>railway_new!H76*1000*railway_new!$B$76*0.001*0.37*1.7</f>
        <v>0</v>
      </c>
      <c r="H76" s="3">
        <f>railway_new!I76*1000*railway_new!$B$76*0.001*0.37*1.7</f>
        <v>3728.3862485877776</v>
      </c>
      <c r="I76" s="3">
        <f>railway_new!J76*1000*railway_new!$B$76*0.001*0.37*1.7</f>
        <v>7456.7724971755551</v>
      </c>
      <c r="J76" s="3">
        <f>railway_new!K76*1000*railway_new!$B$76*0.001*0.37*1.7</f>
        <v>11185.158745763334</v>
      </c>
      <c r="K76" s="3">
        <f>railway_new!L76*1000*railway_new!$B$76*0.001*0.37*1.7</f>
        <v>14913.54499435111</v>
      </c>
      <c r="L76" s="3">
        <f>railway_new!M76*1000*railway_new!$B$76*0.001*0.37*1.7</f>
        <v>18641.931242938888</v>
      </c>
      <c r="M76" s="3">
        <f>railway_new!N76*1000*railway_new!$B$76*0.001*0.37*1.7</f>
        <v>22370.317491526668</v>
      </c>
      <c r="N76" s="3">
        <f>railway_new!O76*1000*railway_new!$B$76*0.001*0.37*1.7</f>
        <v>26098.703740114448</v>
      </c>
      <c r="O76" s="3">
        <f>railway_new!P76*1000*railway_new!$B$76*0.001*0.37*1.7</f>
        <v>29827.089988702228</v>
      </c>
      <c r="P76" s="3">
        <f>railway_new!Q76*1000*railway_new!$B$76*0.001*0.37*1.7</f>
        <v>33555.47623729</v>
      </c>
      <c r="Q76" s="3">
        <f>railway_new!R76*1000*railway_new!$B$76*0.001*0.37*1.7</f>
        <v>37283.862485877784</v>
      </c>
      <c r="R76" s="3">
        <f>railway_new!S76*1000*railway_new!$B$76*0.001*0.37*1.7</f>
        <v>41012.248734465567</v>
      </c>
      <c r="S76" s="3">
        <f>railway_new!T76*1000*railway_new!$B$76*0.001*0.37*1.7</f>
        <v>44740.634983053344</v>
      </c>
      <c r="T76" s="3">
        <f>railway_new!U76*1000*railway_new!$B$76*0.001*0.37*1.7</f>
        <v>48469.02123164112</v>
      </c>
      <c r="U76" s="3">
        <f>railway_new!V76*1000*railway_new!$B$76*0.001*0.37*1.7</f>
        <v>52197.407480228896</v>
      </c>
      <c r="V76" s="3">
        <f>railway_new!W76*1000*railway_new!$B$76*0.001*0.37*1.7</f>
        <v>55925.79372881668</v>
      </c>
      <c r="W76" s="3">
        <f>railway_new!X76*1000*railway_new!$B$76*0.001*0.37*1.7</f>
        <v>59654.179977404456</v>
      </c>
      <c r="X76" s="3">
        <f>railway_new!Y76*1000*railway_new!$B$76*0.001*0.37*1.7</f>
        <v>63382.566225992232</v>
      </c>
      <c r="Y76" s="3">
        <f>railway_new!Z76*1000*railway_new!$B$76*0.001*0.37*1.7</f>
        <v>67110.952474579986</v>
      </c>
      <c r="Z76" s="3">
        <f>railway_new!AA76*1000*railway_new!$B$76*0.001*0.37*1.7</f>
        <v>70839.338723167777</v>
      </c>
      <c r="AA76" s="3">
        <f>railway_new!AB76*1000*railway_new!$B$76*0.001*0.37*1.7</f>
        <v>74567.724971755539</v>
      </c>
      <c r="AB76" s="3">
        <f>railway_new!AC76*1000*railway_new!$B$76*0.001*0.37*1.7</f>
        <v>78296.111220343315</v>
      </c>
      <c r="AC76" s="3">
        <f>railway_new!AD76*1000*railway_new!$B$76*0.001*0.37*1.7</f>
        <v>82024.497468931091</v>
      </c>
      <c r="AD76" s="3">
        <f>railway_new!AE76*1000*railway_new!$B$76*0.001*0.37*1.7</f>
        <v>85752.883717518867</v>
      </c>
      <c r="AE76" s="3">
        <f>railway_new!AF76*1000*railway_new!$B$76*0.001*0.37*1.7</f>
        <v>89481.269966106629</v>
      </c>
      <c r="AF76" s="3">
        <f>railway_new!AG76*1000*railway_new!$B$76*0.001*0.37*1.7</f>
        <v>93209.656214694405</v>
      </c>
      <c r="AG76" s="3">
        <f>railway_new!AH76*1000*railway_new!$B$76*0.001*0.37*1.7</f>
        <v>96938.042463282196</v>
      </c>
      <c r="AH76" s="3">
        <f>railway_new!AI76*1000*railway_new!$B$76*0.001*0.37*1.7</f>
        <v>100666.42871186997</v>
      </c>
      <c r="AI76" s="3">
        <f>railway_new!AJ76*1000*railway_new!$B$76*0.001*0.37*1.7</f>
        <v>104394.81496045772</v>
      </c>
      <c r="AJ76" s="3">
        <f>railway_new!AK76*1000*railway_new!$B$76*0.001*0.37*1.7</f>
        <v>108123.2012090455</v>
      </c>
      <c r="AK76" s="3">
        <f>railway_new!AL76*1000*railway_new!$B$76*0.001*0.37*1.7</f>
        <v>111851.58745763326</v>
      </c>
      <c r="AL76" s="3">
        <f>railway_new!AM76*1000*railway_new!$B$76*0.001*0.37*1.7</f>
        <v>115579.97370622106</v>
      </c>
      <c r="AM76" s="3">
        <f>railway_new!AN76*1000*railway_new!$B$76*0.001*0.37*1.7</f>
        <v>119308.35995480884</v>
      </c>
      <c r="AN76" s="3">
        <f>railway_new!AO76*1000*railway_new!$B$76*0.001*0.37*1.7</f>
        <v>123036.74620339659</v>
      </c>
      <c r="AO76" s="3">
        <f>railway_new!AP76*1000*railway_new!$B$76*0.001*0.37*1.7</f>
        <v>126765.13245198439</v>
      </c>
      <c r="AP76" s="3">
        <f>railway_new!AQ76*1000*railway_new!$B$76*0.001*0.37*1.7</f>
        <v>130493.51870057214</v>
      </c>
      <c r="AQ76" s="3">
        <f>railway_new!AR76*1000*railway_new!$B$76*0.001*0.37*1.7</f>
        <v>134221.90494915991</v>
      </c>
      <c r="AR76" s="3">
        <f>railway_new!AS76*1000*railway_new!$B$76*0.001*0.37*1.7</f>
        <v>137950.29119774769</v>
      </c>
      <c r="AS76" s="3">
        <f>railway_new!AT76*1000*railway_new!$B$76*0.001*0.37*1.7</f>
        <v>141678.6774463355</v>
      </c>
      <c r="AT76" s="3">
        <f>railway_new!AU76*1000*railway_new!$B$76*0.001*0.37*1.7</f>
        <v>145407.06369492324</v>
      </c>
      <c r="AU76" s="3">
        <f>railway_new!AV76*1000*railway_new!$B$76*0.001*0.37*1.7</f>
        <v>149135.44994351102</v>
      </c>
      <c r="AV76" s="3">
        <f>railway_new!AW76*1000*railway_new!$B$76*0.001*0.37*1.7</f>
        <v>152863.8361920988</v>
      </c>
      <c r="AW76" s="3">
        <f>railway_new!AX76*1000*railway_new!$B$76*0.001*0.37*1.7</f>
        <v>156592.22244068654</v>
      </c>
      <c r="AX76" s="3">
        <f>railway_new!AY76*1000*railway_new!$B$76*0.001*0.37*1.7</f>
        <v>160320.60868927435</v>
      </c>
      <c r="AY76" s="3">
        <f>railway_new!AZ76*1000*railway_new!$B$76*0.001*0.37*1.7</f>
        <v>164048.99493786212</v>
      </c>
      <c r="AZ76" s="3">
        <f>railway_new!BA76*1000*railway_new!$B$76*0.001*0.37*1.7</f>
        <v>167777.38118645002</v>
      </c>
    </row>
    <row r="77" spans="1:52" ht="13.5" customHeight="1">
      <c r="A77" s="3" t="s">
        <v>244</v>
      </c>
      <c r="B77" s="5" t="s">
        <v>112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</row>
    <row r="78" spans="1:52" ht="13.5" customHeight="1">
      <c r="A78" s="3" t="s">
        <v>275</v>
      </c>
      <c r="B78" s="5" t="s">
        <v>110</v>
      </c>
      <c r="C78" s="3">
        <f>railway_new!D78*1000*railway_new!$B$78*0.001*0.37*1.7</f>
        <v>0</v>
      </c>
      <c r="D78" s="3">
        <f>railway_new!E78*1000*railway_new!$B$78*0.001*0.37*1.7</f>
        <v>0</v>
      </c>
      <c r="E78" s="3">
        <f>railway_new!F78*1000*railway_new!$B$78*0.001*0.37*1.7</f>
        <v>0</v>
      </c>
      <c r="F78" s="3">
        <f>railway_new!G78*1000*railway_new!$B$78*0.001*0.37*1.7</f>
        <v>0</v>
      </c>
      <c r="G78" s="3">
        <f>railway_new!H78*1000*railway_new!$B$78*0.001*0.37*1.7</f>
        <v>0</v>
      </c>
      <c r="H78" s="3">
        <f>railway_new!I78*1000*railway_new!$B$78*0.001*0.37*1.7</f>
        <v>0</v>
      </c>
      <c r="I78" s="3">
        <f>railway_new!J78*1000*railway_new!$B$78*0.001*0.37*1.7</f>
        <v>0</v>
      </c>
      <c r="J78" s="3">
        <f>railway_new!K78*1000*railway_new!$B$78*0.001*0.37*1.7</f>
        <v>0</v>
      </c>
      <c r="K78" s="3">
        <f>railway_new!L78*1000*railway_new!$B$78*0.001*0.37*1.7</f>
        <v>0</v>
      </c>
      <c r="L78" s="3">
        <f>railway_new!M78*1000*railway_new!$B$78*0.001*0.37*1.7</f>
        <v>0</v>
      </c>
      <c r="M78" s="3">
        <f>railway_new!N78*1000*railway_new!$B$78*0.001*0.37*1.7</f>
        <v>0</v>
      </c>
      <c r="N78" s="3">
        <f>railway_new!O78*1000*railway_new!$B$78*0.001*0.37*1.7</f>
        <v>0</v>
      </c>
      <c r="O78" s="3">
        <f>railway_new!P78*1000*railway_new!$B$78*0.001*0.37*1.7</f>
        <v>0</v>
      </c>
      <c r="P78" s="3">
        <f>railway_new!Q78*1000*railway_new!$B$78*0.001*0.37*1.7</f>
        <v>1124.6179999999999</v>
      </c>
      <c r="Q78" s="3">
        <f>railway_new!R78*1000*railway_new!$B$78*0.001*0.37*1.7</f>
        <v>2249.2359999999999</v>
      </c>
      <c r="R78" s="3">
        <f>railway_new!S78*1000*railway_new!$B$78*0.001*0.37*1.7</f>
        <v>3373.8540000000003</v>
      </c>
      <c r="S78" s="3">
        <f>railway_new!T78*1000*railway_new!$B$78*0.001*0.37*1.7</f>
        <v>4498.4719999999998</v>
      </c>
      <c r="T78" s="3">
        <f>railway_new!U78*1000*railway_new!$B$78*0.001*0.37*1.7</f>
        <v>5623.0899999999983</v>
      </c>
      <c r="U78" s="3">
        <f>railway_new!V78*1000*railway_new!$B$78*0.001*0.37*1.7</f>
        <v>6747.7080000000005</v>
      </c>
      <c r="V78" s="3">
        <f>railway_new!W78*1000*railway_new!$B$78*0.001*0.37*1.7</f>
        <v>7872.3259999999991</v>
      </c>
      <c r="W78" s="3">
        <f>railway_new!X78*1000*railway_new!$B$78*0.001*0.37*1.7</f>
        <v>8996.9439999999995</v>
      </c>
      <c r="X78" s="3">
        <f>railway_new!Y78*1000*railway_new!$B$78*0.001*0.37*1.7</f>
        <v>10121.562</v>
      </c>
      <c r="Y78" s="3">
        <f>railway_new!Z78*1000*railway_new!$B$78*0.001*0.37*1.7</f>
        <v>11246.179999999997</v>
      </c>
      <c r="Z78" s="3">
        <f>railway_new!AA78*1000*railway_new!$B$78*0.001*0.37*1.7</f>
        <v>12370.798000000001</v>
      </c>
      <c r="AA78" s="3">
        <f>railway_new!AB78*1000*railway_new!$B$78*0.001*0.37*1.7</f>
        <v>13495.416000000003</v>
      </c>
      <c r="AB78" s="3">
        <f>railway_new!AC78*1000*railway_new!$B$78*0.001*0.37*1.7</f>
        <v>14620.034000000007</v>
      </c>
      <c r="AC78" s="3">
        <f>railway_new!AD78*1000*railway_new!$B$78*0.001*0.37*1.7</f>
        <v>15744.652000000006</v>
      </c>
      <c r="AD78" s="3">
        <f>railway_new!AE78*1000*railway_new!$B$78*0.001*0.37*1.7</f>
        <v>16869.270000000008</v>
      </c>
      <c r="AE78" s="3">
        <f>railway_new!AF78*1000*railway_new!$B$78*0.001*0.37*1.7</f>
        <v>17993.888000000006</v>
      </c>
      <c r="AF78" s="3">
        <f>railway_new!AG78*1000*railway_new!$B$78*0.001*0.37*1.7</f>
        <v>19118.506000000005</v>
      </c>
      <c r="AG78" s="3">
        <f>railway_new!AH78*1000*railway_new!$B$78*0.001*0.37*1.7</f>
        <v>20243.124000000007</v>
      </c>
      <c r="AH78" s="3">
        <f>railway_new!AI78*1000*railway_new!$B$78*0.001*0.37*1.7</f>
        <v>21367.742000000009</v>
      </c>
      <c r="AI78" s="3">
        <f>railway_new!AJ78*1000*railway_new!$B$78*0.001*0.37*1.7</f>
        <v>22492.360000000011</v>
      </c>
      <c r="AJ78" s="3">
        <f>railway_new!AK78*1000*railway_new!$B$78*0.001*0.37*1.7</f>
        <v>23616.978000000014</v>
      </c>
      <c r="AK78" s="3">
        <f>railway_new!AL78*1000*railway_new!$B$78*0.001*0.37*1.7</f>
        <v>24741.596000000009</v>
      </c>
      <c r="AL78" s="3">
        <f>railway_new!AM78*1000*railway_new!$B$78*0.001*0.37*1.7</f>
        <v>25866.214000000014</v>
      </c>
      <c r="AM78" s="3">
        <f>railway_new!AN78*1000*railway_new!$B$78*0.001*0.37*1.7</f>
        <v>26990.832000000017</v>
      </c>
      <c r="AN78" s="3">
        <f>railway_new!AO78*1000*railway_new!$B$78*0.001*0.37*1.7</f>
        <v>28115.450000000019</v>
      </c>
      <c r="AO78" s="3">
        <f>railway_new!AP78*1000*railway_new!$B$78*0.001*0.37*1.7</f>
        <v>29240.068000000017</v>
      </c>
      <c r="AP78" s="3">
        <f>railway_new!AQ78*1000*railway_new!$B$78*0.001*0.37*1.7</f>
        <v>30364.686000000016</v>
      </c>
      <c r="AQ78" s="3">
        <f>railway_new!AR78*1000*railway_new!$B$78*0.001*0.37*1.7</f>
        <v>31489.304000000015</v>
      </c>
      <c r="AR78" s="3">
        <f>railway_new!AS78*1000*railway_new!$B$78*0.001*0.37*1.7</f>
        <v>32613.922000000024</v>
      </c>
      <c r="AS78" s="3">
        <f>railway_new!AT78*1000*railway_new!$B$78*0.001*0.37*1.7</f>
        <v>33738.540000000023</v>
      </c>
      <c r="AT78" s="3">
        <f>railway_new!AU78*1000*railway_new!$B$78*0.001*0.37*1.7</f>
        <v>34863.158000000018</v>
      </c>
      <c r="AU78" s="3">
        <f>railway_new!AV78*1000*railway_new!$B$78*0.001*0.37*1.7</f>
        <v>35987.77600000002</v>
      </c>
      <c r="AV78" s="3">
        <f>railway_new!AW78*1000*railway_new!$B$78*0.001*0.37*1.7</f>
        <v>37112.394000000022</v>
      </c>
      <c r="AW78" s="3">
        <f>railway_new!AX78*1000*railway_new!$B$78*0.001*0.37*1.7</f>
        <v>38237.012000000024</v>
      </c>
      <c r="AX78" s="3">
        <f>railway_new!AY78*1000*railway_new!$B$78*0.001*0.37*1.7</f>
        <v>39361.630000000034</v>
      </c>
      <c r="AY78" s="3">
        <f>railway_new!AZ78*1000*railway_new!$B$78*0.001*0.37*1.7</f>
        <v>40486.248000000029</v>
      </c>
      <c r="AZ78" s="3">
        <f>railway_new!BA78*1000*railway_new!$B$78*0.001*0.37*1.7</f>
        <v>41610.866000000002</v>
      </c>
    </row>
    <row r="79" spans="1:52" ht="13.5" customHeight="1">
      <c r="A79" s="3" t="s">
        <v>365</v>
      </c>
      <c r="B79" s="5" t="s">
        <v>109</v>
      </c>
      <c r="C79" s="3">
        <f>railway_new!D79*1000*railway_new!$B$79*0.001*0.37*1.7</f>
        <v>66508.473684210519</v>
      </c>
      <c r="D79" s="3">
        <f>railway_new!E79*1000*railway_new!$B$79*0.001*0.37*1.7</f>
        <v>67458.594736842104</v>
      </c>
      <c r="E79" s="3">
        <f>railway_new!F79*1000*railway_new!$B$79*0.001*0.37*1.7</f>
        <v>68408.715789473674</v>
      </c>
      <c r="F79" s="3">
        <f>railway_new!G79*1000*railway_new!$B$79*0.001*0.37*1.7</f>
        <v>69358.836842105258</v>
      </c>
      <c r="G79" s="3">
        <f>railway_new!H79*1000*railway_new!$B$79*0.001*0.37*1.7</f>
        <v>70308.957894736843</v>
      </c>
      <c r="H79" s="3">
        <f>railway_new!I79*1000*railway_new!$B$79*0.001*0.37*1.7</f>
        <v>71259.078947368413</v>
      </c>
      <c r="I79" s="3">
        <f>railway_new!J79*1000*railway_new!$B$79*0.001*0.37*1.7</f>
        <v>72209.2</v>
      </c>
      <c r="J79" s="3">
        <f>railway_new!K79*1000*railway_new!$B$79*0.001*0.37*1.7</f>
        <v>73159.321052631582</v>
      </c>
      <c r="K79" s="3">
        <f>railway_new!L79*1000*railway_new!$B$79*0.001*0.37*1.7</f>
        <v>74109.442105263151</v>
      </c>
      <c r="L79" s="3">
        <f>railway_new!M79*1000*railway_new!$B$79*0.001*0.37*1.7</f>
        <v>75059.563157894736</v>
      </c>
      <c r="M79" s="3">
        <f>railway_new!N79*1000*railway_new!$B$79*0.001*0.37*1.7</f>
        <v>76009.68421052632</v>
      </c>
      <c r="N79" s="3">
        <f>railway_new!O79*1000*railway_new!$B$79*0.001*0.37*1.7</f>
        <v>76959.805263157905</v>
      </c>
      <c r="O79" s="3">
        <f>railway_new!P79*1000*railway_new!$B$79*0.001*0.37*1.7</f>
        <v>77909.926315789475</v>
      </c>
      <c r="P79" s="3">
        <f>railway_new!Q79*1000*railway_new!$B$79*0.001*0.37*1.7</f>
        <v>78860.047368421059</v>
      </c>
      <c r="Q79" s="3">
        <f>railway_new!R79*1000*railway_new!$B$79*0.001*0.37*1.7</f>
        <v>79810.168421052644</v>
      </c>
      <c r="R79" s="3">
        <f>railway_new!S79*1000*railway_new!$B$79*0.001*0.37*1.7</f>
        <v>80760.289473684214</v>
      </c>
      <c r="S79" s="3">
        <f>railway_new!T79*1000*railway_new!$B$79*0.001*0.37*1.7</f>
        <v>81710.410526315783</v>
      </c>
      <c r="T79" s="3">
        <f>railway_new!U79*1000*railway_new!$B$79*0.001*0.37*1.7</f>
        <v>82660.531578947383</v>
      </c>
      <c r="U79" s="3">
        <f>railway_new!V79*1000*railway_new!$B$79*0.001*0.37*1.7</f>
        <v>83610.652631578967</v>
      </c>
      <c r="V79" s="3">
        <f>railway_new!W79*1000*railway_new!$B$79*0.001*0.37*1.7</f>
        <v>84560.773684210551</v>
      </c>
      <c r="W79" s="3">
        <f>railway_new!X79*1000*railway_new!$B$79*0.001*0.37*1.7</f>
        <v>85510.894736842121</v>
      </c>
      <c r="X79" s="3">
        <f>railway_new!Y79*1000*railway_new!$B$79*0.001*0.37*1.7</f>
        <v>86461.015789473691</v>
      </c>
      <c r="Y79" s="3">
        <f>railway_new!Z79*1000*railway_new!$B$79*0.001*0.37*1.7</f>
        <v>87411.13684210529</v>
      </c>
      <c r="Z79" s="3">
        <f>railway_new!AA79*1000*railway_new!$B$79*0.001*0.37*1.7</f>
        <v>88361.257894736846</v>
      </c>
      <c r="AA79" s="3">
        <f>railway_new!AB79*1000*railway_new!$B$79*0.001*0.37*1.7</f>
        <v>89311.378947368445</v>
      </c>
      <c r="AB79" s="3">
        <f>railway_new!AC79*1000*railway_new!$B$79*0.001*0.37*1.7</f>
        <v>90261.5</v>
      </c>
      <c r="AC79" s="3">
        <f>railway_new!AD79*1000*railway_new!$B$79*0.001*0.37*1.7</f>
        <v>91281.454950000014</v>
      </c>
      <c r="AD79" s="3">
        <f>railway_new!AE79*1000*railway_new!$B$79*0.001*0.37*1.7</f>
        <v>92301.409899999984</v>
      </c>
      <c r="AE79" s="3">
        <f>railway_new!AF79*1000*railway_new!$B$79*0.001*0.37*1.7</f>
        <v>93321.364849999969</v>
      </c>
      <c r="AF79" s="3">
        <f>railway_new!AG79*1000*railway_new!$B$79*0.001*0.37*1.7</f>
        <v>94341.319799999983</v>
      </c>
      <c r="AG79" s="3">
        <f>railway_new!AH79*1000*railway_new!$B$79*0.001*0.37*1.7</f>
        <v>95361.274749999968</v>
      </c>
      <c r="AH79" s="3">
        <f>railway_new!AI79*1000*railway_new!$B$79*0.001*0.37*1.7</f>
        <v>96381.229699999967</v>
      </c>
      <c r="AI79" s="3">
        <f>railway_new!AJ79*1000*railway_new!$B$79*0.001*0.37*1.7</f>
        <v>97401.184649999981</v>
      </c>
      <c r="AJ79" s="3">
        <f>railway_new!AK79*1000*railway_new!$B$79*0.001*0.37*1.7</f>
        <v>98421.13959999998</v>
      </c>
      <c r="AK79" s="3">
        <f>railway_new!AL79*1000*railway_new!$B$79*0.001*0.37*1.7</f>
        <v>99441.094549999965</v>
      </c>
      <c r="AL79" s="3">
        <f>railway_new!AM79*1000*railway_new!$B$79*0.001*0.37*1.7</f>
        <v>101995.495</v>
      </c>
      <c r="AM79" s="3">
        <f>railway_new!AN79*1000*railway_new!$B$79*0.001*0.37*1.7</f>
        <v>101995.495</v>
      </c>
      <c r="AN79" s="3">
        <f>railway_new!AO79*1000*railway_new!$B$79*0.001*0.37*1.7</f>
        <v>101995.495</v>
      </c>
      <c r="AO79" s="3">
        <f>railway_new!AP79*1000*railway_new!$B$79*0.001*0.37*1.7</f>
        <v>101995.495</v>
      </c>
      <c r="AP79" s="3">
        <f>railway_new!AQ79*1000*railway_new!$B$79*0.001*0.37*1.7</f>
        <v>101995.495</v>
      </c>
      <c r="AQ79" s="3">
        <f>railway_new!AR79*1000*railway_new!$B$79*0.001*0.37*1.7</f>
        <v>101995.495</v>
      </c>
      <c r="AR79" s="3">
        <f>railway_new!AS79*1000*railway_new!$B$79*0.001*0.37*1.7</f>
        <v>101995.495</v>
      </c>
      <c r="AS79" s="3">
        <f>railway_new!AT79*1000*railway_new!$B$79*0.001*0.37*1.7</f>
        <v>101995.495</v>
      </c>
      <c r="AT79" s="3">
        <f>railway_new!AU79*1000*railway_new!$B$79*0.001*0.37*1.7</f>
        <v>101995.495</v>
      </c>
      <c r="AU79" s="3">
        <f>railway_new!AV79*1000*railway_new!$B$79*0.001*0.37*1.7</f>
        <v>101995.495</v>
      </c>
      <c r="AV79" s="3">
        <f>railway_new!AW79*1000*railway_new!$B$79*0.001*0.37*1.7</f>
        <v>101995.495</v>
      </c>
      <c r="AW79" s="3">
        <f>railway_new!AX79*1000*railway_new!$B$79*0.001*0.37*1.7</f>
        <v>101995.495</v>
      </c>
      <c r="AX79" s="3">
        <f>railway_new!AY79*1000*railway_new!$B$79*0.001*0.37*1.7</f>
        <v>101995.495</v>
      </c>
      <c r="AY79" s="3">
        <f>railway_new!AZ79*1000*railway_new!$B$79*0.001*0.37*1.7</f>
        <v>101995.495</v>
      </c>
      <c r="AZ79" s="3">
        <f>railway_new!BA79*1000*railway_new!$B$79*0.001*0.37*1.7</f>
        <v>101995.495</v>
      </c>
    </row>
    <row r="80" spans="1:52" ht="13.5" customHeight="1">
      <c r="A80" s="3" t="s">
        <v>276</v>
      </c>
      <c r="B80" s="5" t="s">
        <v>113</v>
      </c>
      <c r="C80" s="3">
        <f>railway_new!D80*1000*railway_new!$B$80*0.001*0.37*1.7</f>
        <v>6013051.8896875</v>
      </c>
      <c r="D80" s="3">
        <f>railway_new!E80*1000*railway_new!$B$80*0.001*0.37*1.7</f>
        <v>6098952.6309687505</v>
      </c>
      <c r="E80" s="3">
        <f>railway_new!F80*1000*railway_new!$B$80*0.001*0.37*1.7</f>
        <v>6184853.37225</v>
      </c>
      <c r="F80" s="3">
        <f>railway_new!G80*1000*railway_new!$B$80*0.001*0.37*1.7</f>
        <v>6270754.1135312486</v>
      </c>
      <c r="G80" s="3">
        <f>railway_new!H80*1000*railway_new!$B$80*0.001*0.37*1.7</f>
        <v>6356654.8548124982</v>
      </c>
      <c r="H80" s="3">
        <f>railway_new!I80*1000*railway_new!$B$80*0.001*0.37*1.7</f>
        <v>6442555.5960937487</v>
      </c>
      <c r="I80" s="3">
        <f>railway_new!J80*1000*railway_new!$B$80*0.001*0.37*1.7</f>
        <v>6528456.3373749992</v>
      </c>
      <c r="J80" s="3">
        <f>railway_new!K80*1000*railway_new!$B$80*0.001*0.37*1.7</f>
        <v>6614357.0786562487</v>
      </c>
      <c r="K80" s="3">
        <f>railway_new!L80*1000*railway_new!$B$80*0.001*0.37*1.7</f>
        <v>6700257.8199374983</v>
      </c>
      <c r="L80" s="3">
        <f>railway_new!M80*1000*railway_new!$B$80*0.001*0.37*1.7</f>
        <v>6786158.5612187488</v>
      </c>
      <c r="M80" s="3">
        <f>railway_new!N80*1000*railway_new!$B$80*0.001*0.37*1.7</f>
        <v>6872059.3024999993</v>
      </c>
      <c r="N80" s="3">
        <f>railway_new!O80*1000*railway_new!$B$80*0.001*0.37*1.7</f>
        <v>6875218.4550000001</v>
      </c>
      <c r="O80" s="3">
        <f>railway_new!P80*1000*railway_new!$B$80*0.001*0.37*1.7</f>
        <v>6869893.0264999997</v>
      </c>
      <c r="P80" s="3">
        <f>railway_new!Q80*1000*railway_new!$B$80*0.001*0.37*1.7</f>
        <v>6870885.9029999999</v>
      </c>
      <c r="Q80" s="3">
        <f>railway_new!R80*1000*railway_new!$B$80*0.001*0.37*1.7</f>
        <v>6874315.8399999989</v>
      </c>
      <c r="R80" s="3">
        <f>railway_new!S80*1000*railway_new!$B$80*0.001*0.37*1.7</f>
        <v>6874947.6704999991</v>
      </c>
      <c r="S80" s="3">
        <f>railway_new!T80*1000*railway_new!$B$80*0.001*0.37*1.7</f>
        <v>6874406.1014999999</v>
      </c>
      <c r="T80" s="3">
        <f>railway_new!U80*1000*railway_new!$B$80*0.001*0.37*1.7</f>
        <v>6876662.6389999995</v>
      </c>
      <c r="U80" s="3">
        <f>railway_new!V80*1000*railway_new!$B$80*0.001*0.37*1.7</f>
        <v>6872149.5639999993</v>
      </c>
      <c r="V80" s="3">
        <f>railway_new!W80*1000*railway_new!$B$80*0.001*0.37*1.7</f>
        <v>6876933.4234999996</v>
      </c>
      <c r="W80" s="3">
        <f>railway_new!X80*1000*railway_new!$B$80*0.001*0.37*1.7</f>
        <v>6875489.2395000001</v>
      </c>
      <c r="X80" s="3">
        <f>railway_new!Y80*1000*railway_new!$B$80*0.001*0.37*1.7</f>
        <v>6936054.7060000002</v>
      </c>
      <c r="Y80" s="3">
        <f>railway_new!Z80*1000*railway_new!$B$80*0.001*0.37*1.7</f>
        <v>6974054.7974999994</v>
      </c>
      <c r="Z80" s="3">
        <f>railway_new!AA80*1000*railway_new!$B$80*0.001*0.37*1.7</f>
        <v>6866192.3049999997</v>
      </c>
      <c r="AA80" s="3">
        <f>railway_new!AB80*1000*railway_new!$B$80*0.001*0.37*1.7</f>
        <v>6865650.7359999996</v>
      </c>
      <c r="AB80" s="3">
        <f>railway_new!AC80*1000*railway_new!$B$80*0.001*0.37*1.7</f>
        <v>7210088.6199999992</v>
      </c>
      <c r="AC80" s="3">
        <f>railway_new!AD80*1000*railway_new!$B$80*0.001*0.37*1.7</f>
        <v>7210088.6199999992</v>
      </c>
      <c r="AD80" s="3">
        <f>railway_new!AE80*1000*railway_new!$B$80*0.001*0.37*1.7</f>
        <v>7210088.6199999992</v>
      </c>
      <c r="AE80" s="3">
        <f>railway_new!AF80*1000*railway_new!$B$80*0.001*0.37*1.7</f>
        <v>7210088.6199999992</v>
      </c>
      <c r="AF80" s="3">
        <f>railway_new!AG80*1000*railway_new!$B$80*0.001*0.37*1.7</f>
        <v>7210088.6199999992</v>
      </c>
      <c r="AG80" s="3">
        <f>railway_new!AH80*1000*railway_new!$B$80*0.001*0.37*1.7</f>
        <v>7225433.0750000002</v>
      </c>
      <c r="AH80" s="3">
        <f>railway_new!AI80*1000*railway_new!$B$80*0.001*0.37*1.7</f>
        <v>6982629.6399999997</v>
      </c>
      <c r="AI80" s="3">
        <f>railway_new!AJ80*1000*railway_new!$B$80*0.001*0.37*1.7</f>
        <v>7175789.25</v>
      </c>
      <c r="AJ80" s="3">
        <f>railway_new!AK80*1000*railway_new!$B$80*0.001*0.37*1.7</f>
        <v>7175789.25</v>
      </c>
      <c r="AK80" s="3">
        <f>railway_new!AL80*1000*railway_new!$B$80*0.001*0.37*1.7</f>
        <v>7175789.25</v>
      </c>
      <c r="AL80" s="3">
        <f>railway_new!AM80*1000*railway_new!$B$80*0.001*0.37*1.7</f>
        <v>7175789.25</v>
      </c>
      <c r="AM80" s="3">
        <f>railway_new!AN80*1000*railway_new!$B$80*0.001*0.37*1.7</f>
        <v>7184815.3999999994</v>
      </c>
      <c r="AN80" s="3">
        <f>railway_new!AO80*1000*railway_new!$B$80*0.001*0.37*1.7</f>
        <v>7168568.3300000001</v>
      </c>
      <c r="AO80" s="3">
        <f>railway_new!AP80*1000*railway_new!$B$80*0.001*0.37*1.7</f>
        <v>7123437.5800000001</v>
      </c>
      <c r="AP80" s="3">
        <f>railway_new!AQ80*1000*railway_new!$B$80*0.001*0.37*1.7</f>
        <v>7123437.5800000001</v>
      </c>
      <c r="AQ80" s="3">
        <f>railway_new!AR80*1000*railway_new!$B$80*0.001*0.37*1.7</f>
        <v>7133095.5605000006</v>
      </c>
      <c r="AR80" s="3">
        <f>railway_new!AS80*1000*railway_new!$B$80*0.001*0.37*1.7</f>
        <v>7110710.7084999997</v>
      </c>
      <c r="AS80" s="3">
        <f>railway_new!AT80*1000*railway_new!$B$80*0.001*0.37*1.7</f>
        <v>7125964.9019999998</v>
      </c>
      <c r="AT80" s="3">
        <f>railway_new!AU80*1000*railway_new!$B$80*0.001*0.37*1.7</f>
        <v>7125964.9019999998</v>
      </c>
      <c r="AU80" s="3">
        <f>railway_new!AV80*1000*railway_new!$B$80*0.001*0.37*1.7</f>
        <v>7125964.9019999998</v>
      </c>
      <c r="AV80" s="3">
        <f>railway_new!AW80*1000*railway_new!$B$80*0.001*0.37*1.7</f>
        <v>7127048.0399999991</v>
      </c>
      <c r="AW80" s="3">
        <f>railway_new!AX80*1000*railway_new!$B$80*0.001*0.37*1.7</f>
        <v>6994092.8504999997</v>
      </c>
      <c r="AX80" s="3">
        <f>railway_new!AY80*1000*railway_new!$B$80*0.001*0.37*1.7</f>
        <v>6996800.6954999994</v>
      </c>
      <c r="AY80" s="3">
        <f>railway_new!AZ80*1000*railway_new!$B$80*0.001*0.37*1.7</f>
        <v>6848771.8355</v>
      </c>
      <c r="AZ80" s="3">
        <f>railway_new!BA80*1000*railway_new!$B$80*0.001*0.37*1.7</f>
        <v>6848771.8355</v>
      </c>
    </row>
    <row r="81" spans="1:52" ht="13.5" customHeight="1">
      <c r="A81" s="3" t="s">
        <v>277</v>
      </c>
      <c r="B81" s="5" t="s">
        <v>119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</row>
    <row r="82" spans="1:52" ht="13.5" customHeight="1">
      <c r="A82" s="3" t="s">
        <v>278</v>
      </c>
      <c r="B82" s="5" t="s">
        <v>115</v>
      </c>
      <c r="C82" s="3">
        <f>railway_new!D82*1000*railway_new!$B$82*0.001*0.37*1.7</f>
        <v>41333682.202688225</v>
      </c>
      <c r="D82" s="3">
        <f>railway_new!E82*1000*railway_new!$B$82*0.001*0.37*1.7</f>
        <v>43218498.111130811</v>
      </c>
      <c r="E82" s="3">
        <f>railway_new!F82*1000*railway_new!$B$82*0.001*0.37*1.7</f>
        <v>45189261.624998391</v>
      </c>
      <c r="F82" s="3">
        <f>railway_new!G82*1000*railway_new!$B$82*0.001*0.37*1.7</f>
        <v>47249891.955098309</v>
      </c>
      <c r="G82" s="3">
        <f>railway_new!H82*1000*railway_new!$B$82*0.001*0.37*1.7</f>
        <v>49404487.028250799</v>
      </c>
      <c r="H82" s="3">
        <f>railway_new!I82*1000*railway_new!$B$82*0.001*0.37*1.7</f>
        <v>51657331.636739038</v>
      </c>
      <c r="I82" s="3">
        <f>railway_new!J82*1000*railway_new!$B$82*0.001*0.37*1.7</f>
        <v>54012905.959374346</v>
      </c>
      <c r="J82" s="3">
        <f>railway_new!K82*1000*railway_new!$B$82*0.001*0.37*1.7</f>
        <v>56475894.47112181</v>
      </c>
      <c r="K82" s="3">
        <f>railway_new!L82*1000*railway_new!$B$82*0.001*0.37*1.7</f>
        <v>59051195.259004973</v>
      </c>
      <c r="L82" s="3">
        <f>railway_new!M82*1000*railway_new!$B$82*0.001*0.37*1.7</f>
        <v>61743929.762815602</v>
      </c>
      <c r="M82" s="3">
        <f>railway_new!N82*1000*railway_new!$B$82*0.001*0.37*1.7</f>
        <v>64559452.959999993</v>
      </c>
      <c r="N82" s="3">
        <f>railway_new!O82*1000*railway_new!$B$82*0.001*0.37*1.7</f>
        <v>64548910.920000002</v>
      </c>
      <c r="O82" s="3">
        <f>railway_new!P82*1000*railway_new!$B$82*0.001*0.37*1.7</f>
        <v>64712312.540000007</v>
      </c>
      <c r="P82" s="3">
        <f>railway_new!Q82*1000*railway_new!$B$82*0.001*0.37*1.7</f>
        <v>64791377.840000004</v>
      </c>
      <c r="Q82" s="3">
        <f>railway_new!R82*1000*railway_new!$B$82*0.001*0.37*1.7</f>
        <v>65202517.399999999</v>
      </c>
      <c r="R82" s="3">
        <f>railway_new!S82*1000*railway_new!$B$82*0.001*0.37*1.7</f>
        <v>65187758.544</v>
      </c>
      <c r="S82" s="3">
        <f>railway_new!T82*1000*railway_new!$B$82*0.001*0.37*1.7</f>
        <v>65163511.852000006</v>
      </c>
      <c r="T82" s="3">
        <f>railway_new!U82*1000*railway_new!$B$82*0.001*0.37*1.7</f>
        <v>65335347.103999995</v>
      </c>
      <c r="U82" s="3">
        <f>railway_new!V82*1000*railway_new!$B$82*0.001*0.37*1.7</f>
        <v>65344834.940000005</v>
      </c>
      <c r="V82" s="3">
        <f>railway_new!W82*1000*railway_new!$B$82*0.001*0.37*1.7</f>
        <v>65583085.044</v>
      </c>
      <c r="W82" s="3">
        <f>railway_new!X82*1000*railway_new!$B$82*0.001*0.37*1.7</f>
        <v>65747540.867999993</v>
      </c>
      <c r="X82" s="3">
        <f>railway_new!Y82*1000*railway_new!$B$82*0.001*0.37*1.7</f>
        <v>65843473.431999996</v>
      </c>
      <c r="Y82" s="3">
        <f>railway_new!Z82*1000*railway_new!$B$82*0.001*0.37*1.7</f>
        <v>65872991.144000001</v>
      </c>
      <c r="Z82" s="3">
        <f>railway_new!AA82*1000*railway_new!$B$82*0.001*0.37*1.7</f>
        <v>65847690.247999996</v>
      </c>
      <c r="AA82" s="3">
        <f>railway_new!AB82*1000*railway_new!$B$82*0.001*0.37*1.7</f>
        <v>65846636.044</v>
      </c>
      <c r="AB82" s="3">
        <f>railway_new!AC82*1000*railway_new!$B$82*0.001*0.37*1.7</f>
        <v>66056422.640000001</v>
      </c>
      <c r="AC82" s="3">
        <f>railway_new!AD82*1000*railway_new!$B$82*0.001*0.37*1.7</f>
        <v>66325244.659999996</v>
      </c>
      <c r="AD82" s="3">
        <f>railway_new!AE82*1000*railway_new!$B$82*0.001*0.37*1.7</f>
        <v>66124945.899999999</v>
      </c>
      <c r="AE82" s="3">
        <f>railway_new!AF82*1000*railway_new!$B$82*0.001*0.37*1.7</f>
        <v>65882478.979999997</v>
      </c>
      <c r="AF82" s="3">
        <f>railway_new!AG82*1000*railway_new!$B$82*0.001*0.37*1.7</f>
        <v>66214553.240000002</v>
      </c>
      <c r="AG82" s="3">
        <f>railway_new!AH82*1000*railway_new!$B$82*0.001*0.37*1.7</f>
        <v>66160788.835999995</v>
      </c>
      <c r="AH82" s="3">
        <f>railway_new!AI82*1000*railway_new!$B$82*0.001*0.37*1.7</f>
        <v>66444369.711999997</v>
      </c>
      <c r="AI82" s="3">
        <f>railway_new!AJ82*1000*railway_new!$B$82*0.001*0.37*1.7</f>
        <v>66562440.559999995</v>
      </c>
      <c r="AJ82" s="3">
        <f>railway_new!AK82*1000*railway_new!$B$82*0.001*0.37*1.7</f>
        <v>66543464.887999997</v>
      </c>
      <c r="AK82" s="3">
        <f>railway_new!AL82*1000*railway_new!$B$82*0.001*0.37*1.7</f>
        <v>66647831.083999991</v>
      </c>
      <c r="AL82" s="3">
        <f>railway_new!AM82*1000*railway_new!$B$82*0.001*0.37*1.7</f>
        <v>66926140.940000005</v>
      </c>
      <c r="AM82" s="3">
        <f>railway_new!AN82*1000*railway_new!$B$82*0.001*0.37*1.7</f>
        <v>66764847.727999993</v>
      </c>
      <c r="AN82" s="3">
        <f>railway_new!AO82*1000*railway_new!$B$82*0.001*0.37*1.7</f>
        <v>66759576.708000004</v>
      </c>
      <c r="AO82" s="3">
        <f>railway_new!AP82*1000*railway_new!$B$82*0.001*0.37*1.7</f>
        <v>66702649.691999994</v>
      </c>
      <c r="AP82" s="3">
        <f>railway_new!AQ82*1000*railway_new!$B$82*0.001*0.37*1.7</f>
        <v>67484869.059999987</v>
      </c>
      <c r="AQ82" s="3">
        <f>railway_new!AR82*1000*railway_new!$B$82*0.001*0.37*1.7</f>
        <v>67441646.69600001</v>
      </c>
      <c r="AR82" s="3">
        <f>railway_new!AS82*1000*railway_new!$B$82*0.001*0.37*1.7</f>
        <v>67953989.840000004</v>
      </c>
      <c r="AS82" s="3">
        <f>railway_new!AT82*1000*railway_new!$B$82*0.001*0.37*1.7</f>
        <v>68101578.399999991</v>
      </c>
      <c r="AT82" s="3">
        <f>railway_new!AU82*1000*railway_new!$B$82*0.001*0.37*1.7</f>
        <v>68982892.944000006</v>
      </c>
      <c r="AU82" s="3">
        <f>railway_new!AV82*1000*railway_new!$B$82*0.001*0.37*1.7</f>
        <v>69375056.832000002</v>
      </c>
      <c r="AV82" s="3">
        <f>railway_new!AW82*1000*railway_new!$B$82*0.001*0.37*1.7</f>
        <v>69609090.120000005</v>
      </c>
      <c r="AW82" s="3">
        <f>railway_new!AX82*1000*railway_new!$B$82*0.001*0.37*1.7</f>
        <v>70301702.147999987</v>
      </c>
      <c r="AX82" s="3">
        <f>railway_new!AY82*1000*railway_new!$B$82*0.001*0.37*1.7</f>
        <v>71019615.071999997</v>
      </c>
      <c r="AY82" s="3">
        <f>railway_new!AZ82*1000*railway_new!$B$82*0.001*0.37*1.7</f>
        <v>72152884.371999994</v>
      </c>
      <c r="AZ82" s="3">
        <f>railway_new!BA82*1000*railway_new!$B$82*0.001*0.37*1.7</f>
        <v>71849273.620000005</v>
      </c>
    </row>
    <row r="83" spans="1:52" ht="13.5" customHeight="1">
      <c r="A83" s="3" t="s">
        <v>279</v>
      </c>
      <c r="B83" s="5" t="s">
        <v>114</v>
      </c>
      <c r="C83" s="3">
        <f>railway_new!D83*1000*railway_new!$B$83*0.001*0.37*1.7</f>
        <v>4176560</v>
      </c>
      <c r="D83" s="3">
        <f>railway_new!E83*1000*railway_new!$B$83*0.001*0.37*1.7</f>
        <v>4176937.4</v>
      </c>
      <c r="E83" s="3">
        <f>railway_new!F83*1000*railway_new!$B$83*0.001*0.37*1.7</f>
        <v>4177314.8000000007</v>
      </c>
      <c r="F83" s="3">
        <f>railway_new!G83*1000*railway_new!$B$83*0.001*0.37*1.7</f>
        <v>4177692.2000000007</v>
      </c>
      <c r="G83" s="3">
        <f>railway_new!H83*1000*railway_new!$B$83*0.001*0.37*1.7</f>
        <v>4178069.6000000006</v>
      </c>
      <c r="H83" s="3">
        <f>railway_new!I83*1000*railway_new!$B$83*0.001*0.37*1.7</f>
        <v>4174673</v>
      </c>
      <c r="I83" s="3">
        <f>railway_new!J83*1000*railway_new!$B$83*0.001*0.37*1.7</f>
        <v>4152154.8</v>
      </c>
      <c r="J83" s="3">
        <f>railway_new!K83*1000*railway_new!$B$83*0.001*0.37*1.7</f>
        <v>4129636.6</v>
      </c>
      <c r="K83" s="3">
        <f>railway_new!L83*1000*railway_new!$B$83*0.001*0.37*1.7</f>
        <v>4107118.399999999</v>
      </c>
      <c r="L83" s="3">
        <f>railway_new!M83*1000*railway_new!$B$83*0.001*0.37*1.7</f>
        <v>4084600.1999999993</v>
      </c>
      <c r="M83" s="3">
        <f>railway_new!N83*1000*railway_new!$B$83*0.001*0.37*1.7</f>
        <v>4062082</v>
      </c>
      <c r="N83" s="3">
        <f>railway_new!O83*1000*railway_new!$B$83*0.001*0.37*1.7</f>
        <v>4062082</v>
      </c>
      <c r="O83" s="3">
        <f>railway_new!P83*1000*railway_new!$B$83*0.001*0.37*1.7</f>
        <v>4062082</v>
      </c>
      <c r="P83" s="3">
        <f>railway_new!Q83*1000*railway_new!$B$83*0.001*0.37*1.7</f>
        <v>4062082</v>
      </c>
      <c r="Q83" s="3">
        <f>railway_new!R83*1000*railway_new!$B$83*0.001*0.37*1.7</f>
        <v>4062082</v>
      </c>
      <c r="R83" s="3">
        <f>railway_new!S83*1000*railway_new!$B$83*0.001*0.37*1.7</f>
        <v>4062082</v>
      </c>
      <c r="S83" s="3">
        <f>railway_new!T83*1000*railway_new!$B$83*0.001*0.37*1.7</f>
        <v>4062082</v>
      </c>
      <c r="T83" s="3">
        <f>railway_new!U83*1000*railway_new!$B$83*0.001*0.37*1.7</f>
        <v>4062082</v>
      </c>
      <c r="U83" s="3">
        <f>railway_new!V83*1000*railway_new!$B$83*0.001*0.37*1.7</f>
        <v>3831553.5</v>
      </c>
      <c r="V83" s="3">
        <f>railway_new!W83*1000*railway_new!$B$83*0.001*0.37*1.7</f>
        <v>3601025</v>
      </c>
      <c r="W83" s="3">
        <f>railway_new!X83*1000*railway_new!$B$83*0.001*0.37*1.7</f>
        <v>3370496.5</v>
      </c>
      <c r="X83" s="3">
        <f>railway_new!Y83*1000*railway_new!$B$83*0.001*0.37*1.7</f>
        <v>3139968</v>
      </c>
      <c r="Y83" s="3">
        <f>railway_new!Z83*1000*railway_new!$B$83*0.001*0.37*1.7</f>
        <v>3139968</v>
      </c>
      <c r="Z83" s="3">
        <f>railway_new!AA83*1000*railway_new!$B$83*0.001*0.37*1.7</f>
        <v>3139968</v>
      </c>
      <c r="AA83" s="3">
        <f>railway_new!AB83*1000*railway_new!$B$83*0.001*0.37*1.7</f>
        <v>3170789</v>
      </c>
      <c r="AB83" s="3">
        <f>railway_new!AC83*1000*railway_new!$B$83*0.001*0.37*1.7</f>
        <v>4051389</v>
      </c>
      <c r="AC83" s="3">
        <f>railway_new!AD83*1000*railway_new!$B$83*0.001*0.37*1.7</f>
        <v>4051389</v>
      </c>
      <c r="AD83" s="3">
        <f>railway_new!AE83*1000*railway_new!$B$83*0.001*0.37*1.7</f>
        <v>4051389</v>
      </c>
      <c r="AE83" s="3">
        <f>railway_new!AF83*1000*railway_new!$B$83*0.001*0.37*1.7</f>
        <v>4051389</v>
      </c>
      <c r="AF83" s="3">
        <f>railway_new!AG83*1000*railway_new!$B$83*0.001*0.37*1.7</f>
        <v>4062082</v>
      </c>
      <c r="AG83" s="3">
        <f>railway_new!AH83*1000*railway_new!$B$83*0.001*0.37*1.7</f>
        <v>3784603.682</v>
      </c>
      <c r="AH83" s="3">
        <f>railway_new!AI83*1000*railway_new!$B$83*0.001*0.37*1.7</f>
        <v>3507125.3639999996</v>
      </c>
      <c r="AI83" s="3">
        <f>railway_new!AJ83*1000*railway_new!$B$83*0.001*0.37*1.7</f>
        <v>3229647.0460000006</v>
      </c>
      <c r="AJ83" s="3">
        <f>railway_new!AK83*1000*railway_new!$B$83*0.001*0.37*1.7</f>
        <v>2952168.7280000006</v>
      </c>
      <c r="AK83" s="3">
        <f>railway_new!AL83*1000*railway_new!$B$83*0.001*0.37*1.7</f>
        <v>2674690.4100000006</v>
      </c>
      <c r="AL83" s="3">
        <f>railway_new!AM83*1000*railway_new!$B$83*0.001*0.37*1.7</f>
        <v>2397212.0920000002</v>
      </c>
      <c r="AM83" s="3">
        <f>railway_new!AN83*1000*railway_new!$B$83*0.001*0.37*1.7</f>
        <v>2119730</v>
      </c>
      <c r="AN83" s="3">
        <f>railway_new!AO83*1000*railway_new!$B$83*0.001*0.37*1.7</f>
        <v>3278977</v>
      </c>
      <c r="AO83" s="3">
        <f>railway_new!AP83*1000*railway_new!$B$83*0.001*0.37*1.7</f>
        <v>3320491</v>
      </c>
      <c r="AP83" s="3">
        <f>railway_new!AQ83*1000*railway_new!$B$83*0.001*0.37*1.7</f>
        <v>3046247</v>
      </c>
      <c r="AQ83" s="3">
        <f>railway_new!AR83*1000*railway_new!$B$83*0.001*0.37*1.7</f>
        <v>3029264</v>
      </c>
      <c r="AR83" s="3">
        <f>railway_new!AS83*1000*railway_new!$B$83*0.001*0.37*1.7</f>
        <v>3036812</v>
      </c>
      <c r="AS83" s="3">
        <f>railway_new!AT83*1000*railway_new!$B$83*0.001*0.37*1.7</f>
        <v>3057569</v>
      </c>
      <c r="AT83" s="3">
        <f>railway_new!AU83*1000*railway_new!$B$83*0.001*0.37*1.7</f>
        <v>3212303</v>
      </c>
      <c r="AU83" s="3">
        <f>railway_new!AV83*1000*railway_new!$B$83*0.001*0.37*1.7</f>
        <v>3268284</v>
      </c>
      <c r="AV83" s="3">
        <f>railway_new!AW83*1000*railway_new!$B$83*0.001*0.37*1.7</f>
        <v>3365150</v>
      </c>
      <c r="AW83" s="3">
        <f>railway_new!AX83*1000*railway_new!$B$83*0.001*0.37*1.7</f>
        <v>3386536</v>
      </c>
      <c r="AX83" s="3">
        <f>railway_new!AY83*1000*railway_new!$B$83*0.001*0.37*1.7</f>
        <v>3600396</v>
      </c>
      <c r="AY83" s="3">
        <f>railway_new!AZ83*1000*railway_new!$B$83*0.001*0.37*1.7</f>
        <v>3812998</v>
      </c>
      <c r="AZ83" s="3">
        <f>railway_new!BA83*1000*railway_new!$B$83*0.001*0.37*1.7</f>
        <v>3812998</v>
      </c>
    </row>
    <row r="84" spans="1:52" ht="13.5" customHeight="1">
      <c r="A84" s="3" t="s">
        <v>352</v>
      </c>
      <c r="B84" s="5" t="s">
        <v>117</v>
      </c>
      <c r="C84" s="3">
        <f>railway_new!D84*1000*railway_new!$B$84*0.001*0.37*1.7</f>
        <v>3606962.3668749998</v>
      </c>
      <c r="D84" s="3">
        <f>railway_new!E84*1000*railway_new!$B$84*0.001*0.37*1.7</f>
        <v>3658490.4006874999</v>
      </c>
      <c r="E84" s="3">
        <f>railway_new!F84*1000*railway_new!$B$84*0.001*0.37*1.7</f>
        <v>3710018.4345</v>
      </c>
      <c r="F84" s="3">
        <f>railway_new!G84*1000*railway_new!$B$84*0.001*0.37*1.7</f>
        <v>3761546.4683124996</v>
      </c>
      <c r="G84" s="3">
        <f>railway_new!H84*1000*railway_new!$B$84*0.001*0.37*1.7</f>
        <v>3813074.5021249996</v>
      </c>
      <c r="H84" s="3">
        <f>railway_new!I84*1000*railway_new!$B$84*0.001*0.37*1.7</f>
        <v>3864602.5359374993</v>
      </c>
      <c r="I84" s="3">
        <f>railway_new!J84*1000*railway_new!$B$84*0.001*0.37*1.7</f>
        <v>3916130.5697499993</v>
      </c>
      <c r="J84" s="3">
        <f>railway_new!K84*1000*railway_new!$B$84*0.001*0.37*1.7</f>
        <v>3967658.6035624985</v>
      </c>
      <c r="K84" s="3">
        <f>railway_new!L84*1000*railway_new!$B$84*0.001*0.37*1.7</f>
        <v>4019186.6373749981</v>
      </c>
      <c r="L84" s="3">
        <f>railway_new!M84*1000*railway_new!$B$84*0.001*0.37*1.7</f>
        <v>4070714.6711874977</v>
      </c>
      <c r="M84" s="3">
        <f>railway_new!N84*1000*railway_new!$B$84*0.001*0.37*1.7</f>
        <v>4122242.7049999996</v>
      </c>
      <c r="N84" s="3">
        <f>railway_new!O84*1000*railway_new!$B$84*0.001*0.37*1.7</f>
        <v>4122242.7049999996</v>
      </c>
      <c r="O84" s="3">
        <f>railway_new!P84*1000*railway_new!$B$84*0.001*0.37*1.7</f>
        <v>4122242.7049999996</v>
      </c>
      <c r="P84" s="3">
        <f>railway_new!Q84*1000*railway_new!$B$84*0.001*0.37*1.7</f>
        <v>4122242.7049999996</v>
      </c>
      <c r="Q84" s="3">
        <f>railway_new!R84*1000*railway_new!$B$84*0.001*0.37*1.7</f>
        <v>4122242.7049999996</v>
      </c>
      <c r="R84" s="3">
        <f>railway_new!S84*1000*railway_new!$B$84*0.001*0.37*1.7</f>
        <v>4122242.7049999996</v>
      </c>
      <c r="S84" s="3">
        <f>railway_new!T84*1000*railway_new!$B$84*0.001*0.37*1.7</f>
        <v>4122242.7049999996</v>
      </c>
      <c r="T84" s="3">
        <f>railway_new!U84*1000*railway_new!$B$84*0.001*0.37*1.7</f>
        <v>4123145.32</v>
      </c>
      <c r="U84" s="3">
        <f>railway_new!V84*1000*railway_new!$B$84*0.001*0.37*1.7</f>
        <v>4124047.9349999996</v>
      </c>
      <c r="V84" s="3">
        <f>railway_new!W84*1000*railway_new!$B$84*0.001*0.37*1.7</f>
        <v>4124047.9349999996</v>
      </c>
      <c r="W84" s="3">
        <f>railway_new!X84*1000*railway_new!$B$84*0.001*0.37*1.7</f>
        <v>4374974.9049999993</v>
      </c>
      <c r="X84" s="3">
        <f>railway_new!Y84*1000*railway_new!$B$84*0.001*0.37*1.7</f>
        <v>4374974.9049999993</v>
      </c>
      <c r="Y84" s="3">
        <f>railway_new!Z84*1000*railway_new!$B$84*0.001*0.37*1.7</f>
        <v>4374974.9049999993</v>
      </c>
      <c r="Z84" s="3">
        <f>railway_new!AA84*1000*railway_new!$B$84*0.001*0.37*1.7</f>
        <v>4532932.5299999993</v>
      </c>
      <c r="AA84" s="3">
        <f>railway_new!AB84*1000*railway_new!$B$84*0.001*0.37*1.7</f>
        <v>4717065.99</v>
      </c>
      <c r="AB84" s="3">
        <f>railway_new!AC84*1000*railway_new!$B$84*0.001*0.37*1.7</f>
        <v>4864490.0979499994</v>
      </c>
      <c r="AC84" s="3">
        <f>railway_new!AD84*1000*railway_new!$B$84*0.001*0.37*1.7</f>
        <v>5011914.2059000004</v>
      </c>
      <c r="AD84" s="3">
        <f>railway_new!AE84*1000*railway_new!$B$84*0.001*0.37*1.7</f>
        <v>5159338.3138500005</v>
      </c>
      <c r="AE84" s="3">
        <f>railway_new!AF84*1000*railway_new!$B$84*0.001*0.37*1.7</f>
        <v>5306762.4217999997</v>
      </c>
      <c r="AF84" s="3">
        <f>railway_new!AG84*1000*railway_new!$B$84*0.001*0.37*1.7</f>
        <v>5454186.5297499998</v>
      </c>
      <c r="AG84" s="3">
        <f>railway_new!AH84*1000*railway_new!$B$84*0.001*0.37*1.7</f>
        <v>5601610.6376999998</v>
      </c>
      <c r="AH84" s="3">
        <f>railway_new!AI84*1000*railway_new!$B$84*0.001*0.37*1.7</f>
        <v>5749034.7456499981</v>
      </c>
      <c r="AI84" s="3">
        <f>railway_new!AJ84*1000*railway_new!$B$84*0.001*0.37*1.7</f>
        <v>5896458.8535999991</v>
      </c>
      <c r="AJ84" s="3">
        <f>railway_new!AK84*1000*railway_new!$B$84*0.001*0.37*1.7</f>
        <v>6043882.9615499983</v>
      </c>
      <c r="AK84" s="3">
        <f>railway_new!AL84*1000*railway_new!$B$84*0.001*0.37*1.7</f>
        <v>6191307.0694999993</v>
      </c>
      <c r="AL84" s="3">
        <f>railway_new!AM84*1000*railway_new!$B$84*0.001*0.37*1.7</f>
        <v>6338731.1774499994</v>
      </c>
      <c r="AM84" s="3">
        <f>railway_new!AN84*1000*railway_new!$B$84*0.001*0.37*1.7</f>
        <v>6486155.2853999985</v>
      </c>
      <c r="AN84" s="3">
        <f>railway_new!AO84*1000*railway_new!$B$84*0.001*0.37*1.7</f>
        <v>6633579.3933499986</v>
      </c>
      <c r="AO84" s="3">
        <f>railway_new!AP84*1000*railway_new!$B$84*0.001*0.37*1.7</f>
        <v>6781003.5012999978</v>
      </c>
      <c r="AP84" s="3">
        <f>railway_new!AQ84*1000*railway_new!$B$84*0.001*0.37*1.7</f>
        <v>6928427.6092499988</v>
      </c>
      <c r="AQ84" s="3">
        <f>railway_new!AR84*1000*railway_new!$B$84*0.001*0.37*1.7</f>
        <v>7075851.7171999989</v>
      </c>
      <c r="AR84" s="3">
        <f>railway_new!AS84*1000*railway_new!$B$84*0.001*0.37*1.7</f>
        <v>7223275.8251499981</v>
      </c>
      <c r="AS84" s="3">
        <f>railway_new!AT84*1000*railway_new!$B$84*0.001*0.37*1.7</f>
        <v>7370699.9330999991</v>
      </c>
      <c r="AT84" s="3">
        <f>railway_new!AU84*1000*railway_new!$B$84*0.001*0.37*1.7</f>
        <v>7518124.0410499992</v>
      </c>
      <c r="AU84" s="3">
        <f>railway_new!AV84*1000*railway_new!$B$84*0.001*0.37*1.7</f>
        <v>7665548.1489999974</v>
      </c>
      <c r="AV84" s="3">
        <f>railway_new!AW84*1000*railway_new!$B$84*0.001*0.37*1.7</f>
        <v>7812972.2569499994</v>
      </c>
      <c r="AW84" s="3">
        <f>railway_new!AX84*1000*railway_new!$B$84*0.001*0.37*1.7</f>
        <v>7960396.3648999985</v>
      </c>
      <c r="AX84" s="3">
        <f>railway_new!AY84*1000*railway_new!$B$84*0.001*0.37*1.7</f>
        <v>8107820.4728499986</v>
      </c>
      <c r="AY84" s="3">
        <f>railway_new!AZ84*1000*railway_new!$B$84*0.001*0.37*1.7</f>
        <v>8255316.79</v>
      </c>
      <c r="AZ84" s="3">
        <f>railway_new!BA84*1000*railway_new!$B$84*0.001*0.37*1.7</f>
        <v>8255316.79</v>
      </c>
    </row>
    <row r="85" spans="1:52" ht="13.5" customHeight="1">
      <c r="A85" s="3" t="s">
        <v>280</v>
      </c>
      <c r="B85" s="5" t="s">
        <v>118</v>
      </c>
      <c r="C85" s="3">
        <f>railway_new!D85*1000*railway_new!$B$85*0.001*0.37*1.7</f>
        <v>1610835.232631579</v>
      </c>
      <c r="D85" s="3">
        <f>railway_new!E85*1000*railway_new!$B$85*0.001*0.37*1.7</f>
        <v>1633847.1645263159</v>
      </c>
      <c r="E85" s="3">
        <f>railway_new!F85*1000*railway_new!$B$85*0.001*0.37*1.7</f>
        <v>1656859.0964210529</v>
      </c>
      <c r="F85" s="3">
        <f>railway_new!G85*1000*railway_new!$B$85*0.001*0.37*1.7</f>
        <v>1679871.0283157893</v>
      </c>
      <c r="G85" s="3">
        <f>railway_new!H85*1000*railway_new!$B$85*0.001*0.37*1.7</f>
        <v>1702882.9602105266</v>
      </c>
      <c r="H85" s="3">
        <f>railway_new!I85*1000*railway_new!$B$85*0.001*0.37*1.7</f>
        <v>1725894.8921052634</v>
      </c>
      <c r="I85" s="3">
        <f>railway_new!J85*1000*railway_new!$B$85*0.001*0.37*1.7</f>
        <v>1748906.8240000003</v>
      </c>
      <c r="J85" s="3">
        <f>railway_new!K85*1000*railway_new!$B$85*0.001*0.37*1.7</f>
        <v>1771918.7558947371</v>
      </c>
      <c r="K85" s="3">
        <f>railway_new!L85*1000*railway_new!$B$85*0.001*0.37*1.7</f>
        <v>1794930.6877894741</v>
      </c>
      <c r="L85" s="3">
        <f>railway_new!M85*1000*railway_new!$B$85*0.001*0.37*1.7</f>
        <v>1817942.6196842112</v>
      </c>
      <c r="M85" s="3">
        <f>railway_new!N85*1000*railway_new!$B$85*0.001*0.37*1.7</f>
        <v>1840954.5515789483</v>
      </c>
      <c r="N85" s="3">
        <f>railway_new!O85*1000*railway_new!$B$85*0.001*0.37*1.7</f>
        <v>1863966.4834736849</v>
      </c>
      <c r="O85" s="3">
        <f>railway_new!P85*1000*railway_new!$B$85*0.001*0.37*1.7</f>
        <v>1886978.4153684219</v>
      </c>
      <c r="P85" s="3">
        <f>railway_new!Q85*1000*railway_new!$B$85*0.001*0.37*1.7</f>
        <v>1909990.3472631583</v>
      </c>
      <c r="Q85" s="3">
        <f>railway_new!R85*1000*railway_new!$B$85*0.001*0.37*1.7</f>
        <v>1933002.2791578958</v>
      </c>
      <c r="R85" s="3">
        <f>railway_new!S85*1000*railway_new!$B$85*0.001*0.37*1.7</f>
        <v>1956014.2110526322</v>
      </c>
      <c r="S85" s="3">
        <f>railway_new!T85*1000*railway_new!$B$85*0.001*0.37*1.7</f>
        <v>1979026.1429473695</v>
      </c>
      <c r="T85" s="3">
        <f>railway_new!U85*1000*railway_new!$B$85*0.001*0.37*1.7</f>
        <v>2002038.0748421063</v>
      </c>
      <c r="U85" s="3">
        <f>railway_new!V85*1000*railway_new!$B$85*0.001*0.37*1.7</f>
        <v>2025050.0067368434</v>
      </c>
      <c r="V85" s="3">
        <f>railway_new!W85*1000*railway_new!$B$85*0.001*0.37*1.7</f>
        <v>2048061.9386315804</v>
      </c>
      <c r="W85" s="3">
        <f>railway_new!X85*1000*railway_new!$B$85*0.001*0.37*1.7</f>
        <v>2071073.870526317</v>
      </c>
      <c r="X85" s="3">
        <f>railway_new!Y85*1000*railway_new!$B$85*0.001*0.37*1.7</f>
        <v>2094085.8024210539</v>
      </c>
      <c r="Y85" s="3">
        <f>railway_new!Z85*1000*railway_new!$B$85*0.001*0.37*1.7</f>
        <v>2117097.7343157907</v>
      </c>
      <c r="Z85" s="3">
        <f>railway_new!AA85*1000*railway_new!$B$85*0.001*0.37*1.7</f>
        <v>2140109.6662105275</v>
      </c>
      <c r="AA85" s="3">
        <f>railway_new!AB85*1000*railway_new!$B$85*0.001*0.37*1.7</f>
        <v>2163121.5981052648</v>
      </c>
      <c r="AB85" s="3">
        <f>railway_new!AC85*1000*railway_new!$B$85*0.001*0.37*1.7</f>
        <v>2186133.5299999998</v>
      </c>
      <c r="AC85" s="3">
        <f>railway_new!AD85*1000*railway_new!$B$85*0.001*0.37*1.7</f>
        <v>2111216.4849999999</v>
      </c>
      <c r="AD85" s="3">
        <f>railway_new!AE85*1000*railway_new!$B$85*0.001*0.37*1.7</f>
        <v>2526419.3850000002</v>
      </c>
      <c r="AE85" s="3">
        <f>railway_new!AF85*1000*railway_new!$B$85*0.001*0.37*1.7</f>
        <v>2111216.4849999999</v>
      </c>
      <c r="AF85" s="3">
        <f>railway_new!AG85*1000*railway_new!$B$85*0.001*0.37*1.7</f>
        <v>2349506.8450000002</v>
      </c>
      <c r="AG85" s="3">
        <f>railway_new!AH85*1000*railway_new!$B$85*0.001*0.37*1.7</f>
        <v>2349506.8450000002</v>
      </c>
      <c r="AH85" s="3">
        <f>railway_new!AI85*1000*railway_new!$B$85*0.001*0.37*1.7</f>
        <v>1821477.07</v>
      </c>
      <c r="AI85" s="3">
        <f>railway_new!AJ85*1000*railway_new!$B$85*0.001*0.37*1.7</f>
        <v>2111216.4849999999</v>
      </c>
      <c r="AJ85" s="3">
        <f>railway_new!AK85*1000*railway_new!$B$85*0.001*0.37*1.7</f>
        <v>1713163.27</v>
      </c>
      <c r="AK85" s="3">
        <f>railway_new!AL85*1000*railway_new!$B$85*0.001*0.37*1.7</f>
        <v>1713163.27</v>
      </c>
      <c r="AL85" s="3">
        <f>railway_new!AM85*1000*railway_new!$B$85*0.001*0.37*1.7</f>
        <v>1713163.27</v>
      </c>
      <c r="AM85" s="3">
        <f>railway_new!AN85*1000*railway_new!$B$85*0.001*0.37*1.7</f>
        <v>1834113.6799999997</v>
      </c>
      <c r="AN85" s="3">
        <f>railway_new!AO85*1000*railway_new!$B$85*0.001*0.37*1.7</f>
        <v>1830954.5274999999</v>
      </c>
      <c r="AO85" s="3">
        <f>railway_new!AP85*1000*railway_new!$B$85*0.001*0.37*1.7</f>
        <v>1827795.375</v>
      </c>
      <c r="AP85" s="3">
        <f>railway_new!AQ85*1000*railway_new!$B$85*0.001*0.37*1.7</f>
        <v>1878793.1225000001</v>
      </c>
      <c r="AQ85" s="3">
        <f>railway_new!AR85*1000*railway_new!$B$85*0.001*0.37*1.7</f>
        <v>1929790.87</v>
      </c>
      <c r="AR85" s="3">
        <f>railway_new!AS85*1000*railway_new!$B$85*0.001*0.37*1.7</f>
        <v>1982142.5399999998</v>
      </c>
      <c r="AS85" s="3">
        <f>railway_new!AT85*1000*railway_new!$B$85*0.001*0.37*1.7</f>
        <v>2034494.21</v>
      </c>
      <c r="AT85" s="3">
        <f>railway_new!AU85*1000*railway_new!$B$85*0.001*0.37*1.7</f>
        <v>2086845.88</v>
      </c>
      <c r="AU85" s="3">
        <f>railway_new!AV85*1000*railway_new!$B$85*0.001*0.37*1.7</f>
        <v>2139197.5499999998</v>
      </c>
      <c r="AV85" s="3">
        <f>railway_new!AW85*1000*railway_new!$B$85*0.001*0.37*1.7</f>
        <v>2139197.5499999998</v>
      </c>
      <c r="AW85" s="3">
        <f>railway_new!AX85*1000*railway_new!$B$85*0.001*0.37*1.7</f>
        <v>2139197.5499999998</v>
      </c>
      <c r="AX85" s="3">
        <f>railway_new!AY85*1000*railway_new!$B$85*0.001*0.37*1.7</f>
        <v>2139197.5499999998</v>
      </c>
      <c r="AY85" s="3">
        <f>railway_new!AZ85*1000*railway_new!$B$85*0.001*0.37*1.7</f>
        <v>2139197.5499999998</v>
      </c>
      <c r="AZ85" s="3">
        <f>railway_new!BA85*1000*railway_new!$B$85*0.001*0.37*1.7</f>
        <v>2139197.5499999998</v>
      </c>
    </row>
    <row r="86" spans="1:52" ht="13.5" customHeight="1">
      <c r="A86" s="3" t="s">
        <v>281</v>
      </c>
      <c r="B86" s="5" t="s">
        <v>116</v>
      </c>
      <c r="C86" s="3">
        <f>railway_new!D86*1000*railway_new!$B$86*0.001*0.37*1.7</f>
        <v>1815367.9075000002</v>
      </c>
      <c r="D86" s="3">
        <f>railway_new!E86*1000*railway_new!$B$86*0.001*0.37*1.7</f>
        <v>1841301.7347499998</v>
      </c>
      <c r="E86" s="3">
        <f>railway_new!F86*1000*railway_new!$B$86*0.001*0.37*1.7</f>
        <v>1867235.5620000002</v>
      </c>
      <c r="F86" s="3">
        <f>railway_new!G86*1000*railway_new!$B$86*0.001*0.37*1.7</f>
        <v>1893169.3892500002</v>
      </c>
      <c r="G86" s="3">
        <f>railway_new!H86*1000*railway_new!$B$86*0.001*0.37*1.7</f>
        <v>1919103.2165000006</v>
      </c>
      <c r="H86" s="3">
        <f>railway_new!I86*1000*railway_new!$B$86*0.001*0.37*1.7</f>
        <v>1945037.0437500004</v>
      </c>
      <c r="I86" s="3">
        <f>railway_new!J86*1000*railway_new!$B$86*0.001*0.37*1.7</f>
        <v>1970970.8710000005</v>
      </c>
      <c r="J86" s="3">
        <f>railway_new!K86*1000*railway_new!$B$86*0.001*0.37*1.7</f>
        <v>1996904.6982500004</v>
      </c>
      <c r="K86" s="3">
        <f>railway_new!L86*1000*railway_new!$B$86*0.001*0.37*1.7</f>
        <v>2022838.5255000005</v>
      </c>
      <c r="L86" s="3">
        <f>railway_new!M86*1000*railway_new!$B$86*0.001*0.37*1.7</f>
        <v>2048772.3527500008</v>
      </c>
      <c r="M86" s="3">
        <f>railway_new!N86*1000*railway_new!$B$86*0.001*0.37*1.7</f>
        <v>2074706.1799999997</v>
      </c>
      <c r="N86" s="3">
        <f>railway_new!O86*1000*railway_new!$B$86*0.001*0.37*1.7</f>
        <v>2074706.1799999997</v>
      </c>
      <c r="O86" s="3">
        <f>railway_new!P86*1000*railway_new!$B$86*0.001*0.37*1.7</f>
        <v>2074706.1799999997</v>
      </c>
      <c r="P86" s="3">
        <f>railway_new!Q86*1000*railway_new!$B$86*0.001*0.37*1.7</f>
        <v>2074706.1799999997</v>
      </c>
      <c r="Q86" s="3">
        <f>railway_new!R86*1000*railway_new!$B$86*0.001*0.37*1.7</f>
        <v>2029808.16</v>
      </c>
      <c r="R86" s="3">
        <f>railway_new!S86*1000*railway_new!$B$86*0.001*0.37*1.7</f>
        <v>2029808.16</v>
      </c>
      <c r="S86" s="3">
        <f>railway_new!T86*1000*railway_new!$B$86*0.001*0.37*1.7</f>
        <v>2029808.16</v>
      </c>
      <c r="T86" s="3">
        <f>railway_new!U86*1000*railway_new!$B$86*0.001*0.37*1.7</f>
        <v>2029808.16</v>
      </c>
      <c r="U86" s="3">
        <f>railway_new!V86*1000*railway_new!$B$86*0.001*0.37*1.7</f>
        <v>2029808.16</v>
      </c>
      <c r="V86" s="3">
        <f>railway_new!W86*1000*railway_new!$B$86*0.001*0.37*1.7</f>
        <v>2029808.16</v>
      </c>
      <c r="W86" s="3">
        <f>railway_new!X86*1000*railway_new!$B$86*0.001*0.37*1.7</f>
        <v>2029808.16</v>
      </c>
      <c r="X86" s="3">
        <f>railway_new!Y86*1000*railway_new!$B$86*0.001*0.37*1.7</f>
        <v>2029808.16</v>
      </c>
      <c r="Y86" s="3">
        <f>railway_new!Z86*1000*railway_new!$B$86*0.001*0.37*1.7</f>
        <v>2029808.16</v>
      </c>
      <c r="Z86" s="3">
        <f>railway_new!AA86*1000*railway_new!$B$86*0.001*0.37*1.7</f>
        <v>2032940.5799999998</v>
      </c>
      <c r="AA86" s="3">
        <f>railway_new!AB86*1000*railway_new!$B$86*0.001*0.37*1.7</f>
        <v>2032940.5799999998</v>
      </c>
      <c r="AB86" s="3">
        <f>railway_new!AC86*1000*railway_new!$B$86*0.001*0.37*1.7</f>
        <v>2040249.56</v>
      </c>
      <c r="AC86" s="3">
        <f>railway_new!AD86*1000*railway_new!$B$86*0.001*0.37*1.7</f>
        <v>2040249.56</v>
      </c>
      <c r="AD86" s="3">
        <f>railway_new!AE86*1000*railway_new!$B$86*0.001*0.37*1.7</f>
        <v>2030852.3</v>
      </c>
      <c r="AE86" s="3">
        <f>railway_new!AF86*1000*railway_new!$B$86*0.001*0.37*1.7</f>
        <v>1993263.26</v>
      </c>
      <c r="AF86" s="3">
        <f>railway_new!AG86*1000*railway_new!$B$86*0.001*0.37*1.7</f>
        <v>1993263.26</v>
      </c>
      <c r="AG86" s="3">
        <f>railway_new!AH86*1000*railway_new!$B$86*0.001*0.37*1.7</f>
        <v>2003704.66</v>
      </c>
      <c r="AH86" s="3">
        <f>railway_new!AI86*1000*railway_new!$B$86*0.001*0.37*1.7</f>
        <v>2003704.66</v>
      </c>
      <c r="AI86" s="3">
        <f>railway_new!AJ86*1000*railway_new!$B$86*0.001*0.37*1.7</f>
        <v>2003704.66</v>
      </c>
      <c r="AJ86" s="3">
        <f>railway_new!AK86*1000*railway_new!$B$86*0.001*0.37*1.7</f>
        <v>2003704.66</v>
      </c>
      <c r="AK86" s="3">
        <f>railway_new!AL86*1000*railway_new!$B$86*0.001*0.37*1.7</f>
        <v>2003704.66</v>
      </c>
      <c r="AL86" s="3">
        <f>railway_new!AM86*1000*railway_new!$B$86*0.001*0.37*1.7</f>
        <v>2003704.66</v>
      </c>
      <c r="AM86" s="3">
        <f>railway_new!AN86*1000*railway_new!$B$86*0.001*0.37*1.7</f>
        <v>2003704.66</v>
      </c>
      <c r="AN86" s="3">
        <f>railway_new!AO86*1000*railway_new!$B$86*0.001*0.37*1.7</f>
        <v>2003704.66</v>
      </c>
      <c r="AO86" s="3">
        <f>railway_new!AP86*1000*railway_new!$B$86*0.001*0.37*1.7</f>
        <v>2003704.66</v>
      </c>
      <c r="AP86" s="3">
        <f>railway_new!AQ86*1000*railway_new!$B$86*0.001*0.37*1.7</f>
        <v>2003704.66</v>
      </c>
      <c r="AQ86" s="3">
        <f>railway_new!AR86*1000*railway_new!$B$86*0.001*0.37*1.7</f>
        <v>2003704.66</v>
      </c>
      <c r="AR86" s="3">
        <f>railway_new!AS86*1000*railway_new!$B$86*0.001*0.37*1.7</f>
        <v>2003704.66</v>
      </c>
      <c r="AS86" s="3">
        <f>railway_new!AT86*1000*railway_new!$B$86*0.001*0.37*1.7</f>
        <v>2003704.66</v>
      </c>
      <c r="AT86" s="3">
        <f>railway_new!AU86*1000*railway_new!$B$86*0.001*0.37*1.7</f>
        <v>1977601.16</v>
      </c>
      <c r="AU86" s="3">
        <f>railway_new!AV86*1000*railway_new!$B$86*0.001*0.37*1.7</f>
        <v>1522356.1199999999</v>
      </c>
      <c r="AV86" s="3">
        <f>railway_new!AW86*1000*railway_new!$B$86*0.001*0.37*1.7</f>
        <v>1522356.1199999999</v>
      </c>
      <c r="AW86" s="3">
        <f>railway_new!AX86*1000*railway_new!$B$86*0.001*0.37*1.7</f>
        <v>2269960.36</v>
      </c>
      <c r="AX86" s="3">
        <f>railway_new!AY86*1000*railway_new!$B$86*0.001*0.37*1.7</f>
        <v>1971336.32</v>
      </c>
      <c r="AY86" s="3">
        <f>railway_new!AZ86*1000*railway_new!$B$86*0.001*0.37*1.7</f>
        <v>2135266.2999999998</v>
      </c>
      <c r="AZ86" s="3">
        <f>railway_new!BA86*1000*railway_new!$B$86*0.001*0.37*1.7</f>
        <v>2135266.2999999998</v>
      </c>
    </row>
    <row r="87" spans="1:52" ht="13.5" customHeight="1">
      <c r="A87" s="3" t="s">
        <v>282</v>
      </c>
      <c r="B87" s="5" t="s">
        <v>120</v>
      </c>
      <c r="C87" s="3">
        <f>railway_new!D87*1000*railway_new!$B$87*0.001*0.37*1.7</f>
        <v>645091.14012345683</v>
      </c>
      <c r="D87" s="3">
        <f>railway_new!E87*1000*railway_new!$B$87*0.001*0.37*1.7</f>
        <v>654306.72783950611</v>
      </c>
      <c r="E87" s="3">
        <f>railway_new!F87*1000*railway_new!$B$87*0.001*0.37*1.7</f>
        <v>663522.31555555575</v>
      </c>
      <c r="F87" s="3">
        <f>railway_new!G87*1000*railway_new!$B$87*0.001*0.37*1.7</f>
        <v>672737.90327160503</v>
      </c>
      <c r="G87" s="3">
        <f>railway_new!H87*1000*railway_new!$B$87*0.001*0.37*1.7</f>
        <v>681953.49098765454</v>
      </c>
      <c r="H87" s="3">
        <f>railway_new!I87*1000*railway_new!$B$87*0.001*0.37*1.7</f>
        <v>691169.07870370394</v>
      </c>
      <c r="I87" s="3">
        <f>railway_new!J87*1000*railway_new!$B$87*0.001*0.37*1.7</f>
        <v>700384.66641975322</v>
      </c>
      <c r="J87" s="3">
        <f>railway_new!K87*1000*railway_new!$B$87*0.001*0.37*1.7</f>
        <v>709600.25413580274</v>
      </c>
      <c r="K87" s="3">
        <f>railway_new!L87*1000*railway_new!$B$87*0.001*0.37*1.7</f>
        <v>718815.84185185214</v>
      </c>
      <c r="L87" s="3">
        <f>railway_new!M87*1000*railway_new!$B$87*0.001*0.37*1.7</f>
        <v>728031.42956790153</v>
      </c>
      <c r="M87" s="3">
        <f>railway_new!N87*1000*railway_new!$B$87*0.001*0.37*1.7</f>
        <v>737247.01728395105</v>
      </c>
      <c r="N87" s="3">
        <f>railway_new!O87*1000*railway_new!$B$87*0.001*0.37*1.7</f>
        <v>746462.60499999998</v>
      </c>
      <c r="O87" s="3">
        <f>railway_new!P87*1000*railway_new!$B$87*0.001*0.37*1.7</f>
        <v>768125.36499999999</v>
      </c>
      <c r="P87" s="3">
        <f>railway_new!Q87*1000*railway_new!$B$87*0.001*0.37*1.7</f>
        <v>775346.28499999992</v>
      </c>
      <c r="Q87" s="3">
        <f>railway_new!R87*1000*railway_new!$B$87*0.001*0.37*1.7</f>
        <v>775346.28499999992</v>
      </c>
      <c r="R87" s="3">
        <f>railway_new!S87*1000*railway_new!$B$87*0.001*0.37*1.7</f>
        <v>775346.28499999992</v>
      </c>
      <c r="S87" s="3">
        <f>railway_new!T87*1000*railway_new!$B$87*0.001*0.37*1.7</f>
        <v>780761.97499999998</v>
      </c>
      <c r="T87" s="3">
        <f>railway_new!U87*1000*railway_new!$B$87*0.001*0.37*1.7</f>
        <v>784372.43499999994</v>
      </c>
      <c r="U87" s="3">
        <f>railway_new!V87*1000*railway_new!$B$87*0.001*0.37*1.7</f>
        <v>784372.43499999994</v>
      </c>
      <c r="V87" s="3">
        <f>railway_new!W87*1000*railway_new!$B$87*0.001*0.37*1.7</f>
        <v>651236.72249999992</v>
      </c>
      <c r="W87" s="3">
        <f>railway_new!X87*1000*railway_new!$B$87*0.001*0.37*1.7</f>
        <v>518101.00999999995</v>
      </c>
      <c r="X87" s="3">
        <f>railway_new!Y87*1000*railway_new!$B$87*0.001*0.37*1.7</f>
        <v>518101.00999999995</v>
      </c>
      <c r="Y87" s="3">
        <f>railway_new!Z87*1000*railway_new!$B$87*0.001*0.37*1.7</f>
        <v>517198.39499999996</v>
      </c>
      <c r="Z87" s="3">
        <f>railway_new!AA87*1000*railway_new!$B$87*0.001*0.37*1.7</f>
        <v>517198.39499999996</v>
      </c>
      <c r="AA87" s="3">
        <f>railway_new!AB87*1000*railway_new!$B$87*0.001*0.37*1.7</f>
        <v>537958.54</v>
      </c>
      <c r="AB87" s="3">
        <f>railway_new!AC87*1000*railway_new!$B$87*0.001*0.37*1.7</f>
        <v>550595.15</v>
      </c>
      <c r="AC87" s="3">
        <f>railway_new!AD87*1000*railway_new!$B$87*0.001*0.37*1.7</f>
        <v>550595.15</v>
      </c>
      <c r="AD87" s="3">
        <f>railway_new!AE87*1000*railway_new!$B$87*0.001*0.37*1.7</f>
        <v>550595.15</v>
      </c>
      <c r="AE87" s="3">
        <f>railway_new!AF87*1000*railway_new!$B$87*0.001*0.37*1.7</f>
        <v>601141.59</v>
      </c>
      <c r="AF87" s="3">
        <f>railway_new!AG87*1000*railway_new!$B$87*0.001*0.37*1.7</f>
        <v>598433.745</v>
      </c>
      <c r="AG87" s="3">
        <f>railway_new!AH87*1000*railway_new!$B$87*0.001*0.37*1.7</f>
        <v>603849.43499999994</v>
      </c>
      <c r="AH87" s="3">
        <f>railway_new!AI87*1000*railway_new!$B$87*0.001*0.37*1.7</f>
        <v>610167.74</v>
      </c>
      <c r="AI87" s="3">
        <f>railway_new!AJ87*1000*railway_new!$B$87*0.001*0.37*1.7</f>
        <v>610167.74</v>
      </c>
      <c r="AJ87" s="3">
        <f>railway_new!AK87*1000*railway_new!$B$87*0.001*0.37*1.7</f>
        <v>555108.22499999998</v>
      </c>
      <c r="AK87" s="3">
        <f>railway_new!AL87*1000*railway_new!$B$87*0.001*0.37*1.7</f>
        <v>769930.59499999997</v>
      </c>
      <c r="AL87" s="3">
        <f>railway_new!AM87*1000*railway_new!$B$87*0.001*0.37*1.7</f>
        <v>821379.65</v>
      </c>
      <c r="AM87" s="3">
        <f>railway_new!AN87*1000*railway_new!$B$87*0.001*0.37*1.7</f>
        <v>849360.71499999997</v>
      </c>
      <c r="AN87" s="3">
        <f>railway_new!AO87*1000*railway_new!$B$87*0.001*0.37*1.7</f>
        <v>864705.16999999993</v>
      </c>
      <c r="AO87" s="3">
        <f>railway_new!AP87*1000*railway_new!$B$87*0.001*0.37*1.7</f>
        <v>941610.67584499985</v>
      </c>
      <c r="AP87" s="3">
        <f>railway_new!AQ87*1000*railway_new!$B$87*0.001*0.37*1.7</f>
        <v>949470.64726499992</v>
      </c>
      <c r="AQ87" s="3">
        <f>railway_new!AR87*1000*railway_new!$B$87*0.001*0.37*1.7</f>
        <v>933303.91</v>
      </c>
      <c r="AR87" s="3">
        <f>railway_new!AS87*1000*railway_new!$B$87*0.001*0.37*1.7</f>
        <v>973864.72025499993</v>
      </c>
      <c r="AS87" s="3">
        <f>railway_new!AT87*1000*railway_new!$B$87*0.001*0.37*1.7</f>
        <v>1031277.3525600001</v>
      </c>
      <c r="AT87" s="3">
        <f>railway_new!AU87*1000*railway_new!$B$87*0.001*0.37*1.7</f>
        <v>1040715.095</v>
      </c>
      <c r="AU87" s="3">
        <f>railway_new!AV87*1000*railway_new!$B$87*0.001*0.37*1.7</f>
        <v>1077722.31</v>
      </c>
      <c r="AV87" s="3">
        <f>railway_new!AW87*1000*railway_new!$B$87*0.001*0.37*1.7</f>
        <v>1152639.355</v>
      </c>
      <c r="AW87" s="3">
        <f>railway_new!AX87*1000*railway_new!$B$87*0.001*0.37*1.7</f>
        <v>1209598.8745749998</v>
      </c>
      <c r="AX87" s="3">
        <f>railway_new!AY87*1000*railway_new!$B$87*0.001*0.37*1.7</f>
        <v>1349409.425</v>
      </c>
      <c r="AY87" s="3">
        <f>railway_new!AZ87*1000*railway_new!$B$87*0.001*0.37*1.7</f>
        <v>1372877.4149999998</v>
      </c>
      <c r="AZ87" s="3">
        <f>railway_new!BA87*1000*railway_new!$B$87*0.001*0.37*1.7</f>
        <v>1443205.56534</v>
      </c>
    </row>
    <row r="88" spans="1:52" ht="13.5" customHeight="1">
      <c r="A88" s="3" t="s">
        <v>283</v>
      </c>
      <c r="B88" s="5" t="s">
        <v>121</v>
      </c>
      <c r="C88" s="3">
        <f>railway_new!D88*1000*railway_new!$B$88*0.001*0.37*1.7</f>
        <v>12745600.76125</v>
      </c>
      <c r="D88" s="3">
        <f>railway_new!E88*1000*railway_new!$B$88*0.001*0.37*1.7</f>
        <v>12927680.772125</v>
      </c>
      <c r="E88" s="3">
        <f>railway_new!F88*1000*railway_new!$B$88*0.001*0.37*1.7</f>
        <v>13109760.783</v>
      </c>
      <c r="F88" s="3">
        <f>railway_new!G88*1000*railway_new!$B$88*0.001*0.37*1.7</f>
        <v>13291840.793875001</v>
      </c>
      <c r="G88" s="3">
        <f>railway_new!H88*1000*railway_new!$B$88*0.001*0.37*1.7</f>
        <v>13473920.804750001</v>
      </c>
      <c r="H88" s="3">
        <f>railway_new!I88*1000*railway_new!$B$88*0.001*0.37*1.7</f>
        <v>13656000.815625001</v>
      </c>
      <c r="I88" s="3">
        <f>railway_new!J88*1000*railway_new!$B$88*0.001*0.37*1.7</f>
        <v>13838080.8265</v>
      </c>
      <c r="J88" s="3">
        <f>railway_new!K88*1000*railway_new!$B$88*0.001*0.37*1.7</f>
        <v>14020160.837375002</v>
      </c>
      <c r="K88" s="3">
        <f>railway_new!L88*1000*railway_new!$B$88*0.001*0.37*1.7</f>
        <v>14202240.848250002</v>
      </c>
      <c r="L88" s="3">
        <f>railway_new!M88*1000*railway_new!$B$88*0.001*0.37*1.7</f>
        <v>14384320.859125001</v>
      </c>
      <c r="M88" s="3">
        <f>railway_new!N88*1000*railway_new!$B$88*0.001*0.37*1.7</f>
        <v>14566400.869999999</v>
      </c>
      <c r="N88" s="3">
        <f>railway_new!O88*1000*railway_new!$B$88*0.001*0.37*1.7</f>
        <v>14588063.630000001</v>
      </c>
      <c r="O88" s="3">
        <f>railway_new!P88*1000*railway_new!$B$88*0.001*0.37*1.7</f>
        <v>14868776.895</v>
      </c>
      <c r="P88" s="3">
        <f>railway_new!Q88*1000*railway_new!$B$88*0.001*0.37*1.7</f>
        <v>14870582.125</v>
      </c>
      <c r="Q88" s="3">
        <f>railway_new!R88*1000*railway_new!$B$88*0.001*0.37*1.7</f>
        <v>14820938.299999999</v>
      </c>
      <c r="R88" s="3">
        <f>railway_new!S88*1000*railway_new!$B$88*0.001*0.37*1.7</f>
        <v>14879608.275</v>
      </c>
      <c r="S88" s="3">
        <f>railway_new!T88*1000*railway_new!$B$88*0.001*0.37*1.7</f>
        <v>14503217.819999998</v>
      </c>
      <c r="T88" s="3">
        <f>railway_new!U88*1000*railway_new!$B$88*0.001*0.37*1.7</f>
        <v>14426495.544999998</v>
      </c>
      <c r="U88" s="3">
        <f>railway_new!V88*1000*railway_new!$B$88*0.001*0.37*1.7</f>
        <v>14455379.225</v>
      </c>
      <c r="V88" s="3">
        <f>railway_new!W88*1000*railway_new!$B$88*0.001*0.37*1.7</f>
        <v>14468918.449999999</v>
      </c>
      <c r="W88" s="3">
        <f>railway_new!X88*1000*railway_new!$B$88*0.001*0.37*1.7</f>
        <v>14519464.889999999</v>
      </c>
      <c r="X88" s="3">
        <f>railway_new!Y88*1000*railway_new!$B$88*0.001*0.37*1.7</f>
        <v>14501412.589999998</v>
      </c>
      <c r="Y88" s="3">
        <f>railway_new!Z88*1000*railway_new!$B$88*0.001*0.37*1.7</f>
        <v>14542932.880000001</v>
      </c>
      <c r="Z88" s="3">
        <f>railway_new!AA88*1000*railway_new!$B$88*0.001*0.37*1.7</f>
        <v>14389488.33</v>
      </c>
      <c r="AA88" s="3">
        <f>railway_new!AB88*1000*railway_new!$B$88*0.001*0.37*1.7</f>
        <v>14443645.23</v>
      </c>
      <c r="AB88" s="3">
        <f>railway_new!AC88*1000*railway_new!$B$88*0.001*0.37*1.7</f>
        <v>14444547.844999999</v>
      </c>
      <c r="AC88" s="3">
        <f>railway_new!AD88*1000*railway_new!$B$88*0.001*0.37*1.7</f>
        <v>14454476.610000001</v>
      </c>
      <c r="AD88" s="3">
        <f>railway_new!AE88*1000*railway_new!$B$88*0.001*0.37*1.7</f>
        <v>14468918.449999999</v>
      </c>
      <c r="AE88" s="3">
        <f>railway_new!AF88*1000*railway_new!$B$88*0.001*0.37*1.7</f>
        <v>14514049.199999999</v>
      </c>
      <c r="AF88" s="3">
        <f>railway_new!AG88*1000*railway_new!$B$88*0.001*0.37*1.7</f>
        <v>14524880.58</v>
      </c>
      <c r="AG88" s="3">
        <f>railway_new!AH88*1000*railway_new!$B$88*0.001*0.37*1.7</f>
        <v>14708111.424999999</v>
      </c>
      <c r="AH88" s="3">
        <f>railway_new!AI88*1000*railway_new!$B$88*0.001*0.37*1.7</f>
        <v>14764073.555</v>
      </c>
      <c r="AI88" s="3">
        <f>railway_new!AJ88*1000*railway_new!$B$88*0.001*0.37*1.7</f>
        <v>14718942.805</v>
      </c>
      <c r="AJ88" s="3">
        <f>railway_new!AK88*1000*railway_new!$B$88*0.001*0.37*1.7</f>
        <v>14701793.119999999</v>
      </c>
      <c r="AK88" s="3">
        <f>railway_new!AL88*1000*railway_new!$B$88*0.001*0.37*1.7</f>
        <v>14699536.5825</v>
      </c>
      <c r="AL88" s="3">
        <f>railway_new!AM88*1000*railway_new!$B$88*0.001*0.37*1.7</f>
        <v>15119703.864999998</v>
      </c>
      <c r="AM88" s="3">
        <f>railway_new!AN88*1000*railway_new!$B$88*0.001*0.37*1.7</f>
        <v>15007869.866499998</v>
      </c>
      <c r="AN88" s="3">
        <f>railway_new!AO88*1000*railway_new!$B$88*0.001*0.37*1.7</f>
        <v>15044154.989500001</v>
      </c>
      <c r="AO88" s="3">
        <f>railway_new!AP88*1000*railway_new!$B$88*0.001*0.37*1.7</f>
        <v>15218901.2535</v>
      </c>
      <c r="AP88" s="3">
        <f>railway_new!AQ88*1000*railway_new!$B$88*0.001*0.37*1.7</f>
        <v>15347922.846829999</v>
      </c>
      <c r="AQ88" s="3">
        <f>railway_new!AR88*1000*railway_new!$B$88*0.001*0.37*1.7</f>
        <v>15077010.1755</v>
      </c>
      <c r="AR88" s="3">
        <f>railway_new!AS88*1000*railway_new!$B$88*0.001*0.37*1.7</f>
        <v>15097499.536000002</v>
      </c>
      <c r="AS88" s="3">
        <f>railway_new!AT88*1000*railway_new!$B$88*0.001*0.37*1.7</f>
        <v>15111219.283999996</v>
      </c>
      <c r="AT88" s="3">
        <f>railway_new!AU88*1000*railway_new!$B$88*0.001*0.37*1.7</f>
        <v>15120245.433999995</v>
      </c>
      <c r="AU88" s="3">
        <f>railway_new!AV88*1000*railway_new!$B$88*0.001*0.37*1.7</f>
        <v>15094069.598999998</v>
      </c>
      <c r="AV88" s="3">
        <f>railway_new!AW88*1000*railway_new!$B$88*0.001*0.37*1.7</f>
        <v>15095152.736999998</v>
      </c>
      <c r="AW88" s="3">
        <f>railway_new!AX88*1000*railway_new!$B$88*0.001*0.37*1.7</f>
        <v>15153371.404499998</v>
      </c>
      <c r="AX88" s="3">
        <f>railway_new!AY88*1000*railway_new!$B$88*0.001*0.37*1.7</f>
        <v>15152378.527999999</v>
      </c>
      <c r="AY88" s="3">
        <f>railway_new!AZ88*1000*railway_new!$B$88*0.001*0.37*1.7</f>
        <v>15146601.791999999</v>
      </c>
      <c r="AZ88" s="3">
        <f>railway_new!BA88*1000*railway_new!$B$88*0.001*0.37*1.7</f>
        <v>15144616.038999999</v>
      </c>
    </row>
    <row r="89" spans="1:52" ht="13.5" customHeight="1">
      <c r="A89" s="3" t="s">
        <v>284</v>
      </c>
      <c r="B89" s="5" t="s">
        <v>122</v>
      </c>
      <c r="C89" s="3">
        <f>railway_new!D89*1000*railway_new!$B$89*0.001*0.37*1.7</f>
        <v>0</v>
      </c>
      <c r="D89" s="3">
        <f>railway_new!E89*1000*railway_new!$B$89*0.001*0.37*1.7</f>
        <v>0</v>
      </c>
      <c r="E89" s="3">
        <f>railway_new!F89*1000*railway_new!$B$89*0.001*0.37*1.7</f>
        <v>0</v>
      </c>
      <c r="F89" s="3">
        <f>railway_new!G89*1000*railway_new!$B$89*0.001*0.37*1.7</f>
        <v>0</v>
      </c>
      <c r="G89" s="3">
        <f>railway_new!H89*1000*railway_new!$B$89*0.001*0.37*1.7</f>
        <v>0</v>
      </c>
      <c r="H89" s="3">
        <f>railway_new!I89*1000*railway_new!$B$89*0.001*0.37*1.7</f>
        <v>0</v>
      </c>
      <c r="I89" s="3">
        <f>railway_new!J89*1000*railway_new!$B$89*0.001*0.37*1.7</f>
        <v>0</v>
      </c>
      <c r="J89" s="3">
        <f>railway_new!K89*1000*railway_new!$B$89*0.001*0.37*1.7</f>
        <v>0</v>
      </c>
      <c r="K89" s="3">
        <f>railway_new!L89*1000*railway_new!$B$89*0.001*0.37*1.7</f>
        <v>0</v>
      </c>
      <c r="L89" s="3">
        <f>railway_new!M89*1000*railway_new!$B$89*0.001*0.37*1.7</f>
        <v>0</v>
      </c>
      <c r="M89" s="3">
        <f>railway_new!N89*1000*railway_new!$B$89*0.001*0.37*1.7</f>
        <v>0</v>
      </c>
      <c r="N89" s="3">
        <f>railway_new!O89*1000*railway_new!$B$89*0.001*0.37*1.7</f>
        <v>0</v>
      </c>
      <c r="O89" s="3">
        <f>railway_new!P89*1000*railway_new!$B$89*0.001*0.37*1.7</f>
        <v>0</v>
      </c>
      <c r="P89" s="3">
        <f>railway_new!Q89*1000*railway_new!$B$89*0.001*0.37*1.7</f>
        <v>0</v>
      </c>
      <c r="Q89" s="3">
        <f>railway_new!R89*1000*railway_new!$B$89*0.001*0.37*1.7</f>
        <v>0</v>
      </c>
      <c r="R89" s="3">
        <f>railway_new!S89*1000*railway_new!$B$89*0.001*0.37*1.7</f>
        <v>0</v>
      </c>
      <c r="S89" s="3">
        <f>railway_new!T89*1000*railway_new!$B$89*0.001*0.37*1.7</f>
        <v>0</v>
      </c>
      <c r="T89" s="3">
        <f>railway_new!U89*1000*railway_new!$B$89*0.001*0.37*1.7</f>
        <v>0</v>
      </c>
      <c r="U89" s="3">
        <f>railway_new!V89*1000*railway_new!$B$89*0.001*0.37*1.7</f>
        <v>0</v>
      </c>
      <c r="V89" s="3">
        <f>railway_new!W89*1000*railway_new!$B$89*0.001*0.37*1.7</f>
        <v>0</v>
      </c>
      <c r="W89" s="3">
        <f>railway_new!X89*1000*railway_new!$B$89*0.001*0.37*1.7</f>
        <v>0</v>
      </c>
      <c r="X89" s="3">
        <f>railway_new!Y89*1000*railway_new!$B$89*0.001*0.37*1.7</f>
        <v>0</v>
      </c>
      <c r="Y89" s="3">
        <f>railway_new!Z89*1000*railway_new!$B$89*0.001*0.37*1.7</f>
        <v>0</v>
      </c>
      <c r="Z89" s="3">
        <f>railway_new!AA89*1000*railway_new!$B$89*0.001*0.37*1.7</f>
        <v>0</v>
      </c>
      <c r="AA89" s="3">
        <f>railway_new!AB89*1000*railway_new!$B$89*0.001*0.37*1.7</f>
        <v>0</v>
      </c>
      <c r="AB89" s="3">
        <f>railway_new!AC89*1000*railway_new!$B$89*0.001*0.37*1.7</f>
        <v>0</v>
      </c>
      <c r="AC89" s="3">
        <f>railway_new!AD89*1000*railway_new!$B$89*0.001*0.37*1.7</f>
        <v>0</v>
      </c>
      <c r="AD89" s="3">
        <f>railway_new!AE89*1000*railway_new!$B$89*0.001*0.37*1.7</f>
        <v>0</v>
      </c>
      <c r="AE89" s="3">
        <f>railway_new!AF89*1000*railway_new!$B$89*0.001*0.37*1.7</f>
        <v>0</v>
      </c>
      <c r="AF89" s="3">
        <f>railway_new!AG89*1000*railway_new!$B$89*0.001*0.37*1.7</f>
        <v>0</v>
      </c>
      <c r="AG89" s="3">
        <f>railway_new!AH89*1000*railway_new!$B$89*0.001*0.37*1.7</f>
        <v>0</v>
      </c>
      <c r="AH89" s="3">
        <f>railway_new!AI89*1000*railway_new!$B$89*0.001*0.37*1.7</f>
        <v>0</v>
      </c>
      <c r="AI89" s="3">
        <f>railway_new!AJ89*1000*railway_new!$B$89*0.001*0.37*1.7</f>
        <v>0</v>
      </c>
      <c r="AJ89" s="3">
        <f>railway_new!AK89*1000*railway_new!$B$89*0.001*0.37*1.7</f>
        <v>0</v>
      </c>
      <c r="AK89" s="3">
        <f>railway_new!AL89*1000*railway_new!$B$89*0.001*0.37*1.7</f>
        <v>0</v>
      </c>
      <c r="AL89" s="3">
        <f>railway_new!AM89*1000*railway_new!$B$89*0.001*0.37*1.7</f>
        <v>0</v>
      </c>
      <c r="AM89" s="3">
        <f>railway_new!AN89*1000*railway_new!$B$89*0.001*0.37*1.7</f>
        <v>0</v>
      </c>
      <c r="AN89" s="3">
        <f>railway_new!AO89*1000*railway_new!$B$89*0.001*0.37*1.7</f>
        <v>0</v>
      </c>
      <c r="AO89" s="3">
        <f>railway_new!AP89*1000*railway_new!$B$89*0.001*0.37*1.7</f>
        <v>0</v>
      </c>
      <c r="AP89" s="3">
        <f>railway_new!AQ89*1000*railway_new!$B$89*0.001*0.37*1.7</f>
        <v>0</v>
      </c>
      <c r="AQ89" s="3">
        <f>railway_new!AR89*1000*railway_new!$B$89*0.001*0.37*1.7</f>
        <v>0</v>
      </c>
      <c r="AR89" s="3">
        <f>railway_new!AS89*1000*railway_new!$B$89*0.001*0.37*1.7</f>
        <v>0</v>
      </c>
      <c r="AS89" s="3">
        <f>railway_new!AT89*1000*railway_new!$B$89*0.001*0.37*1.7</f>
        <v>0</v>
      </c>
      <c r="AT89" s="3">
        <f>railway_new!AU89*1000*railway_new!$B$89*0.001*0.37*1.7</f>
        <v>0</v>
      </c>
      <c r="AU89" s="3">
        <f>railway_new!AV89*1000*railway_new!$B$89*0.001*0.37*1.7</f>
        <v>0</v>
      </c>
      <c r="AV89" s="3">
        <f>railway_new!AW89*1000*railway_new!$B$89*0.001*0.37*1.7</f>
        <v>0</v>
      </c>
      <c r="AW89" s="3">
        <f>railway_new!AX89*1000*railway_new!$B$89*0.001*0.37*1.7</f>
        <v>0</v>
      </c>
      <c r="AX89" s="3">
        <f>railway_new!AY89*1000*railway_new!$B$89*0.001*0.37*1.7</f>
        <v>0</v>
      </c>
      <c r="AY89" s="3">
        <f>railway_new!AZ89*1000*railway_new!$B$89*0.001*0.37*1.7</f>
        <v>0</v>
      </c>
      <c r="AZ89" s="3">
        <f>railway_new!BA89*1000*railway_new!$B$89*0.001*0.37*1.7</f>
        <v>0</v>
      </c>
    </row>
    <row r="90" spans="1:52" ht="13.5" customHeight="1">
      <c r="A90" s="3" t="s">
        <v>285</v>
      </c>
      <c r="B90" s="5" t="s">
        <v>124</v>
      </c>
      <c r="C90" s="3">
        <f>railway_new!D90*1000*railway_new!$B$90*0.001*0.37*1.7</f>
        <v>15714679.116400002</v>
      </c>
      <c r="D90" s="3">
        <f>railway_new!E90*1000*railway_new!$B$90*0.001*0.37*1.7</f>
        <v>15642759.432520002</v>
      </c>
      <c r="E90" s="3">
        <f>railway_new!F90*1000*railway_new!$B$90*0.001*0.37*1.7</f>
        <v>15570839.748640003</v>
      </c>
      <c r="F90" s="3">
        <f>railway_new!G90*1000*railway_new!$B$90*0.001*0.37*1.7</f>
        <v>15498920.064760001</v>
      </c>
      <c r="G90" s="3">
        <f>railway_new!H90*1000*railway_new!$B$90*0.001*0.37*1.7</f>
        <v>15427000.38088</v>
      </c>
      <c r="H90" s="3">
        <f>railway_new!I90*1000*railway_new!$B$90*0.001*0.37*1.7</f>
        <v>15355080.697000002</v>
      </c>
      <c r="I90" s="3">
        <f>railway_new!J90*1000*railway_new!$B$90*0.001*0.37*1.7</f>
        <v>15283161.013120003</v>
      </c>
      <c r="J90" s="3">
        <f>railway_new!K90*1000*railway_new!$B$90*0.001*0.37*1.7</f>
        <v>15211241.329240004</v>
      </c>
      <c r="K90" s="3">
        <f>railway_new!L90*1000*railway_new!$B$90*0.001*0.37*1.7</f>
        <v>15139321.64536</v>
      </c>
      <c r="L90" s="3">
        <f>railway_new!M90*1000*railway_new!$B$90*0.001*0.37*1.7</f>
        <v>15067401.961480001</v>
      </c>
      <c r="M90" s="3">
        <f>railway_new!N90*1000*railway_new!$B$90*0.001*0.37*1.7</f>
        <v>14923535.747999998</v>
      </c>
      <c r="N90" s="3">
        <f>railway_new!O90*1000*railway_new!$B$90*0.001*0.37*1.7</f>
        <v>15165818.371000001</v>
      </c>
      <c r="O90" s="3">
        <f>railway_new!P90*1000*railway_new!$B$90*0.001*0.37*1.7</f>
        <v>15685283.052999999</v>
      </c>
      <c r="P90" s="3">
        <f>railway_new!Q90*1000*railway_new!$B$90*0.001*0.37*1.7</f>
        <v>15640987.614999998</v>
      </c>
      <c r="Q90" s="3">
        <f>railway_new!R90*1000*railway_new!$B$90*0.001*0.37*1.7</f>
        <v>15505416.728999998</v>
      </c>
      <c r="R90" s="3">
        <f>railway_new!S90*1000*railway_new!$B$90*0.001*0.37*1.7</f>
        <v>15302731.542999998</v>
      </c>
      <c r="S90" s="3">
        <f>railway_new!T90*1000*railway_new!$B$90*0.001*0.37*1.7</f>
        <v>14738971.422999999</v>
      </c>
      <c r="T90" s="3">
        <f>railway_new!U90*1000*railway_new!$B$90*0.001*0.37*1.7</f>
        <v>14234271.887</v>
      </c>
      <c r="U90" s="3">
        <f>railway_new!V90*1000*railway_new!$B$90*0.001*0.37*1.7</f>
        <v>14049707.562000001</v>
      </c>
      <c r="V90" s="3">
        <f>railway_new!W90*1000*railway_new!$B$90*0.001*0.37*1.7</f>
        <v>13651719.762999998</v>
      </c>
      <c r="W90" s="3">
        <f>railway_new!X90*1000*railway_new!$B$90*0.001*0.37*1.7</f>
        <v>13593330.322000001</v>
      </c>
      <c r="X90" s="3">
        <f>railway_new!Y90*1000*railway_new!$B$90*0.001*0.37*1.7</f>
        <v>13591988.036</v>
      </c>
      <c r="Y90" s="3">
        <f>railway_new!Z90*1000*railway_new!$B$90*0.001*0.37*1.7</f>
        <v>13593330.322000001</v>
      </c>
      <c r="Z90" s="3">
        <f>railway_new!AA90*1000*railway_new!$B$90*0.001*0.37*1.7</f>
        <v>13591988.036</v>
      </c>
      <c r="AA90" s="3">
        <f>railway_new!AB90*1000*railway_new!$B$90*0.001*0.37*1.7</f>
        <v>13594001.465</v>
      </c>
      <c r="AB90" s="3">
        <f>railway_new!AC90*1000*railway_new!$B$90*0.001*0.37*1.7</f>
        <v>13512793.162</v>
      </c>
      <c r="AC90" s="3">
        <f>railway_new!AD90*1000*railway_new!$B$90*0.001*0.37*1.7</f>
        <v>13572524.889</v>
      </c>
      <c r="AD90" s="3">
        <f>railway_new!AE90*1000*railway_new!$B$90*0.001*0.37*1.7</f>
        <v>13585947.749</v>
      </c>
      <c r="AE90" s="3">
        <f>railway_new!AF90*1000*railway_new!$B$90*0.001*0.37*1.7</f>
        <v>13536954.309999999</v>
      </c>
      <c r="AF90" s="3">
        <f>railway_new!AG90*1000*railway_new!$B$90*0.001*0.37*1.7</f>
        <v>20002745.971999999</v>
      </c>
      <c r="AG90" s="3">
        <f>railway_new!AH90*1000*railway_new!$B$90*0.001*0.37*1.7</f>
        <v>19999390.256999999</v>
      </c>
      <c r="AH90" s="3">
        <f>railway_new!AI90*1000*railway_new!$B$90*0.001*0.37*1.7</f>
        <v>20006101.686999999</v>
      </c>
      <c r="AI90" s="3">
        <f>railway_new!AJ90*1000*railway_new!$B$90*0.001*0.37*1.7</f>
        <v>14897361.171</v>
      </c>
      <c r="AJ90" s="3">
        <f>railway_new!AK90*1000*railway_new!$B$90*0.001*0.37*1.7</f>
        <v>13468027.923900001</v>
      </c>
      <c r="AK90" s="3">
        <f>railway_new!AL90*1000*railway_new!$B$90*0.001*0.37*1.7</f>
        <v>18517707.855899997</v>
      </c>
      <c r="AL90" s="3">
        <f>railway_new!AM90*1000*railway_new!$B$90*0.001*0.37*1.7</f>
        <v>13457960.778899999</v>
      </c>
      <c r="AM90" s="3">
        <f>railway_new!AN90*1000*railway_new!$B$90*0.001*0.37*1.7</f>
        <v>13456081.578499999</v>
      </c>
      <c r="AN90" s="3">
        <f>railway_new!AO90*1000*railway_new!$B$90*0.001*0.37*1.7</f>
        <v>13454806.4068</v>
      </c>
      <c r="AO90" s="3">
        <f>railway_new!AP90*1000*railway_new!$B$90*0.001*0.37*1.7</f>
        <v>13447222.490900001</v>
      </c>
      <c r="AP90" s="3">
        <f>railway_new!AQ90*1000*railway_new!$B$90*0.001*0.37*1.7</f>
        <v>16447030.357999999</v>
      </c>
      <c r="AQ90" s="3">
        <f>railway_new!AR90*1000*railway_new!$B$90*0.001*0.37*1.7</f>
        <v>13517021.3629</v>
      </c>
      <c r="AR90" s="3">
        <f>railway_new!AS90*1000*railway_new!$B$90*0.001*0.37*1.7</f>
        <v>13481517.8982</v>
      </c>
      <c r="AS90" s="3">
        <f>railway_new!AT90*1000*railway_new!$B$90*0.001*0.37*1.7</f>
        <v>13043932.6622</v>
      </c>
      <c r="AT90" s="3">
        <f>railway_new!AU90*1000*railway_new!$B$90*0.001*0.37*1.7</f>
        <v>13043999.7765</v>
      </c>
      <c r="AU90" s="3">
        <f>railway_new!AV90*1000*railway_new!$B$90*0.001*0.37*1.7</f>
        <v>11210235.7576</v>
      </c>
      <c r="AV90" s="3">
        <f>railway_new!AW90*1000*railway_new!$B$90*0.001*0.37*1.7</f>
        <v>11211041.129200002</v>
      </c>
      <c r="AW90" s="3">
        <f>railway_new!AX90*1000*railway_new!$B$90*0.001*0.37*1.7</f>
        <v>10139896.9012</v>
      </c>
      <c r="AX90" s="3">
        <f>railway_new!AY90*1000*railway_new!$B$90*0.001*0.37*1.7</f>
        <v>12919100.064200001</v>
      </c>
      <c r="AY90" s="3">
        <f>railway_new!AZ90*1000*railway_new!$B$90*0.001*0.37*1.7</f>
        <v>12833932.0175</v>
      </c>
      <c r="AZ90" s="3">
        <f>railway_new!BA90*1000*railway_new!$B$90*0.001*0.37*1.7</f>
        <v>12833932.0175</v>
      </c>
    </row>
    <row r="91" spans="1:52" ht="13.5" customHeight="1">
      <c r="A91" s="5" t="s">
        <v>286</v>
      </c>
      <c r="B91" s="5" t="s">
        <v>123</v>
      </c>
      <c r="C91" s="3">
        <f>railway_new!D91*1000*railway_new!$B$91*0.001*0.37*1.7</f>
        <v>156031.3125</v>
      </c>
      <c r="D91" s="3">
        <f>railway_new!E91*1000*railway_new!$B$91*0.001*0.37*1.7</f>
        <v>158260.33124999999</v>
      </c>
      <c r="E91" s="3">
        <f>railway_new!F91*1000*railway_new!$B$91*0.001*0.37*1.7</f>
        <v>160489.35</v>
      </c>
      <c r="F91" s="3">
        <f>railway_new!G91*1000*railway_new!$B$91*0.001*0.37*1.7</f>
        <v>162718.36874999999</v>
      </c>
      <c r="G91" s="3">
        <f>railway_new!H91*1000*railway_new!$B$91*0.001*0.37*1.7</f>
        <v>164947.38749999998</v>
      </c>
      <c r="H91" s="3">
        <f>railway_new!I91*1000*railway_new!$B$91*0.001*0.37*1.7</f>
        <v>167176.40625</v>
      </c>
      <c r="I91" s="3">
        <f>railway_new!J91*1000*railway_new!$B$91*0.001*0.37*1.7</f>
        <v>169405.42499999999</v>
      </c>
      <c r="J91" s="3">
        <f>railway_new!K91*1000*railway_new!$B$91*0.001*0.37*1.7</f>
        <v>171634.44375000001</v>
      </c>
      <c r="K91" s="3">
        <f>railway_new!L91*1000*railway_new!$B$91*0.001*0.37*1.7</f>
        <v>173863.46249999999</v>
      </c>
      <c r="L91" s="3">
        <f>railway_new!M91*1000*railway_new!$B$91*0.001*0.37*1.7</f>
        <v>176092.48124999998</v>
      </c>
      <c r="M91" s="3">
        <f>railway_new!N91*1000*railway_new!$B$91*0.001*0.37*1.7</f>
        <v>178321.5</v>
      </c>
      <c r="N91" s="3">
        <f>railway_new!O91*1000*railway_new!$B$91*0.001*0.37*1.7</f>
        <v>178321.5</v>
      </c>
      <c r="O91" s="3">
        <f>railway_new!P91*1000*railway_new!$B$91*0.001*0.37*1.7</f>
        <v>192190.94999999998</v>
      </c>
      <c r="P91" s="3">
        <f>railway_new!Q91*1000*railway_new!$B$91*0.001*0.37*1.7</f>
        <v>193511.85</v>
      </c>
      <c r="Q91" s="3">
        <f>railway_new!R91*1000*railway_new!$B$91*0.001*0.37*1.7</f>
        <v>193511.85</v>
      </c>
      <c r="R91" s="3">
        <f>railway_new!S91*1000*railway_new!$B$91*0.001*0.37*1.7</f>
        <v>193511.85</v>
      </c>
      <c r="S91" s="3">
        <f>railway_new!T91*1000*railway_new!$B$91*0.001*0.37*1.7</f>
        <v>193511.85</v>
      </c>
      <c r="T91" s="3">
        <f>railway_new!U91*1000*railway_new!$B$91*0.001*0.37*1.7</f>
        <v>192851.4</v>
      </c>
      <c r="U91" s="3">
        <f>railway_new!V91*1000*railway_new!$B$91*0.001*0.37*1.7</f>
        <v>192851.4</v>
      </c>
      <c r="V91" s="3">
        <f>railway_new!W91*1000*railway_new!$B$91*0.001*0.37*1.7</f>
        <v>192851.4</v>
      </c>
      <c r="W91" s="3">
        <f>railway_new!X91*1000*railway_new!$B$91*0.001*0.37*1.7</f>
        <v>192851.4</v>
      </c>
      <c r="X91" s="3">
        <f>railway_new!Y91*1000*railway_new!$B$91*0.001*0.37*1.7</f>
        <v>192851.4</v>
      </c>
      <c r="Y91" s="3">
        <f>railway_new!Z91*1000*railway_new!$B$91*0.001*0.37*1.7</f>
        <v>193511.85</v>
      </c>
      <c r="Z91" s="3">
        <f>railway_new!AA91*1000*railway_new!$B$91*0.001*0.37*1.7</f>
        <v>193511.85</v>
      </c>
      <c r="AA91" s="3">
        <f>railway_new!AB91*1000*railway_new!$B$91*0.001*0.37*1.7</f>
        <v>193511.85</v>
      </c>
      <c r="AB91" s="3">
        <f>railway_new!AC91*1000*railway_new!$B$91*0.001*0.37*1.7</f>
        <v>193511.85</v>
      </c>
      <c r="AC91" s="3">
        <f>railway_new!AD91*1000*railway_new!$B$91*0.001*0.37*1.7</f>
        <v>193511.85</v>
      </c>
      <c r="AD91" s="3">
        <f>railway_new!AE91*1000*railway_new!$B$91*0.001*0.37*1.7</f>
        <v>193511.85</v>
      </c>
      <c r="AE91" s="3">
        <f>railway_new!AF91*1000*railway_new!$B$91*0.001*0.37*1.7</f>
        <v>193511.85</v>
      </c>
      <c r="AF91" s="3">
        <f>railway_new!AG91*1000*railway_new!$B$91*0.001*0.37*1.7</f>
        <v>193511.85</v>
      </c>
      <c r="AG91" s="3">
        <f>railway_new!AH91*1000*railway_new!$B$91*0.001*0.37*1.7</f>
        <v>192851.4</v>
      </c>
      <c r="AH91" s="3">
        <f>railway_new!AI91*1000*railway_new!$B$91*0.001*0.37*1.7</f>
        <v>192851.4</v>
      </c>
      <c r="AI91" s="3">
        <f>railway_new!AJ91*1000*railway_new!$B$91*0.001*0.37*1.7</f>
        <v>334848.14999999997</v>
      </c>
      <c r="AJ91" s="3">
        <f>railway_new!AK91*1000*railway_new!$B$91*0.001*0.37*1.7</f>
        <v>334187.7</v>
      </c>
      <c r="AK91" s="3">
        <f>railway_new!AL91*1000*railway_new!$B$91*0.001*0.37*1.7</f>
        <v>335508.59999999998</v>
      </c>
      <c r="AL91" s="3">
        <f>railway_new!AM91*1000*railway_new!$B$91*0.001*0.37*1.7</f>
        <v>335508.59999999998</v>
      </c>
      <c r="AM91" s="3">
        <f>railway_new!AN91*1000*railway_new!$B$91*0.001*0.37*1.7</f>
        <v>193511.85</v>
      </c>
      <c r="AN91" s="3">
        <f>railway_new!AO91*1000*railway_new!$B$91*0.001*0.37*1.7</f>
        <v>193974.16499999998</v>
      </c>
      <c r="AO91" s="3">
        <f>railway_new!AP91*1000*railway_new!$B$91*0.001*0.37*1.7</f>
        <v>335640.69</v>
      </c>
      <c r="AP91" s="3">
        <f>railway_new!AQ91*1000*railway_new!$B$91*0.001*0.37*1.7</f>
        <v>335838.82500000001</v>
      </c>
      <c r="AQ91" s="3">
        <f>railway_new!AR91*1000*railway_new!$B$91*0.001*0.37*1.7</f>
        <v>335640.69</v>
      </c>
      <c r="AR91" s="3">
        <f>railway_new!AS91*1000*railway_new!$B$91*0.001*0.37*1.7</f>
        <v>422027.55</v>
      </c>
      <c r="AS91" s="3">
        <f>railway_new!AT91*1000*railway_new!$B$91*0.001*0.37*1.7</f>
        <v>508414.41</v>
      </c>
      <c r="AT91" s="3">
        <f>railway_new!AU91*1000*railway_new!$B$91*0.001*0.37*1.7</f>
        <v>594801.2699999999</v>
      </c>
      <c r="AU91" s="3">
        <f>railway_new!AV91*1000*railway_new!$B$91*0.001*0.37*1.7</f>
        <v>681188.12999999977</v>
      </c>
      <c r="AV91" s="3">
        <f>railway_new!AW91*1000*railway_new!$B$91*0.001*0.37*1.7</f>
        <v>767574.98999999976</v>
      </c>
      <c r="AW91" s="3">
        <f>railway_new!AX91*1000*railway_new!$B$91*0.001*0.37*1.7</f>
        <v>853961.85</v>
      </c>
      <c r="AX91" s="3">
        <f>railway_new!AY91*1000*railway_new!$B$91*0.001*0.37*1.7</f>
        <v>853961.85</v>
      </c>
      <c r="AY91" s="3">
        <f>railway_new!AZ91*1000*railway_new!$B$91*0.001*0.37*1.7</f>
        <v>1054078.2</v>
      </c>
      <c r="AZ91" s="3">
        <f>railway_new!BA91*1000*railway_new!$B$91*0.001*0.37*1.7</f>
        <v>1054078.2</v>
      </c>
    </row>
    <row r="92" spans="1:52" ht="13.5" customHeight="1">
      <c r="A92" s="3" t="s">
        <v>287</v>
      </c>
      <c r="B92" s="5" t="s">
        <v>126</v>
      </c>
      <c r="C92" s="3">
        <f>railway_new!D92*1000*railway_new!$B$92*0.001*0.37*1.7</f>
        <v>1156337.875</v>
      </c>
      <c r="D92" s="3">
        <f>railway_new!E92*1000*railway_new!$B$92*0.001*0.37*1.7</f>
        <v>1172856.9875</v>
      </c>
      <c r="E92" s="3">
        <f>railway_new!F92*1000*railway_new!$B$92*0.001*0.37*1.7</f>
        <v>1189376.0999999999</v>
      </c>
      <c r="F92" s="3">
        <f>railway_new!G92*1000*railway_new!$B$92*0.001*0.37*1.7</f>
        <v>1205895.2125000001</v>
      </c>
      <c r="G92" s="3">
        <f>railway_new!H92*1000*railway_new!$B$92*0.001*0.37*1.7</f>
        <v>1222414.3250000002</v>
      </c>
      <c r="H92" s="3">
        <f>railway_new!I92*1000*railway_new!$B$92*0.001*0.37*1.7</f>
        <v>1238933.4375000002</v>
      </c>
      <c r="I92" s="3">
        <f>railway_new!J92*1000*railway_new!$B$92*0.001*0.37*1.7</f>
        <v>1255452.5500000003</v>
      </c>
      <c r="J92" s="3">
        <f>railway_new!K92*1000*railway_new!$B$92*0.001*0.37*1.7</f>
        <v>1271971.6625000001</v>
      </c>
      <c r="K92" s="3">
        <f>railway_new!L92*1000*railway_new!$B$92*0.001*0.37*1.7</f>
        <v>1288490.7750000001</v>
      </c>
      <c r="L92" s="3">
        <f>railway_new!M92*1000*railway_new!$B$92*0.001*0.37*1.7</f>
        <v>1305009.8875000002</v>
      </c>
      <c r="M92" s="3">
        <f>railway_new!N92*1000*railway_new!$B$92*0.001*0.37*1.7</f>
        <v>1321529</v>
      </c>
      <c r="N92" s="3">
        <f>railway_new!O92*1000*railway_new!$B$92*0.001*0.37*1.7</f>
        <v>1321529</v>
      </c>
      <c r="O92" s="3">
        <f>railway_new!P92*1000*railway_new!$B$92*0.001*0.37*1.7</f>
        <v>1321529</v>
      </c>
      <c r="P92" s="3">
        <f>railway_new!Q92*1000*railway_new!$B$92*0.001*0.37*1.7</f>
        <v>1321529</v>
      </c>
      <c r="Q92" s="3">
        <f>railway_new!R92*1000*railway_new!$B$92*0.001*0.37*1.7</f>
        <v>1310836</v>
      </c>
      <c r="R92" s="3">
        <f>railway_new!S92*1000*railway_new!$B$92*0.001*0.37*1.7</f>
        <v>1311024.7000000002</v>
      </c>
      <c r="S92" s="3">
        <f>railway_new!T92*1000*railway_new!$B$92*0.001*0.37*1.7</f>
        <v>1311024.7000000002</v>
      </c>
      <c r="T92" s="3">
        <f>railway_new!U92*1000*railway_new!$B$92*0.001*0.37*1.7</f>
        <v>1311024.7000000002</v>
      </c>
      <c r="U92" s="3">
        <f>railway_new!V92*1000*railway_new!$B$92*0.001*0.37*1.7</f>
        <v>1310836</v>
      </c>
      <c r="V92" s="3">
        <f>railway_new!W92*1000*railway_new!$B$92*0.001*0.37*1.7</f>
        <v>1298885</v>
      </c>
      <c r="W92" s="3">
        <f>railway_new!X92*1000*railway_new!$B$92*0.001*0.37*1.7</f>
        <v>1298885</v>
      </c>
      <c r="X92" s="3">
        <f>railway_new!Y92*1000*railway_new!$B$92*0.001*0.37*1.7</f>
        <v>1298885</v>
      </c>
      <c r="Y92" s="3">
        <f>railway_new!Z92*1000*railway_new!$B$92*0.001*0.37*1.7</f>
        <v>1298885</v>
      </c>
      <c r="Z92" s="3">
        <f>railway_new!AA92*1000*railway_new!$B$92*0.001*0.37*1.7</f>
        <v>1298885</v>
      </c>
      <c r="AA92" s="3">
        <f>railway_new!AB92*1000*railway_new!$B$92*0.001*0.37*1.7</f>
        <v>1723460</v>
      </c>
      <c r="AB92" s="3">
        <f>railway_new!AC92*1000*railway_new!$B$92*0.001*0.37*1.7</f>
        <v>1723460</v>
      </c>
      <c r="AC92" s="3">
        <f>railway_new!AD92*1000*railway_new!$B$92*0.001*0.37*1.7</f>
        <v>1747362</v>
      </c>
      <c r="AD92" s="3">
        <f>railway_new!AE92*1000*railway_new!$B$92*0.001*0.37*1.7</f>
        <v>1656786</v>
      </c>
      <c r="AE92" s="3">
        <f>railway_new!AF92*1000*railway_new!$B$92*0.001*0.37*1.7</f>
        <v>1656786</v>
      </c>
      <c r="AF92" s="3">
        <f>railway_new!AG92*1000*railway_new!$B$92*0.001*0.37*1.7</f>
        <v>1656786</v>
      </c>
      <c r="AG92" s="3">
        <f>railway_new!AH92*1000*railway_new!$B$92*0.001*0.37*1.7</f>
        <v>1656786</v>
      </c>
      <c r="AH92" s="3">
        <f>railway_new!AI92*1000*railway_new!$B$92*0.001*0.37*1.7</f>
        <v>1656786</v>
      </c>
      <c r="AI92" s="3">
        <f>railway_new!AJ92*1000*railway_new!$B$92*0.001*0.37*1.7</f>
        <v>1656786</v>
      </c>
      <c r="AJ92" s="3">
        <f>railway_new!AK92*1000*railway_new!$B$92*0.001*0.37*1.7</f>
        <v>1656786</v>
      </c>
      <c r="AK92" s="3">
        <f>railway_new!AL92*1000*railway_new!$B$92*0.001*0.37*1.7</f>
        <v>1205793</v>
      </c>
      <c r="AL92" s="3">
        <f>railway_new!AM92*1000*railway_new!$B$92*0.001*0.37*1.7</f>
        <v>1205793</v>
      </c>
      <c r="AM92" s="3">
        <f>railway_new!AN92*1000*railway_new!$B$92*0.001*0.37*1.7</f>
        <v>1205793</v>
      </c>
      <c r="AN92" s="3">
        <f>railway_new!AO92*1000*railway_new!$B$92*0.001*0.37*1.7</f>
        <v>1205793</v>
      </c>
      <c r="AO92" s="3">
        <f>railway_new!AP92*1000*railway_new!$B$92*0.001*0.37*1.7</f>
        <v>1205793</v>
      </c>
      <c r="AP92" s="3">
        <f>railway_new!AQ92*1000*railway_new!$B$92*0.001*0.37*1.7</f>
        <v>1205793</v>
      </c>
      <c r="AQ92" s="3">
        <f>railway_new!AR92*1000*railway_new!$B$92*0.001*0.37*1.7</f>
        <v>1205793</v>
      </c>
      <c r="AR92" s="3">
        <f>railway_new!AS92*1000*railway_new!$B$92*0.001*0.37*1.7</f>
        <v>1205793</v>
      </c>
      <c r="AS92" s="3">
        <f>railway_new!AT92*1000*railway_new!$B$92*0.001*0.37*1.7</f>
        <v>1205793</v>
      </c>
      <c r="AT92" s="3">
        <f>railway_new!AU92*1000*railway_new!$B$92*0.001*0.37*1.7</f>
        <v>1205793</v>
      </c>
      <c r="AU92" s="3">
        <f>railway_new!AV92*1000*railway_new!$B$92*0.001*0.37*1.7</f>
        <v>1205793</v>
      </c>
      <c r="AV92" s="3">
        <f>railway_new!AW92*1000*railway_new!$B$92*0.001*0.37*1.7</f>
        <v>1205793</v>
      </c>
      <c r="AW92" s="3">
        <f>railway_new!AX92*1000*railway_new!$B$92*0.001*0.37*1.7</f>
        <v>1205793</v>
      </c>
      <c r="AX92" s="3">
        <f>railway_new!AY92*1000*railway_new!$B$92*0.001*0.37*1.7</f>
        <v>1205793</v>
      </c>
      <c r="AY92" s="3">
        <f>railway_new!AZ92*1000*railway_new!$B$92*0.001*0.37*1.7</f>
        <v>1205793</v>
      </c>
      <c r="AZ92" s="3">
        <f>railway_new!BA92*1000*railway_new!$B$92*0.001*0.37*1.7</f>
        <v>1205793</v>
      </c>
    </row>
    <row r="93" spans="1:52" ht="13.5" customHeight="1">
      <c r="A93" s="3" t="s">
        <v>288</v>
      </c>
      <c r="B93" s="5" t="s">
        <v>129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</row>
    <row r="94" spans="1:52" ht="13.5" customHeight="1">
      <c r="A94" s="3" t="s">
        <v>353</v>
      </c>
      <c r="B94" s="5" t="s">
        <v>175</v>
      </c>
      <c r="C94" s="3">
        <f>railway_new!D94*1000*railway_new!$B$94*0.001*0.37*1.7</f>
        <v>4120754.1820175434</v>
      </c>
      <c r="D94" s="3">
        <f>railway_new!E94*1000*railway_new!$B$94*0.001*0.37*1.7</f>
        <v>4179622.0989035093</v>
      </c>
      <c r="E94" s="3">
        <f>railway_new!F94*1000*railway_new!$B$94*0.001*0.37*1.7</f>
        <v>4238490.0157894753</v>
      </c>
      <c r="F94" s="3">
        <f>railway_new!G94*1000*railway_new!$B$94*0.001*0.37*1.7</f>
        <v>4297357.9326754408</v>
      </c>
      <c r="G94" s="3">
        <f>railway_new!H94*1000*railway_new!$B$94*0.001*0.37*1.7</f>
        <v>4356225.8495614054</v>
      </c>
      <c r="H94" s="3">
        <f>railway_new!I94*1000*railway_new!$B$94*0.001*0.37*1.7</f>
        <v>4415093.7664473709</v>
      </c>
      <c r="I94" s="3">
        <f>railway_new!J94*1000*railway_new!$B$94*0.001*0.37*1.7</f>
        <v>4473961.6833333354</v>
      </c>
      <c r="J94" s="3">
        <f>railway_new!K94*1000*railway_new!$B$94*0.001*0.37*1.7</f>
        <v>4532829.6002193019</v>
      </c>
      <c r="K94" s="3">
        <f>railway_new!L94*1000*railway_new!$B$94*0.001*0.37*1.7</f>
        <v>4591697.5171052655</v>
      </c>
      <c r="L94" s="3">
        <f>railway_new!M94*1000*railway_new!$B$94*0.001*0.37*1.7</f>
        <v>4650565.433991232</v>
      </c>
      <c r="M94" s="3">
        <f>railway_new!N94*1000*railway_new!$B$94*0.001*0.37*1.7</f>
        <v>4709433.3508771965</v>
      </c>
      <c r="N94" s="3">
        <f>railway_new!O94*1000*railway_new!$B$94*0.001*0.37*1.7</f>
        <v>4768301.267763162</v>
      </c>
      <c r="O94" s="3">
        <f>railway_new!P94*1000*railway_new!$B$94*0.001*0.37*1.7</f>
        <v>4827169.1846491275</v>
      </c>
      <c r="P94" s="3">
        <f>railway_new!Q94*1000*railway_new!$B$94*0.001*0.37*1.7</f>
        <v>4886037.101535094</v>
      </c>
      <c r="Q94" s="3">
        <f>railway_new!R94*1000*railway_new!$B$94*0.001*0.37*1.7</f>
        <v>4944905.0184210595</v>
      </c>
      <c r="R94" s="3">
        <f>railway_new!S94*1000*railway_new!$B$94*0.001*0.37*1.7</f>
        <v>5003772.935307024</v>
      </c>
      <c r="S94" s="3">
        <f>railway_new!T94*1000*railway_new!$B$94*0.001*0.37*1.7</f>
        <v>5062640.8521929886</v>
      </c>
      <c r="T94" s="3">
        <f>railway_new!U94*1000*railway_new!$B$94*0.001*0.37*1.7</f>
        <v>5121508.7690789551</v>
      </c>
      <c r="U94" s="3">
        <f>railway_new!V94*1000*railway_new!$B$94*0.001*0.37*1.7</f>
        <v>5180376.6859649196</v>
      </c>
      <c r="V94" s="3">
        <f>railway_new!W94*1000*railway_new!$B$94*0.001*0.37*1.7</f>
        <v>5239244.6028508842</v>
      </c>
      <c r="W94" s="3">
        <f>railway_new!X94*1000*railway_new!$B$94*0.001*0.37*1.7</f>
        <v>5298112.5197368497</v>
      </c>
      <c r="X94" s="3">
        <f>railway_new!Y94*1000*railway_new!$B$94*0.001*0.37*1.7</f>
        <v>5356980.4366228152</v>
      </c>
      <c r="Y94" s="3">
        <f>railway_new!Z94*1000*railway_new!$B$94*0.001*0.37*1.7</f>
        <v>5415848.3535087798</v>
      </c>
      <c r="Z94" s="3">
        <f>railway_new!AA94*1000*railway_new!$B$94*0.001*0.37*1.7</f>
        <v>5474716.2703947471</v>
      </c>
      <c r="AA94" s="3">
        <f>railway_new!AB94*1000*railway_new!$B$94*0.001*0.37*1.7</f>
        <v>5533584.1872807117</v>
      </c>
      <c r="AB94" s="3">
        <f>railway_new!AC94*1000*railway_new!$B$94*0.001*0.37*1.7</f>
        <v>5592452.1041666772</v>
      </c>
      <c r="AC94" s="3">
        <f>railway_new!AD94*1000*railway_new!$B$94*0.001*0.37*1.7</f>
        <v>5651320.0210526437</v>
      </c>
      <c r="AD94" s="3">
        <f>railway_new!AE94*1000*railway_new!$B$94*0.001*0.37*1.7</f>
        <v>5710187.9379386073</v>
      </c>
      <c r="AE94" s="3">
        <f>railway_new!AF94*1000*railway_new!$B$94*0.001*0.37*1.7</f>
        <v>5769055.8548245728</v>
      </c>
      <c r="AF94" s="3">
        <f>railway_new!AG94*1000*railway_new!$B$94*0.001*0.37*1.7</f>
        <v>5827923.7717105374</v>
      </c>
      <c r="AG94" s="3">
        <f>railway_new!AH94*1000*railway_new!$B$94*0.001*0.37*1.7</f>
        <v>5886791.6885965038</v>
      </c>
      <c r="AH94" s="3">
        <f>railway_new!AI94*1000*railway_new!$B$94*0.001*0.37*1.7</f>
        <v>5945659.6054824684</v>
      </c>
      <c r="AI94" s="3">
        <f>railway_new!AJ94*1000*railway_new!$B$94*0.001*0.37*1.7</f>
        <v>6004527.5223684339</v>
      </c>
      <c r="AJ94" s="3">
        <f>railway_new!AK94*1000*railway_new!$B$94*0.001*0.37*1.7</f>
        <v>6063395.4392543975</v>
      </c>
      <c r="AK94" s="3">
        <f>railway_new!AL94*1000*railway_new!$B$94*0.001*0.37*1.7</f>
        <v>6122263.3561403649</v>
      </c>
      <c r="AL94" s="3">
        <f>railway_new!AM94*1000*railway_new!$B$94*0.001*0.37*1.7</f>
        <v>6181131.2730263304</v>
      </c>
      <c r="AM94" s="3">
        <f>railway_new!AN94*1000*railway_new!$B$94*0.001*0.37*1.7</f>
        <v>6239999.1899122959</v>
      </c>
      <c r="AN94" s="3">
        <f>railway_new!AO94*1000*railway_new!$B$94*0.001*0.37*1.7</f>
        <v>6298867.1067982614</v>
      </c>
      <c r="AO94" s="3">
        <f>railway_new!AP94*1000*railway_new!$B$94*0.001*0.37*1.7</f>
        <v>6357735.023684226</v>
      </c>
      <c r="AP94" s="3">
        <f>railway_new!AQ94*1000*railway_new!$B$94*0.001*0.37*1.7</f>
        <v>6416602.9405701924</v>
      </c>
      <c r="AQ94" s="3">
        <f>railway_new!AR94*1000*railway_new!$B$94*0.001*0.37*1.7</f>
        <v>6475470.8574561561</v>
      </c>
      <c r="AR94" s="3">
        <f>railway_new!AS94*1000*railway_new!$B$94*0.001*0.37*1.7</f>
        <v>6534338.7743421225</v>
      </c>
      <c r="AS94" s="3">
        <f>railway_new!AT94*1000*railway_new!$B$94*0.001*0.37*1.7</f>
        <v>6593206.6912280871</v>
      </c>
      <c r="AT94" s="3">
        <f>railway_new!AU94*1000*railway_new!$B$94*0.001*0.37*1.7</f>
        <v>6652074.6081140516</v>
      </c>
      <c r="AU94" s="3">
        <f>railway_new!AV94*1000*railway_new!$B$94*0.001*0.37*1.7</f>
        <v>6710942.5249999994</v>
      </c>
      <c r="AV94" s="3">
        <f>railway_new!AW94*1000*railway_new!$B$94*0.001*0.37*1.7</f>
        <v>6710942.5249999994</v>
      </c>
      <c r="AW94" s="3">
        <f>railway_new!AX94*1000*railway_new!$B$94*0.001*0.37*1.7</f>
        <v>6710942.5249999994</v>
      </c>
      <c r="AX94" s="3">
        <f>railway_new!AY94*1000*railway_new!$B$94*0.001*0.37*1.7</f>
        <v>6710942.5249999994</v>
      </c>
      <c r="AY94" s="3">
        <f>railway_new!AZ94*1000*railway_new!$B$94*0.001*0.37*1.7</f>
        <v>6710942.5249999994</v>
      </c>
      <c r="AZ94" s="3">
        <f>railway_new!BA94*1000*railway_new!$B$94*0.001*0.37*1.7</f>
        <v>6710942.5249999994</v>
      </c>
    </row>
    <row r="95" spans="1:52" ht="13.5" customHeight="1">
      <c r="A95" s="3" t="s">
        <v>354</v>
      </c>
      <c r="B95" s="5" t="s">
        <v>131</v>
      </c>
      <c r="C95" s="3">
        <f>railway_new!D95*1000*railway_new!$B$95*0.001*0.37*1.7</f>
        <v>2881147.0799999996</v>
      </c>
      <c r="D95" s="3">
        <f>railway_new!E95*1000*railway_new!$B$95*0.001*0.37*1.7</f>
        <v>2872481.9759999998</v>
      </c>
      <c r="E95" s="3">
        <f>railway_new!F95*1000*railway_new!$B$95*0.001*0.37*1.7</f>
        <v>2863816.872</v>
      </c>
      <c r="F95" s="3">
        <f>railway_new!G95*1000*railway_new!$B$95*0.001*0.37*1.7</f>
        <v>2855151.7680000002</v>
      </c>
      <c r="G95" s="3">
        <f>railway_new!H95*1000*railway_new!$B$95*0.001*0.37*1.7</f>
        <v>2846486.6640000008</v>
      </c>
      <c r="H95" s="3">
        <f>railway_new!I95*1000*railway_new!$B$95*0.001*0.37*1.7</f>
        <v>2837821.56</v>
      </c>
      <c r="I95" s="3">
        <f>railway_new!J95*1000*railway_new!$B$95*0.001*0.37*1.7</f>
        <v>2836196.8530000001</v>
      </c>
      <c r="J95" s="3">
        <f>railway_new!K95*1000*railway_new!$B$95*0.001*0.37*1.7</f>
        <v>2834572.1459999993</v>
      </c>
      <c r="K95" s="3">
        <f>railway_new!L95*1000*railway_new!$B$95*0.001*0.37*1.7</f>
        <v>2832947.4389999993</v>
      </c>
      <c r="L95" s="3">
        <f>railway_new!M95*1000*railway_new!$B$95*0.001*0.37*1.7</f>
        <v>2831322.7319999994</v>
      </c>
      <c r="M95" s="3">
        <f>railway_new!N95*1000*railway_new!$B$95*0.001*0.37*1.7</f>
        <v>2829698.0249999999</v>
      </c>
      <c r="N95" s="3">
        <f>railway_new!O95*1000*railway_new!$B$95*0.001*0.37*1.7</f>
        <v>2817061.415</v>
      </c>
      <c r="O95" s="3">
        <f>railway_new!P95*1000*railway_new!$B$95*0.001*0.37*1.7</f>
        <v>2817061.415</v>
      </c>
      <c r="P95" s="3">
        <f>railway_new!Q95*1000*railway_new!$B$95*0.001*0.37*1.7</f>
        <v>2813450.9549999996</v>
      </c>
      <c r="Q95" s="3">
        <f>railway_new!R95*1000*railway_new!$B$95*0.001*0.37*1.7</f>
        <v>2813450.9549999996</v>
      </c>
      <c r="R95" s="3">
        <f>railway_new!S95*1000*railway_new!$B$95*0.001*0.37*1.7</f>
        <v>2810743.11</v>
      </c>
      <c r="S95" s="3">
        <f>railway_new!T95*1000*railway_new!$B$95*0.001*0.37*1.7</f>
        <v>2809840.4950000001</v>
      </c>
      <c r="T95" s="3">
        <f>railway_new!U95*1000*railway_new!$B$95*0.001*0.37*1.7</f>
        <v>2825184.9499999997</v>
      </c>
      <c r="U95" s="3">
        <f>railway_new!V95*1000*railway_new!$B$95*0.001*0.37*1.7</f>
        <v>2843237.25</v>
      </c>
      <c r="V95" s="3">
        <f>railway_new!W95*1000*railway_new!$B$95*0.001*0.37*1.7</f>
        <v>2826087.5649999999</v>
      </c>
      <c r="W95" s="3">
        <f>railway_new!X95*1000*railway_new!$B$95*0.001*0.37*1.7</f>
        <v>2789982.9649999999</v>
      </c>
      <c r="X95" s="3">
        <f>railway_new!Y95*1000*railway_new!$B$95*0.001*0.37*1.7</f>
        <v>2789982.9649999999</v>
      </c>
      <c r="Y95" s="3">
        <f>railway_new!Z95*1000*railway_new!$B$95*0.001*0.37*1.7</f>
        <v>2790885.5799999996</v>
      </c>
      <c r="Z95" s="3">
        <f>railway_new!AA95*1000*railway_new!$B$95*0.001*0.37*1.7</f>
        <v>2796301.27</v>
      </c>
      <c r="AA95" s="3">
        <f>railway_new!AB95*1000*railway_new!$B$95*0.001*0.37*1.7</f>
        <v>2799009.1149999998</v>
      </c>
      <c r="AB95" s="3">
        <f>railway_new!AC95*1000*railway_new!$B$95*0.001*0.37*1.7</f>
        <v>2799009.1149999998</v>
      </c>
      <c r="AC95" s="3">
        <f>railway_new!AD95*1000*railway_new!$B$95*0.001*0.37*1.7</f>
        <v>2816158.8</v>
      </c>
      <c r="AD95" s="3">
        <f>railway_new!AE95*1000*railway_new!$B$95*0.001*0.37*1.7</f>
        <v>2814353.5700000003</v>
      </c>
      <c r="AE95" s="3">
        <f>railway_new!AF95*1000*railway_new!$B$95*0.001*0.37*1.7</f>
        <v>2820671.875</v>
      </c>
      <c r="AF95" s="3">
        <f>railway_new!AG95*1000*railway_new!$B$95*0.001*0.37*1.7</f>
        <v>2814353.5700000003</v>
      </c>
      <c r="AG95" s="3">
        <f>railway_new!AH95*1000*railway_new!$B$95*0.001*0.37*1.7</f>
        <v>2818866.645</v>
      </c>
      <c r="AH95" s="3">
        <f>railway_new!AI95*1000*railway_new!$B$95*0.001*0.37*1.7</f>
        <v>2820671.875</v>
      </c>
      <c r="AI95" s="3">
        <f>railway_new!AJ95*1000*railway_new!$B$95*0.001*0.37*1.7</f>
        <v>2824282.335</v>
      </c>
      <c r="AJ95" s="3">
        <f>railway_new!AK95*1000*railway_new!$B$95*0.001*0.37*1.7</f>
        <v>2834211.1</v>
      </c>
      <c r="AK95" s="3">
        <f>railway_new!AL95*1000*railway_new!$B$95*0.001*0.37*1.7</f>
        <v>3045423.01</v>
      </c>
      <c r="AL95" s="3">
        <f>railway_new!AM95*1000*railway_new!$B$95*0.001*0.37*1.7</f>
        <v>3061670.0799999996</v>
      </c>
      <c r="AM95" s="3">
        <f>railway_new!AN95*1000*railway_new!$B$95*0.001*0.37*1.7</f>
        <v>3061670.0799999996</v>
      </c>
      <c r="AN95" s="3">
        <f>railway_new!AO95*1000*railway_new!$B$95*0.001*0.37*1.7</f>
        <v>3067988.3849999998</v>
      </c>
      <c r="AO95" s="3">
        <f>railway_new!AP95*1000*railway_new!$B$95*0.001*0.37*1.7</f>
        <v>3051741.3149999999</v>
      </c>
      <c r="AP95" s="3">
        <f>railway_new!AQ95*1000*railway_new!$B$95*0.001*0.37*1.7</f>
        <v>3049033.47</v>
      </c>
      <c r="AQ95" s="3">
        <f>railway_new!AR95*1000*railway_new!$B$95*0.001*0.37*1.7</f>
        <v>3265931.8544999999</v>
      </c>
      <c r="AR95" s="3">
        <f>railway_new!AS95*1000*railway_new!$B$95*0.001*0.37*1.7</f>
        <v>3282991.2779999999</v>
      </c>
      <c r="AS95" s="3">
        <f>railway_new!AT95*1000*railway_new!$B$95*0.001*0.37*1.7</f>
        <v>3294635.0115</v>
      </c>
      <c r="AT95" s="3">
        <f>railway_new!AU95*1000*railway_new!$B$95*0.001*0.37*1.7</f>
        <v>3309076.8514999999</v>
      </c>
      <c r="AU95" s="3">
        <f>railway_new!AV95*1000*railway_new!$B$95*0.001*0.37*1.7</f>
        <v>3311062.6044999999</v>
      </c>
      <c r="AV95" s="3">
        <f>railway_new!AW95*1000*railway_new!$B$95*0.001*0.37*1.7</f>
        <v>3559913.56</v>
      </c>
      <c r="AW95" s="3">
        <f>railway_new!AX95*1000*railway_new!$B$95*0.001*0.37*1.7</f>
        <v>3674545.665</v>
      </c>
      <c r="AX95" s="3">
        <f>railway_new!AY95*1000*railway_new!$B$95*0.001*0.37*1.7</f>
        <v>3783491.2954999995</v>
      </c>
      <c r="AY95" s="3">
        <f>railway_new!AZ95*1000*railway_new!$B$95*0.001*0.37*1.7</f>
        <v>3790983</v>
      </c>
      <c r="AZ95" s="3">
        <f>railway_new!BA95*1000*railway_new!$B$95*0.001*0.37*1.7</f>
        <v>3710830.7880000002</v>
      </c>
    </row>
    <row r="96" spans="1:52" ht="13.5" customHeight="1">
      <c r="A96" s="3" t="s">
        <v>289</v>
      </c>
      <c r="B96" s="5" t="s">
        <v>132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</row>
    <row r="97" spans="1:52" ht="13.5" customHeight="1">
      <c r="A97" s="3" t="s">
        <v>355</v>
      </c>
      <c r="B97" s="5" t="s">
        <v>133</v>
      </c>
      <c r="C97" s="3">
        <f>railway_new!D97*1000*railway_new!$B$97*0.001*0.37*1.7</f>
        <v>0</v>
      </c>
      <c r="D97" s="3">
        <f>railway_new!E97*1000*railway_new!$B$97*0.001*0.37*1.7</f>
        <v>0</v>
      </c>
      <c r="E97" s="3">
        <f>railway_new!F97*1000*railway_new!$B$97*0.001*0.37*1.7</f>
        <v>0</v>
      </c>
      <c r="F97" s="3">
        <f>railway_new!G97*1000*railway_new!$B$97*0.001*0.37*1.7</f>
        <v>0</v>
      </c>
      <c r="G97" s="3">
        <f>railway_new!H97*1000*railway_new!$B$97*0.001*0.37*1.7</f>
        <v>0</v>
      </c>
      <c r="H97" s="3">
        <f>railway_new!I97*1000*railway_new!$B$97*0.001*0.37*1.7</f>
        <v>0</v>
      </c>
      <c r="I97" s="3">
        <f>railway_new!J97*1000*railway_new!$B$97*0.001*0.37*1.7</f>
        <v>0</v>
      </c>
      <c r="J97" s="3">
        <f>railway_new!K97*1000*railway_new!$B$97*0.001*0.37*1.7</f>
        <v>0</v>
      </c>
      <c r="K97" s="3">
        <f>railway_new!L97*1000*railway_new!$B$97*0.001*0.37*1.7</f>
        <v>0</v>
      </c>
      <c r="L97" s="3">
        <f>railway_new!M97*1000*railway_new!$B$97*0.001*0.37*1.7</f>
        <v>0</v>
      </c>
      <c r="M97" s="3">
        <f>railway_new!N97*1000*railway_new!$B$97*0.001*0.37*1.7</f>
        <v>0</v>
      </c>
      <c r="N97" s="3">
        <f>railway_new!O97*1000*railway_new!$B$97*0.001*0.37*1.7</f>
        <v>0</v>
      </c>
      <c r="O97" s="3">
        <f>railway_new!P97*1000*railway_new!$B$97*0.001*0.37*1.7</f>
        <v>0</v>
      </c>
      <c r="P97" s="3">
        <f>railway_new!Q97*1000*railway_new!$B$97*0.001*0.37*1.7</f>
        <v>0</v>
      </c>
      <c r="Q97" s="3">
        <f>railway_new!R97*1000*railway_new!$B$97*0.001*0.37*1.7</f>
        <v>0</v>
      </c>
      <c r="R97" s="3">
        <f>railway_new!S97*1000*railway_new!$B$97*0.001*0.37*1.7</f>
        <v>0</v>
      </c>
      <c r="S97" s="3">
        <f>railway_new!T97*1000*railway_new!$B$97*0.001*0.37*1.7</f>
        <v>0</v>
      </c>
      <c r="T97" s="3">
        <f>railway_new!U97*1000*railway_new!$B$97*0.001*0.37*1.7</f>
        <v>0</v>
      </c>
      <c r="U97" s="3">
        <f>railway_new!V97*1000*railway_new!$B$97*0.001*0.37*1.7</f>
        <v>0</v>
      </c>
      <c r="V97" s="3">
        <f>railway_new!W97*1000*railway_new!$B$97*0.001*0.37*1.7</f>
        <v>0</v>
      </c>
      <c r="W97" s="3">
        <f>railway_new!X97*1000*railway_new!$B$97*0.001*0.37*1.7</f>
        <v>0</v>
      </c>
      <c r="X97" s="3">
        <f>railway_new!Y97*1000*railway_new!$B$97*0.001*0.37*1.7</f>
        <v>0</v>
      </c>
      <c r="Y97" s="3">
        <f>railway_new!Z97*1000*railway_new!$B$97*0.001*0.37*1.7</f>
        <v>0</v>
      </c>
      <c r="Z97" s="3">
        <f>railway_new!AA97*1000*railway_new!$B$97*0.001*0.37*1.7</f>
        <v>0</v>
      </c>
      <c r="AA97" s="3">
        <f>railway_new!AB97*1000*railway_new!$B$97*0.001*0.37*1.7</f>
        <v>0</v>
      </c>
      <c r="AB97" s="3">
        <f>railway_new!AC97*1000*railway_new!$B$97*0.001*0.37*1.7</f>
        <v>0</v>
      </c>
      <c r="AC97" s="3">
        <f>railway_new!AD97*1000*railway_new!$B$97*0.001*0.37*1.7</f>
        <v>0</v>
      </c>
      <c r="AD97" s="3">
        <f>railway_new!AE97*1000*railway_new!$B$97*0.001*0.37*1.7</f>
        <v>0</v>
      </c>
      <c r="AE97" s="3">
        <f>railway_new!AF97*1000*railway_new!$B$97*0.001*0.37*1.7</f>
        <v>0</v>
      </c>
      <c r="AF97" s="3">
        <f>railway_new!AG97*1000*railway_new!$B$97*0.001*0.37*1.7</f>
        <v>0</v>
      </c>
      <c r="AG97" s="3">
        <f>railway_new!AH97*1000*railway_new!$B$97*0.001*0.37*1.7</f>
        <v>0</v>
      </c>
      <c r="AH97" s="3">
        <f>railway_new!AI97*1000*railway_new!$B$97*0.001*0.37*1.7</f>
        <v>0</v>
      </c>
      <c r="AI97" s="3">
        <f>railway_new!AJ97*1000*railway_new!$B$97*0.001*0.37*1.7</f>
        <v>0</v>
      </c>
      <c r="AJ97" s="3">
        <f>railway_new!AK97*1000*railway_new!$B$97*0.001*0.37*1.7</f>
        <v>0</v>
      </c>
      <c r="AK97" s="3">
        <f>railway_new!AL97*1000*railway_new!$B$97*0.001*0.37*1.7</f>
        <v>0</v>
      </c>
      <c r="AL97" s="3">
        <f>railway_new!AM97*1000*railway_new!$B$97*0.001*0.37*1.7</f>
        <v>0</v>
      </c>
      <c r="AM97" s="3">
        <f>railway_new!AN97*1000*railway_new!$B$97*0.001*0.37*1.7</f>
        <v>0</v>
      </c>
      <c r="AN97" s="3">
        <f>railway_new!AO97*1000*railway_new!$B$97*0.001*0.37*1.7</f>
        <v>0</v>
      </c>
      <c r="AO97" s="3">
        <f>railway_new!AP97*1000*railway_new!$B$97*0.001*0.37*1.7</f>
        <v>0</v>
      </c>
      <c r="AP97" s="3">
        <f>railway_new!AQ97*1000*railway_new!$B$97*0.001*0.37*1.7</f>
        <v>0</v>
      </c>
      <c r="AQ97" s="3">
        <f>railway_new!AR97*1000*railway_new!$B$97*0.001*0.37*1.7</f>
        <v>0</v>
      </c>
      <c r="AR97" s="3">
        <f>railway_new!AS97*1000*railway_new!$B$97*0.001*0.37*1.7</f>
        <v>0</v>
      </c>
      <c r="AS97" s="3">
        <f>railway_new!AT97*1000*railway_new!$B$97*0.001*0.37*1.7</f>
        <v>0</v>
      </c>
      <c r="AT97" s="3">
        <f>railway_new!AU97*1000*railway_new!$B$97*0.001*0.37*1.7</f>
        <v>0</v>
      </c>
      <c r="AU97" s="3">
        <f>railway_new!AV97*1000*railway_new!$B$97*0.001*0.37*1.7</f>
        <v>0</v>
      </c>
      <c r="AV97" s="3">
        <f>railway_new!AW97*1000*railway_new!$B$97*0.001*0.37*1.7</f>
        <v>0</v>
      </c>
      <c r="AW97" s="3">
        <f>railway_new!AX97*1000*railway_new!$B$97*0.001*0.37*1.7</f>
        <v>0</v>
      </c>
      <c r="AX97" s="3">
        <f>railway_new!AY97*1000*railway_new!$B$97*0.001*0.37*1.7</f>
        <v>0</v>
      </c>
      <c r="AY97" s="3">
        <f>railway_new!AZ97*1000*railway_new!$B$97*0.001*0.37*1.7</f>
        <v>0</v>
      </c>
      <c r="AZ97" s="3">
        <f>railway_new!BA97*1000*railway_new!$B$97*0.001*0.37*1.7</f>
        <v>0</v>
      </c>
    </row>
    <row r="98" spans="1:52" ht="13.5" customHeight="1">
      <c r="A98" s="3" t="s">
        <v>290</v>
      </c>
      <c r="B98" s="5" t="s">
        <v>134</v>
      </c>
      <c r="C98" s="3">
        <f>railway_new!D98*1000*railway_new!$B$98*0.001*0.37*1.7</f>
        <v>248396.10833333328</v>
      </c>
      <c r="D98" s="3">
        <f>railway_new!E98*1000*railway_new!$B$98*0.001*0.37*1.7</f>
        <v>251944.62416666668</v>
      </c>
      <c r="E98" s="3">
        <f>railway_new!F98*1000*railway_new!$B$98*0.001*0.37*1.7</f>
        <v>255493.13999999996</v>
      </c>
      <c r="F98" s="3">
        <f>railway_new!G98*1000*railway_new!$B$98*0.001*0.37*1.7</f>
        <v>259041.65583333335</v>
      </c>
      <c r="G98" s="3">
        <f>railway_new!H98*1000*railway_new!$B$98*0.001*0.37*1.7</f>
        <v>262590.17166666669</v>
      </c>
      <c r="H98" s="3">
        <f>railway_new!I98*1000*railway_new!$B$98*0.001*0.37*1.7</f>
        <v>266138.6875</v>
      </c>
      <c r="I98" s="3">
        <f>railway_new!J98*1000*railway_new!$B$98*0.001*0.37*1.7</f>
        <v>269687.20333333337</v>
      </c>
      <c r="J98" s="3">
        <f>railway_new!K98*1000*railway_new!$B$98*0.001*0.37*1.7</f>
        <v>273235.71916666668</v>
      </c>
      <c r="K98" s="3">
        <f>railway_new!L98*1000*railway_new!$B$98*0.001*0.37*1.7</f>
        <v>276784.23500000004</v>
      </c>
      <c r="L98" s="3">
        <f>railway_new!M98*1000*railway_new!$B$98*0.001*0.37*1.7</f>
        <v>280332.75083333335</v>
      </c>
      <c r="M98" s="3">
        <f>railway_new!N98*1000*railway_new!$B$98*0.001*0.37*1.7</f>
        <v>283881.26666666672</v>
      </c>
      <c r="N98" s="3">
        <f>railway_new!O98*1000*railway_new!$B$98*0.001*0.37*1.7</f>
        <v>287429.78250000003</v>
      </c>
      <c r="O98" s="3">
        <f>railway_new!P98*1000*railway_new!$B$98*0.001*0.37*1.7</f>
        <v>290978.2983333334</v>
      </c>
      <c r="P98" s="3">
        <f>railway_new!Q98*1000*railway_new!$B$98*0.001*0.37*1.7</f>
        <v>294526.81416666671</v>
      </c>
      <c r="Q98" s="3">
        <f>railway_new!R98*1000*railway_new!$B$98*0.001*0.37*1.7</f>
        <v>298075.33</v>
      </c>
      <c r="R98" s="3">
        <f>railway_new!S98*1000*railway_new!$B$98*0.001*0.37*1.7</f>
        <v>301623.84583333338</v>
      </c>
      <c r="S98" s="3">
        <f>railway_new!T98*1000*railway_new!$B$98*0.001*0.37*1.7</f>
        <v>305172.36166666681</v>
      </c>
      <c r="T98" s="3">
        <f>railway_new!U98*1000*railway_new!$B$98*0.001*0.37*1.7</f>
        <v>308720.87750000006</v>
      </c>
      <c r="U98" s="3">
        <f>railway_new!V98*1000*railway_new!$B$98*0.001*0.37*1.7</f>
        <v>312269.39333333343</v>
      </c>
      <c r="V98" s="3">
        <f>railway_new!W98*1000*railway_new!$B$98*0.001*0.37*1.7</f>
        <v>315817.90916666674</v>
      </c>
      <c r="W98" s="3">
        <f>railway_new!X98*1000*railway_new!$B$98*0.001*0.37*1.7</f>
        <v>319366.4250000001</v>
      </c>
      <c r="X98" s="3">
        <f>railway_new!Y98*1000*railway_new!$B$98*0.001*0.37*1.7</f>
        <v>322914.94083333341</v>
      </c>
      <c r="Y98" s="3">
        <f>railway_new!Z98*1000*railway_new!$B$98*0.001*0.37*1.7</f>
        <v>326463.45666666678</v>
      </c>
      <c r="Z98" s="3">
        <f>railway_new!AA98*1000*railway_new!$B$98*0.001*0.37*1.7</f>
        <v>330011.97250000015</v>
      </c>
      <c r="AA98" s="3">
        <f>railway_new!AB98*1000*railway_new!$B$98*0.001*0.37*1.7</f>
        <v>333560.4883333334</v>
      </c>
      <c r="AB98" s="3">
        <f>railway_new!AC98*1000*railway_new!$B$98*0.001*0.37*1.7</f>
        <v>337109.00416666677</v>
      </c>
      <c r="AC98" s="3">
        <f>railway_new!AD98*1000*railway_new!$B$98*0.001*0.37*1.7</f>
        <v>340657.52000000014</v>
      </c>
      <c r="AD98" s="3">
        <f>railway_new!AE98*1000*railway_new!$B$98*0.001*0.37*1.7</f>
        <v>344206.03583333344</v>
      </c>
      <c r="AE98" s="3">
        <f>railway_new!AF98*1000*railway_new!$B$98*0.001*0.37*1.7</f>
        <v>347754.55166666681</v>
      </c>
      <c r="AF98" s="3">
        <f>railway_new!AG98*1000*railway_new!$B$98*0.001*0.37*1.7</f>
        <v>351303.06750000006</v>
      </c>
      <c r="AG98" s="3">
        <f>railway_new!AH98*1000*railway_new!$B$98*0.001*0.37*1.7</f>
        <v>354851.58333333349</v>
      </c>
      <c r="AH98" s="3">
        <f>railway_new!AI98*1000*railway_new!$B$98*0.001*0.37*1.7</f>
        <v>358400.0991666668</v>
      </c>
      <c r="AI98" s="3">
        <f>railway_new!AJ98*1000*railway_new!$B$98*0.001*0.37*1.7</f>
        <v>361948.61499999999</v>
      </c>
      <c r="AJ98" s="3">
        <f>railway_new!AK98*1000*railway_new!$B$98*0.001*0.37*1.7</f>
        <v>361948.61499999999</v>
      </c>
      <c r="AK98" s="3">
        <f>railway_new!AL98*1000*railway_new!$B$98*0.001*0.37*1.7</f>
        <v>361948.61499999999</v>
      </c>
      <c r="AL98" s="3">
        <f>railway_new!AM98*1000*railway_new!$B$98*0.001*0.37*1.7</f>
        <v>361948.61499999999</v>
      </c>
      <c r="AM98" s="3">
        <f>railway_new!AN98*1000*railway_new!$B$98*0.001*0.37*1.7</f>
        <v>361948.61499999999</v>
      </c>
      <c r="AN98" s="3">
        <f>railway_new!AO98*1000*railway_new!$B$98*0.001*0.37*1.7</f>
        <v>361948.61499999999</v>
      </c>
      <c r="AO98" s="3">
        <f>railway_new!AP98*1000*railway_new!$B$98*0.001*0.37*1.7</f>
        <v>361948.61499999999</v>
      </c>
      <c r="AP98" s="3">
        <f>railway_new!AQ98*1000*railway_new!$B$98*0.001*0.37*1.7</f>
        <v>361948.61499999999</v>
      </c>
      <c r="AQ98" s="3">
        <f>railway_new!AR98*1000*railway_new!$B$98*0.001*0.37*1.7</f>
        <v>361948.61499999999</v>
      </c>
      <c r="AR98" s="3">
        <f>railway_new!AS98*1000*railway_new!$B$98*0.001*0.37*1.7</f>
        <v>361948.61499999999</v>
      </c>
      <c r="AS98" s="3">
        <f>railway_new!AT98*1000*railway_new!$B$98*0.001*0.37*1.7</f>
        <v>361948.61499999999</v>
      </c>
      <c r="AT98" s="3">
        <f>railway_new!AU98*1000*railway_new!$B$98*0.001*0.37*1.7</f>
        <v>361948.61499999999</v>
      </c>
      <c r="AU98" s="3">
        <f>railway_new!AV98*1000*railway_new!$B$98*0.001*0.37*1.7</f>
        <v>361948.61499999999</v>
      </c>
      <c r="AV98" s="3">
        <f>railway_new!AW98*1000*railway_new!$B$98*0.001*0.37*1.7</f>
        <v>361948.61499999999</v>
      </c>
      <c r="AW98" s="3">
        <f>railway_new!AX98*1000*railway_new!$B$98*0.001*0.37*1.7</f>
        <v>361948.61499999999</v>
      </c>
      <c r="AX98" s="3">
        <f>railway_new!AY98*1000*railway_new!$B$98*0.001*0.37*1.7</f>
        <v>361948.61499999999</v>
      </c>
      <c r="AY98" s="3">
        <f>railway_new!AZ98*1000*railway_new!$B$98*0.001*0.37*1.7</f>
        <v>361948.61499999999</v>
      </c>
      <c r="AZ98" s="3">
        <f>railway_new!BA98*1000*railway_new!$B$98*0.001*0.37*1.7</f>
        <v>361948.61499999999</v>
      </c>
    </row>
    <row r="99" spans="1:52" ht="13.5" customHeight="1">
      <c r="A99" s="3" t="s">
        <v>291</v>
      </c>
      <c r="B99" s="5" t="s">
        <v>139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</row>
    <row r="100" spans="1:52" ht="13.5" customHeight="1">
      <c r="A100" s="5" t="s">
        <v>237</v>
      </c>
      <c r="B100" s="5" t="s">
        <v>135</v>
      </c>
      <c r="C100" s="3">
        <f>railway_new!D100*1000*railway_new!$B$100*0.001*0.37*1.7</f>
        <v>0</v>
      </c>
      <c r="D100" s="3">
        <f>railway_new!E100*1000*railway_new!$B$100*0.001*0.37*1.7</f>
        <v>0</v>
      </c>
      <c r="E100" s="3">
        <f>railway_new!F100*1000*railway_new!$B$100*0.001*0.37*1.7</f>
        <v>0</v>
      </c>
      <c r="F100" s="3">
        <f>railway_new!G100*1000*railway_new!$B$100*0.001*0.37*1.7</f>
        <v>0</v>
      </c>
      <c r="G100" s="3">
        <f>railway_new!H100*1000*railway_new!$B$100*0.001*0.37*1.7</f>
        <v>0</v>
      </c>
      <c r="H100" s="3">
        <f>railway_new!I100*1000*railway_new!$B$100*0.001*0.37*1.7</f>
        <v>0</v>
      </c>
      <c r="I100" s="3">
        <f>railway_new!J100*1000*railway_new!$B$100*0.001*0.37*1.7</f>
        <v>0</v>
      </c>
      <c r="J100" s="3">
        <f>railway_new!K100*1000*railway_new!$B$100*0.001*0.37*1.7</f>
        <v>0</v>
      </c>
      <c r="K100" s="3">
        <f>railway_new!L100*1000*railway_new!$B$100*0.001*0.37*1.7</f>
        <v>0</v>
      </c>
      <c r="L100" s="3">
        <f>railway_new!M100*1000*railway_new!$B$100*0.001*0.37*1.7</f>
        <v>0</v>
      </c>
      <c r="M100" s="3">
        <f>railway_new!N100*1000*railway_new!$B$100*0.001*0.37*1.7</f>
        <v>0</v>
      </c>
      <c r="N100" s="3">
        <f>railway_new!O100*1000*railway_new!$B$100*0.001*0.37*1.7</f>
        <v>0</v>
      </c>
      <c r="O100" s="3">
        <f>railway_new!P100*1000*railway_new!$B$100*0.001*0.37*1.7</f>
        <v>0</v>
      </c>
      <c r="P100" s="3">
        <f>railway_new!Q100*1000*railway_new!$B$100*0.001*0.37*1.7</f>
        <v>0</v>
      </c>
      <c r="Q100" s="3">
        <f>railway_new!R100*1000*railway_new!$B$100*0.001*0.37*1.7</f>
        <v>0</v>
      </c>
      <c r="R100" s="3">
        <f>railway_new!S100*1000*railway_new!$B$100*0.001*0.37*1.7</f>
        <v>0</v>
      </c>
      <c r="S100" s="3">
        <f>railway_new!T100*1000*railway_new!$B$100*0.001*0.37*1.7</f>
        <v>0</v>
      </c>
      <c r="T100" s="3">
        <f>railway_new!U100*1000*railway_new!$B$100*0.001*0.37*1.7</f>
        <v>0</v>
      </c>
      <c r="U100" s="3">
        <f>railway_new!V100*1000*railway_new!$B$100*0.001*0.37*1.7</f>
        <v>0</v>
      </c>
      <c r="V100" s="3">
        <f>railway_new!W100*1000*railway_new!$B$100*0.001*0.37*1.7</f>
        <v>0</v>
      </c>
      <c r="W100" s="3">
        <f>railway_new!X100*1000*railway_new!$B$100*0.001*0.37*1.7</f>
        <v>0</v>
      </c>
      <c r="X100" s="3">
        <f>railway_new!Y100*1000*railway_new!$B$100*0.001*0.37*1.7</f>
        <v>0</v>
      </c>
      <c r="Y100" s="3">
        <f>railway_new!Z100*1000*railway_new!$B$100*0.001*0.37*1.7</f>
        <v>0</v>
      </c>
      <c r="Z100" s="3">
        <f>railway_new!AA100*1000*railway_new!$B$100*0.001*0.37*1.7</f>
        <v>0</v>
      </c>
      <c r="AA100" s="3">
        <f>railway_new!AB100*1000*railway_new!$B$100*0.001*0.37*1.7</f>
        <v>0</v>
      </c>
      <c r="AB100" s="3">
        <f>railway_new!AC100*1000*railway_new!$B$100*0.001*0.37*1.7</f>
        <v>0</v>
      </c>
      <c r="AC100" s="3">
        <f>railway_new!AD100*1000*railway_new!$B$100*0.001*0.37*1.7</f>
        <v>0</v>
      </c>
      <c r="AD100" s="3">
        <f>railway_new!AE100*1000*railway_new!$B$100*0.001*0.37*1.7</f>
        <v>0</v>
      </c>
      <c r="AE100" s="3">
        <f>railway_new!AF100*1000*railway_new!$B$100*0.001*0.37*1.7</f>
        <v>0</v>
      </c>
      <c r="AF100" s="3">
        <f>railway_new!AG100*1000*railway_new!$B$100*0.001*0.37*1.7</f>
        <v>0</v>
      </c>
      <c r="AG100" s="3">
        <f>railway_new!AH100*1000*railway_new!$B$100*0.001*0.37*1.7</f>
        <v>0</v>
      </c>
      <c r="AH100" s="3">
        <f>railway_new!AI100*1000*railway_new!$B$100*0.001*0.37*1.7</f>
        <v>0</v>
      </c>
      <c r="AI100" s="3">
        <f>railway_new!AJ100*1000*railway_new!$B$100*0.001*0.37*1.7</f>
        <v>0</v>
      </c>
      <c r="AJ100" s="3">
        <f>railway_new!AK100*1000*railway_new!$B$100*0.001*0.37*1.7</f>
        <v>0</v>
      </c>
      <c r="AK100" s="3">
        <f>railway_new!AL100*1000*railway_new!$B$100*0.001*0.37*1.7</f>
        <v>0</v>
      </c>
      <c r="AL100" s="3">
        <f>railway_new!AM100*1000*railway_new!$B$100*0.001*0.37*1.7</f>
        <v>0</v>
      </c>
      <c r="AM100" s="3">
        <f>railway_new!AN100*1000*railway_new!$B$100*0.001*0.37*1.7</f>
        <v>0</v>
      </c>
      <c r="AN100" s="3">
        <f>railway_new!AO100*1000*railway_new!$B$100*0.001*0.37*1.7</f>
        <v>0</v>
      </c>
      <c r="AO100" s="3">
        <f>railway_new!AP100*1000*railway_new!$B$100*0.001*0.37*1.7</f>
        <v>0</v>
      </c>
      <c r="AP100" s="3">
        <f>railway_new!AQ100*1000*railway_new!$B$100*0.001*0.37*1.7</f>
        <v>0</v>
      </c>
      <c r="AQ100" s="3">
        <f>railway_new!AR100*1000*railway_new!$B$100*0.001*0.37*1.7</f>
        <v>0</v>
      </c>
      <c r="AR100" s="3">
        <f>railway_new!AS100*1000*railway_new!$B$100*0.001*0.37*1.7</f>
        <v>0</v>
      </c>
      <c r="AS100" s="3">
        <f>railway_new!AT100*1000*railway_new!$B$100*0.001*0.37*1.7</f>
        <v>0</v>
      </c>
      <c r="AT100" s="3">
        <f>railway_new!AU100*1000*railway_new!$B$100*0.001*0.37*1.7</f>
        <v>0</v>
      </c>
      <c r="AU100" s="3">
        <f>railway_new!AV100*1000*railway_new!$B$100*0.001*0.37*1.7</f>
        <v>387221.83499999996</v>
      </c>
      <c r="AV100" s="3">
        <f>railway_new!AW100*1000*railway_new!$B$100*0.001*0.37*1.7</f>
        <v>0</v>
      </c>
      <c r="AW100" s="3">
        <f>railway_new!AX100*1000*railway_new!$B$100*0.001*0.37*1.7</f>
        <v>0</v>
      </c>
      <c r="AX100" s="3">
        <f>railway_new!AY100*1000*railway_new!$B$100*0.001*0.37*1.7</f>
        <v>0</v>
      </c>
      <c r="AY100" s="3">
        <f>railway_new!AZ100*1000*railway_new!$B$100*0.001*0.37*1.7</f>
        <v>0</v>
      </c>
      <c r="AZ100" s="3">
        <f>railway_new!BA100*1000*railway_new!$B$100*0.001*0.37*1.7</f>
        <v>0</v>
      </c>
    </row>
    <row r="101" spans="1:52" ht="13.5" customHeight="1">
      <c r="A101" s="3" t="s">
        <v>292</v>
      </c>
      <c r="B101" s="5" t="s">
        <v>136</v>
      </c>
      <c r="C101" s="3">
        <f>railway_new!D101*1000*railway_new!$B$101*0.001*0.37*1.7</f>
        <v>248094.91192660553</v>
      </c>
      <c r="D101" s="3">
        <f>railway_new!E101*1000*railway_new!$B$101*0.001*0.37*1.7</f>
        <v>251639.12495412843</v>
      </c>
      <c r="E101" s="3">
        <f>railway_new!F101*1000*railway_new!$B$101*0.001*0.37*1.7</f>
        <v>255183.33798165136</v>
      </c>
      <c r="F101" s="3">
        <f>railway_new!G101*1000*railway_new!$B$101*0.001*0.37*1.7</f>
        <v>258727.55100917432</v>
      </c>
      <c r="G101" s="3">
        <f>railway_new!H101*1000*railway_new!$B$101*0.001*0.37*1.7</f>
        <v>262271.76403669728</v>
      </c>
      <c r="H101" s="3">
        <f>railway_new!I101*1000*railway_new!$B$101*0.001*0.37*1.7</f>
        <v>265815.97706422012</v>
      </c>
      <c r="I101" s="3">
        <f>railway_new!J101*1000*railway_new!$B$101*0.001*0.37*1.7</f>
        <v>269360.19009174302</v>
      </c>
      <c r="J101" s="3">
        <f>railway_new!K101*1000*railway_new!$B$101*0.001*0.37*1.7</f>
        <v>272904.40311926597</v>
      </c>
      <c r="K101" s="3">
        <f>railway_new!L101*1000*railway_new!$B$101*0.001*0.37*1.7</f>
        <v>276448.61614678893</v>
      </c>
      <c r="L101" s="3">
        <f>railway_new!M101*1000*railway_new!$B$101*0.001*0.37*1.7</f>
        <v>279992.82917431183</v>
      </c>
      <c r="M101" s="3">
        <f>railway_new!N101*1000*railway_new!$B$101*0.001*0.37*1.7</f>
        <v>283537.04220183473</v>
      </c>
      <c r="N101" s="3">
        <f>railway_new!O101*1000*railway_new!$B$101*0.001*0.37*1.7</f>
        <v>287081.25522935769</v>
      </c>
      <c r="O101" s="3">
        <f>railway_new!P101*1000*railway_new!$B$101*0.001*0.37*1.7</f>
        <v>290625.46825688059</v>
      </c>
      <c r="P101" s="3">
        <f>railway_new!Q101*1000*railway_new!$B$101*0.001*0.37*1.7</f>
        <v>294169.68128440354</v>
      </c>
      <c r="Q101" s="3">
        <f>railway_new!R101*1000*railway_new!$B$101*0.001*0.37*1.7</f>
        <v>297713.89431192644</v>
      </c>
      <c r="R101" s="3">
        <f>railway_new!S101*1000*railway_new!$B$101*0.001*0.37*1.7</f>
        <v>301258.10733944946</v>
      </c>
      <c r="S101" s="3">
        <f>railway_new!T101*1000*railway_new!$B$101*0.001*0.37*1.7</f>
        <v>304802.3203669723</v>
      </c>
      <c r="T101" s="3">
        <f>railway_new!U101*1000*railway_new!$B$101*0.001*0.37*1.7</f>
        <v>308346.5333944952</v>
      </c>
      <c r="U101" s="3">
        <f>railway_new!V101*1000*railway_new!$B$101*0.001*0.37*1.7</f>
        <v>311890.74642201822</v>
      </c>
      <c r="V101" s="3">
        <f>railway_new!W101*1000*railway_new!$B$101*0.001*0.37*1.7</f>
        <v>315434.95944954106</v>
      </c>
      <c r="W101" s="3">
        <f>railway_new!X101*1000*railway_new!$B$101*0.001*0.37*1.7</f>
        <v>318979.17247706401</v>
      </c>
      <c r="X101" s="3">
        <f>railway_new!Y101*1000*railway_new!$B$101*0.001*0.37*1.7</f>
        <v>322523.38550458691</v>
      </c>
      <c r="Y101" s="3">
        <f>railway_new!Z101*1000*railway_new!$B$101*0.001*0.37*1.7</f>
        <v>326067.59853210987</v>
      </c>
      <c r="Z101" s="3">
        <f>railway_new!AA101*1000*railway_new!$B$101*0.001*0.37*1.7</f>
        <v>329611.81155963277</v>
      </c>
      <c r="AA101" s="3">
        <f>railway_new!AB101*1000*railway_new!$B$101*0.001*0.37*1.7</f>
        <v>333156.02458715573</v>
      </c>
      <c r="AB101" s="3">
        <f>railway_new!AC101*1000*railway_new!$B$101*0.001*0.37*1.7</f>
        <v>336700.23761467863</v>
      </c>
      <c r="AC101" s="3">
        <f>railway_new!AD101*1000*railway_new!$B$101*0.001*0.37*1.7</f>
        <v>340244.45064220153</v>
      </c>
      <c r="AD101" s="3">
        <f>railway_new!AE101*1000*railway_new!$B$101*0.001*0.37*1.7</f>
        <v>343788.66366972454</v>
      </c>
      <c r="AE101" s="3">
        <f>railway_new!AF101*1000*railway_new!$B$101*0.001*0.37*1.7</f>
        <v>347332.87669724738</v>
      </c>
      <c r="AF101" s="3">
        <f>railway_new!AG101*1000*railway_new!$B$101*0.001*0.37*1.7</f>
        <v>350877.08972477034</v>
      </c>
      <c r="AG101" s="3">
        <f>railway_new!AH101*1000*railway_new!$B$101*0.001*0.37*1.7</f>
        <v>354421.3027522933</v>
      </c>
      <c r="AH101" s="3">
        <f>railway_new!AI101*1000*railway_new!$B$101*0.001*0.37*1.7</f>
        <v>357965.5157798162</v>
      </c>
      <c r="AI101" s="3">
        <f>railway_new!AJ101*1000*railway_new!$B$101*0.001*0.37*1.7</f>
        <v>361509.7288073391</v>
      </c>
      <c r="AJ101" s="3">
        <f>railway_new!AK101*1000*railway_new!$B$101*0.001*0.37*1.7</f>
        <v>365053.94183486199</v>
      </c>
      <c r="AK101" s="3">
        <f>railway_new!AL101*1000*railway_new!$B$101*0.001*0.37*1.7</f>
        <v>368598.15486238495</v>
      </c>
      <c r="AL101" s="3">
        <f>railway_new!AM101*1000*railway_new!$B$101*0.001*0.37*1.7</f>
        <v>372142.36788990791</v>
      </c>
      <c r="AM101" s="3">
        <f>railway_new!AN101*1000*railway_new!$B$101*0.001*0.37*1.7</f>
        <v>375686.58091743081</v>
      </c>
      <c r="AN101" s="3">
        <f>railway_new!AO101*1000*railway_new!$B$101*0.001*0.37*1.7</f>
        <v>379230.79394495371</v>
      </c>
      <c r="AO101" s="3">
        <f>railway_new!AP101*1000*railway_new!$B$101*0.001*0.37*1.7</f>
        <v>382775.00697247667</v>
      </c>
      <c r="AP101" s="3">
        <f>railway_new!AQ101*1000*railway_new!$B$101*0.001*0.37*1.7</f>
        <v>386319.22</v>
      </c>
      <c r="AQ101" s="3">
        <f>railway_new!AR101*1000*railway_new!$B$101*0.001*0.37*1.7</f>
        <v>386319.22</v>
      </c>
      <c r="AR101" s="3">
        <f>railway_new!AS101*1000*railway_new!$B$101*0.001*0.37*1.7</f>
        <v>386319.22</v>
      </c>
      <c r="AS101" s="3">
        <f>railway_new!AT101*1000*railway_new!$B$101*0.001*0.37*1.7</f>
        <v>386319.22</v>
      </c>
      <c r="AT101" s="3">
        <f>railway_new!AU101*1000*railway_new!$B$101*0.001*0.37*1.7</f>
        <v>386319.22</v>
      </c>
      <c r="AU101" s="3">
        <f>railway_new!AV101*1000*railway_new!$B$101*0.001*0.37*1.7</f>
        <v>386319.22</v>
      </c>
      <c r="AV101" s="3">
        <f>railway_new!AW101*1000*railway_new!$B$101*0.001*0.37*1.7</f>
        <v>386319.22</v>
      </c>
      <c r="AW101" s="3">
        <f>railway_new!AX101*1000*railway_new!$B$101*0.001*0.37*1.7</f>
        <v>386319.22</v>
      </c>
      <c r="AX101" s="3">
        <f>railway_new!AY101*1000*railway_new!$B$101*0.001*0.37*1.7</f>
        <v>386319.22</v>
      </c>
      <c r="AY101" s="3">
        <f>railway_new!AZ101*1000*railway_new!$B$101*0.001*0.37*1.7</f>
        <v>386319.22</v>
      </c>
      <c r="AZ101" s="3">
        <f>railway_new!BA101*1000*railway_new!$B$101*0.001*0.37*1.7</f>
        <v>386319.22</v>
      </c>
    </row>
    <row r="102" spans="1:52" ht="13.5" customHeight="1">
      <c r="A102" s="3" t="s">
        <v>293</v>
      </c>
      <c r="B102" s="5" t="s">
        <v>146</v>
      </c>
      <c r="C102" s="3">
        <f>railway_new!D102*1000*railway_new!$B$102*0.001*0.37*1.7</f>
        <v>409247.26315789466</v>
      </c>
      <c r="D102" s="3">
        <f>railway_new!E102*1000*railway_new!$B$102*0.001*0.37*1.7</f>
        <v>415093.65263157885</v>
      </c>
      <c r="E102" s="3">
        <f>railway_new!F102*1000*railway_new!$B$102*0.001*0.37*1.7</f>
        <v>420940.04210526316</v>
      </c>
      <c r="F102" s="3">
        <f>railway_new!G102*1000*railway_new!$B$102*0.001*0.37*1.7</f>
        <v>426786.43157894735</v>
      </c>
      <c r="G102" s="3">
        <f>railway_new!H102*1000*railway_new!$B$102*0.001*0.37*1.7</f>
        <v>432632.8210526316</v>
      </c>
      <c r="H102" s="3">
        <f>railway_new!I102*1000*railway_new!$B$102*0.001*0.37*1.7</f>
        <v>438479.21052631584</v>
      </c>
      <c r="I102" s="3">
        <f>railway_new!J102*1000*railway_new!$B$102*0.001*0.37*1.7</f>
        <v>444325.60000000003</v>
      </c>
      <c r="J102" s="3">
        <f>railway_new!K102*1000*railway_new!$B$102*0.001*0.37*1.7</f>
        <v>450171.98947368428</v>
      </c>
      <c r="K102" s="3">
        <f>railway_new!L102*1000*railway_new!$B$102*0.001*0.37*1.7</f>
        <v>456018.37894736847</v>
      </c>
      <c r="L102" s="3">
        <f>railway_new!M102*1000*railway_new!$B$102*0.001*0.37*1.7</f>
        <v>461864.76842105272</v>
      </c>
      <c r="M102" s="3">
        <f>railway_new!N102*1000*railway_new!$B$102*0.001*0.37*1.7</f>
        <v>467711.15789473691</v>
      </c>
      <c r="N102" s="3">
        <f>railway_new!O102*1000*railway_new!$B$102*0.001*0.37*1.7</f>
        <v>473557.54736842122</v>
      </c>
      <c r="O102" s="3">
        <f>railway_new!P102*1000*railway_new!$B$102*0.001*0.37*1.7</f>
        <v>479403.93684210547</v>
      </c>
      <c r="P102" s="3">
        <f>railway_new!Q102*1000*railway_new!$B$102*0.001*0.37*1.7</f>
        <v>485250.32631578966</v>
      </c>
      <c r="Q102" s="3">
        <f>railway_new!R102*1000*railway_new!$B$102*0.001*0.37*1.7</f>
        <v>491096.71578947385</v>
      </c>
      <c r="R102" s="3">
        <f>railway_new!S102*1000*railway_new!$B$102*0.001*0.37*1.7</f>
        <v>496943.10526315816</v>
      </c>
      <c r="S102" s="3">
        <f>railway_new!T102*1000*railway_new!$B$102*0.001*0.37*1.7</f>
        <v>502789.49473684235</v>
      </c>
      <c r="T102" s="3">
        <f>railway_new!U102*1000*railway_new!$B$102*0.001*0.37*1.7</f>
        <v>508635.88421052659</v>
      </c>
      <c r="U102" s="3">
        <f>railway_new!V102*1000*railway_new!$B$102*0.001*0.37*1.7</f>
        <v>514482.27368421078</v>
      </c>
      <c r="V102" s="3">
        <f>railway_new!W102*1000*railway_new!$B$102*0.001*0.37*1.7</f>
        <v>520328.66315789497</v>
      </c>
      <c r="W102" s="3">
        <f>railway_new!X102*1000*railway_new!$B$102*0.001*0.37*1.7</f>
        <v>526175.05263157922</v>
      </c>
      <c r="X102" s="3">
        <f>railway_new!Y102*1000*railway_new!$B$102*0.001*0.37*1.7</f>
        <v>532021.44210526347</v>
      </c>
      <c r="Y102" s="3">
        <f>railway_new!Z102*1000*railway_new!$B$102*0.001*0.37*1.7</f>
        <v>537867.83157894784</v>
      </c>
      <c r="Z102" s="3">
        <f>railway_new!AA102*1000*railway_new!$B$102*0.001*0.37*1.7</f>
        <v>543714.22105263197</v>
      </c>
      <c r="AA102" s="3">
        <f>railway_new!AB102*1000*railway_new!$B$102*0.001*0.37*1.7</f>
        <v>549560.61052631622</v>
      </c>
      <c r="AB102" s="3">
        <f>railway_new!AC102*1000*railway_new!$B$102*0.001*0.37*1.7</f>
        <v>555407</v>
      </c>
      <c r="AC102" s="3">
        <f>railway_new!AD102*1000*railway_new!$B$102*0.001*0.37*1.7</f>
        <v>555407</v>
      </c>
      <c r="AD102" s="3">
        <f>railway_new!AE102*1000*railway_new!$B$102*0.001*0.37*1.7</f>
        <v>555407</v>
      </c>
      <c r="AE102" s="3">
        <f>railway_new!AF102*1000*railway_new!$B$102*0.001*0.37*1.7</f>
        <v>555407</v>
      </c>
      <c r="AF102" s="3">
        <f>railway_new!AG102*1000*railway_new!$B$102*0.001*0.37*1.7</f>
        <v>555407</v>
      </c>
      <c r="AG102" s="3">
        <f>railway_new!AH102*1000*railway_new!$B$102*0.001*0.37*1.7</f>
        <v>555407</v>
      </c>
      <c r="AH102" s="3">
        <f>railway_new!AI102*1000*railway_new!$B$102*0.001*0.37*1.7</f>
        <v>555407</v>
      </c>
      <c r="AI102" s="3">
        <f>railway_new!AJ102*1000*railway_new!$B$102*0.001*0.37*1.7</f>
        <v>555407</v>
      </c>
      <c r="AJ102" s="3">
        <f>railway_new!AK102*1000*railway_new!$B$102*0.001*0.37*1.7</f>
        <v>551758.79999999993</v>
      </c>
      <c r="AK102" s="3">
        <f>railway_new!AL102*1000*railway_new!$B$102*0.001*0.37*1.7</f>
        <v>548110.60000000009</v>
      </c>
      <c r="AL102" s="3">
        <f>railway_new!AM102*1000*railway_new!$B$102*0.001*0.37*1.7</f>
        <v>544462.40000000014</v>
      </c>
      <c r="AM102" s="3">
        <f>railway_new!AN102*1000*railway_new!$B$102*0.001*0.37*1.7</f>
        <v>540814.20000000007</v>
      </c>
      <c r="AN102" s="3">
        <f>railway_new!AO102*1000*railway_new!$B$102*0.001*0.37*1.7</f>
        <v>537166</v>
      </c>
      <c r="AO102" s="3">
        <f>railway_new!AP102*1000*railway_new!$B$102*0.001*0.37*1.7</f>
        <v>547230</v>
      </c>
      <c r="AP102" s="3">
        <f>railway_new!AQ102*1000*railway_new!$B$102*0.001*0.37*1.7</f>
        <v>557294</v>
      </c>
      <c r="AQ102" s="3">
        <f>railway_new!AR102*1000*railway_new!$B$102*0.001*0.37*1.7</f>
        <v>557294</v>
      </c>
      <c r="AR102" s="3">
        <f>railway_new!AS102*1000*railway_new!$B$102*0.001*0.37*1.7</f>
        <v>557294</v>
      </c>
      <c r="AS102" s="3">
        <f>railway_new!AT102*1000*railway_new!$B$102*0.001*0.37*1.7</f>
        <v>557294</v>
      </c>
      <c r="AT102" s="3">
        <f>railway_new!AU102*1000*railway_new!$B$102*0.001*0.37*1.7</f>
        <v>557294</v>
      </c>
      <c r="AU102" s="3">
        <f>railway_new!AV102*1000*railway_new!$B$102*0.001*0.37*1.7</f>
        <v>557294</v>
      </c>
      <c r="AV102" s="3">
        <f>railway_new!AW102*1000*railway_new!$B$102*0.001*0.37*1.7</f>
        <v>557294</v>
      </c>
      <c r="AW102" s="3">
        <f>railway_new!AX102*1000*railway_new!$B$102*0.001*0.37*1.7</f>
        <v>557294</v>
      </c>
      <c r="AX102" s="3">
        <f>railway_new!AY102*1000*railway_new!$B$102*0.001*0.37*1.7</f>
        <v>557294</v>
      </c>
      <c r="AY102" s="3">
        <f>railway_new!AZ102*1000*railway_new!$B$102*0.001*0.37*1.7</f>
        <v>557294</v>
      </c>
      <c r="AZ102" s="3">
        <f>railway_new!BA102*1000*railway_new!$B$102*0.001*0.37*1.7</f>
        <v>557294</v>
      </c>
    </row>
    <row r="103" spans="1:52" ht="13.5" customHeight="1">
      <c r="A103" s="5" t="s">
        <v>294</v>
      </c>
      <c r="B103" s="5" t="s">
        <v>158</v>
      </c>
      <c r="C103" s="3">
        <f>railway_new!D103*1000*railway_new!$B$103*0.001*0.37*1.7</f>
        <v>1358640</v>
      </c>
      <c r="D103" s="3">
        <f>railway_new!E103*1000*railway_new!$B$103*0.001*0.37*1.7</f>
        <v>1348450.2</v>
      </c>
      <c r="E103" s="3">
        <f>railway_new!F103*1000*railway_new!$B$103*0.001*0.37*1.7</f>
        <v>1338260.4000000001</v>
      </c>
      <c r="F103" s="3">
        <f>railway_new!G103*1000*railway_new!$B$103*0.001*0.37*1.7</f>
        <v>1328070.6000000001</v>
      </c>
      <c r="G103" s="3">
        <f>railway_new!H103*1000*railway_new!$B$103*0.001*0.37*1.7</f>
        <v>1317880.8000000003</v>
      </c>
      <c r="H103" s="3">
        <f>railway_new!I103*1000*railway_new!$B$103*0.001*0.37*1.7</f>
        <v>1307691</v>
      </c>
      <c r="I103" s="3">
        <f>railway_new!J103*1000*railway_new!$B$103*0.001*0.37*1.7</f>
        <v>1252339</v>
      </c>
      <c r="J103" s="3">
        <f>railway_new!K103*1000*railway_new!$B$103*0.001*0.37*1.7</f>
        <v>1196987</v>
      </c>
      <c r="K103" s="3">
        <f>railway_new!L103*1000*railway_new!$B$103*0.001*0.37*1.7</f>
        <v>1141635</v>
      </c>
      <c r="L103" s="3">
        <f>railway_new!M103*1000*railway_new!$B$103*0.001*0.37*1.7</f>
        <v>1086283</v>
      </c>
      <c r="M103" s="3">
        <f>railway_new!N103*1000*railway_new!$B$103*0.001*0.37*1.7</f>
        <v>1030931</v>
      </c>
      <c r="N103" s="3">
        <f>railway_new!O103*1000*railway_new!$B$103*0.001*0.37*1.7</f>
        <v>1030931</v>
      </c>
      <c r="O103" s="3">
        <f>railway_new!P103*1000*railway_new!$B$103*0.001*0.37*1.7</f>
        <v>1030931</v>
      </c>
      <c r="P103" s="3">
        <f>railway_new!Q103*1000*railway_new!$B$103*0.001*0.37*1.7</f>
        <v>1049172</v>
      </c>
      <c r="Q103" s="3">
        <f>railway_new!R103*1000*railway_new!$B$103*0.001*0.37*1.7</f>
        <v>1049172</v>
      </c>
      <c r="R103" s="3">
        <f>railway_new!S103*1000*railway_new!$B$103*0.001*0.37*1.7</f>
        <v>1049172</v>
      </c>
      <c r="S103" s="3">
        <f>railway_new!T103*1000*railway_new!$B$103*0.001*0.37*1.7</f>
        <v>1049172</v>
      </c>
      <c r="T103" s="3">
        <f>railway_new!U103*1000*railway_new!$B$103*0.001*0.37*1.7</f>
        <v>1049172</v>
      </c>
      <c r="U103" s="3">
        <f>railway_new!V103*1000*railway_new!$B$103*0.001*0.37*1.7</f>
        <v>1049172</v>
      </c>
      <c r="V103" s="3">
        <f>railway_new!W103*1000*railway_new!$B$103*0.001*0.37*1.7</f>
        <v>1049172</v>
      </c>
      <c r="W103" s="3">
        <f>railway_new!X103*1000*railway_new!$B$103*0.001*0.37*1.7</f>
        <v>1049172</v>
      </c>
      <c r="X103" s="3">
        <f>railway_new!Y103*1000*railway_new!$B$103*0.001*0.37*1.7</f>
        <v>1049172</v>
      </c>
      <c r="Y103" s="3">
        <f>railway_new!Z103*1000*railway_new!$B$103*0.001*0.37*1.7</f>
        <v>1049172</v>
      </c>
      <c r="Z103" s="3">
        <f>railway_new!AA103*1000*railway_new!$B$103*0.001*0.37*1.7</f>
        <v>1049172</v>
      </c>
      <c r="AA103" s="3">
        <f>railway_new!AB103*1000*railway_new!$B$103*0.001*0.37*1.7</f>
        <v>1049172</v>
      </c>
      <c r="AB103" s="3">
        <f>railway_new!AC103*1000*railway_new!$B$103*0.001*0.37*1.7</f>
        <v>1130942</v>
      </c>
      <c r="AC103" s="3">
        <f>railway_new!AD103*1000*railway_new!$B$103*0.001*0.37*1.7</f>
        <v>1400783</v>
      </c>
      <c r="AD103" s="3">
        <f>railway_new!AE103*1000*railway_new!$B$103*0.001*0.37*1.7</f>
        <v>1015206</v>
      </c>
      <c r="AE103" s="3">
        <f>railway_new!AF103*1000*railway_new!$B$103*0.001*0.37*1.7</f>
        <v>1015206</v>
      </c>
      <c r="AF103" s="3">
        <f>railway_new!AG103*1000*railway_new!$B$103*0.001*0.37*1.7</f>
        <v>1020238</v>
      </c>
      <c r="AG103" s="3">
        <f>railway_new!AH103*1000*railway_new!$B$103*0.001*0.37*1.7</f>
        <v>1029044</v>
      </c>
      <c r="AH103" s="3">
        <f>railway_new!AI103*1000*railway_new!$B$103*0.001*0.37*1.7</f>
        <v>1029044</v>
      </c>
      <c r="AI103" s="3">
        <f>railway_new!AJ103*1000*railway_new!$B$103*0.001*0.37*1.7</f>
        <v>1029044</v>
      </c>
      <c r="AJ103" s="3">
        <f>railway_new!AK103*1000*railway_new!$B$103*0.001*0.37*1.7</f>
        <v>1048543</v>
      </c>
      <c r="AK103" s="3">
        <f>railway_new!AL103*1000*railway_new!$B$103*0.001*0.37*1.7</f>
        <v>1048543</v>
      </c>
      <c r="AL103" s="3">
        <f>railway_new!AM103*1000*railway_new!$B$103*0.001*0.37*1.7</f>
        <v>1048543</v>
      </c>
      <c r="AM103" s="3">
        <f>railway_new!AN103*1000*railway_new!$B$103*0.001*0.37*1.7</f>
        <v>1048543</v>
      </c>
      <c r="AN103" s="3">
        <f>railway_new!AO103*1000*railway_new!$B$103*0.001*0.37*1.7</f>
        <v>1048543</v>
      </c>
      <c r="AO103" s="3">
        <f>railway_new!AP103*1000*railway_new!$B$103*0.001*0.37*1.7</f>
        <v>1047262.9850000001</v>
      </c>
      <c r="AP103" s="3">
        <f>railway_new!AQ103*1000*railway_new!$B$103*0.001*0.37*1.7</f>
        <v>1047285</v>
      </c>
      <c r="AQ103" s="3">
        <f>railway_new!AR103*1000*railway_new!$B$103*0.001*0.37*1.7</f>
        <v>1389910.7350000001</v>
      </c>
      <c r="AR103" s="3">
        <f>railway_new!AS103*1000*railway_new!$B$103*0.001*0.37*1.7</f>
        <v>1415428.6359999999</v>
      </c>
      <c r="AS103" s="3">
        <f>railway_new!AT103*1000*railway_new!$B$103*0.001*0.37*1.7</f>
        <v>1470227.1159999999</v>
      </c>
      <c r="AT103" s="3">
        <f>railway_new!AU103*1000*railway_new!$B$103*0.001*0.37*1.7</f>
        <v>1525025.5959999999</v>
      </c>
      <c r="AU103" s="3">
        <f>railway_new!AV103*1000*railway_new!$B$103*0.001*0.37*1.7</f>
        <v>1579824.0760000001</v>
      </c>
      <c r="AV103" s="3">
        <f>railway_new!AW103*1000*railway_new!$B$103*0.001*0.37*1.7</f>
        <v>1634622.5559999996</v>
      </c>
      <c r="AW103" s="3">
        <f>railway_new!AX103*1000*railway_new!$B$103*0.001*0.37*1.7</f>
        <v>1689421.0359999996</v>
      </c>
      <c r="AX103" s="3">
        <f>railway_new!AY103*1000*railway_new!$B$103*0.001*0.37*1.7</f>
        <v>1744217</v>
      </c>
      <c r="AY103" s="3">
        <f>railway_new!AZ103*1000*railway_new!$B$103*0.001*0.37*1.7</f>
        <v>1750507</v>
      </c>
      <c r="AZ103" s="3">
        <f>railway_new!BA103*1000*railway_new!$B$103*0.001*0.37*1.7</f>
        <v>1750507</v>
      </c>
    </row>
    <row r="104" spans="1:52" ht="13.5" customHeight="1">
      <c r="A104" s="3" t="s">
        <v>295</v>
      </c>
      <c r="B104" s="5" t="s">
        <v>147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</row>
    <row r="105" spans="1:52" ht="13.5" customHeight="1">
      <c r="A105" s="3" t="s">
        <v>245</v>
      </c>
      <c r="B105" s="5" t="s">
        <v>149</v>
      </c>
      <c r="C105" s="3">
        <f>railway_new!D105*1000*railway_new!$B$105*0.001*0.37*1.7</f>
        <v>353340.75</v>
      </c>
      <c r="D105" s="3">
        <f>railway_new!E105*1000*railway_new!$B$105*0.001*0.37*1.7</f>
        <v>358388.47499999998</v>
      </c>
      <c r="E105" s="3">
        <f>railway_new!F105*1000*railway_new!$B$105*0.001*0.37*1.7</f>
        <v>363436.2</v>
      </c>
      <c r="F105" s="3">
        <f>railway_new!G105*1000*railway_new!$B$105*0.001*0.37*1.7</f>
        <v>368483.92499999987</v>
      </c>
      <c r="G105" s="3">
        <f>railway_new!H105*1000*railway_new!$B$105*0.001*0.37*1.7</f>
        <v>373531.64999999991</v>
      </c>
      <c r="H105" s="3">
        <f>railway_new!I105*1000*railway_new!$B$105*0.001*0.37*1.7</f>
        <v>378579.37499999988</v>
      </c>
      <c r="I105" s="3">
        <f>railway_new!J105*1000*railway_new!$B$105*0.001*0.37*1.7</f>
        <v>383627.09999999992</v>
      </c>
      <c r="J105" s="3">
        <f>railway_new!K105*1000*railway_new!$B$105*0.001*0.37*1.7</f>
        <v>388674.8249999999</v>
      </c>
      <c r="K105" s="3">
        <f>railway_new!L105*1000*railway_new!$B$105*0.001*0.37*1.7</f>
        <v>393722.54999999981</v>
      </c>
      <c r="L105" s="3">
        <f>railway_new!M105*1000*railway_new!$B$105*0.001*0.37*1.7</f>
        <v>398770.27499999985</v>
      </c>
      <c r="M105" s="3">
        <f>railway_new!N105*1000*railway_new!$B$105*0.001*0.37*1.7</f>
        <v>403818</v>
      </c>
      <c r="N105" s="3">
        <f>railway_new!O105*1000*railway_new!$B$105*0.001*0.37*1.7</f>
        <v>403818</v>
      </c>
      <c r="O105" s="3">
        <f>railway_new!P105*1000*railway_new!$B$105*0.001*0.37*1.7</f>
        <v>403818</v>
      </c>
      <c r="P105" s="3">
        <f>railway_new!Q105*1000*railway_new!$B$105*0.001*0.37*1.7</f>
        <v>403818</v>
      </c>
      <c r="Q105" s="3">
        <f>railway_new!R105*1000*railway_new!$B$105*0.001*0.37*1.7</f>
        <v>403818</v>
      </c>
      <c r="R105" s="3">
        <f>railway_new!S105*1000*railway_new!$B$105*0.001*0.37*1.7</f>
        <v>403818</v>
      </c>
      <c r="S105" s="3">
        <f>railway_new!T105*1000*railway_new!$B$105*0.001*0.37*1.7</f>
        <v>403818</v>
      </c>
      <c r="T105" s="3">
        <f>railway_new!U105*1000*railway_new!$B$105*0.001*0.37*1.7</f>
        <v>403818</v>
      </c>
      <c r="U105" s="3">
        <f>railway_new!V105*1000*railway_new!$B$105*0.001*0.37*1.7</f>
        <v>403818</v>
      </c>
      <c r="V105" s="3">
        <f>railway_new!W105*1000*railway_new!$B$105*0.001*0.37*1.7</f>
        <v>403818</v>
      </c>
      <c r="W105" s="3">
        <f>railway_new!X105*1000*railway_new!$B$105*0.001*0.37*1.7</f>
        <v>403818</v>
      </c>
      <c r="X105" s="3">
        <f>railway_new!Y105*1000*railway_new!$B$105*0.001*0.37*1.7</f>
        <v>403818</v>
      </c>
      <c r="Y105" s="3">
        <f>railway_new!Z105*1000*railway_new!$B$105*0.001*0.37*1.7</f>
        <v>403818</v>
      </c>
      <c r="Z105" s="3">
        <f>railway_new!AA105*1000*railway_new!$B$105*0.001*0.37*1.7</f>
        <v>409541.89999999997</v>
      </c>
      <c r="AA105" s="3">
        <f>railway_new!AB105*1000*railway_new!$B$105*0.001*0.37*1.7</f>
        <v>415265.8</v>
      </c>
      <c r="AB105" s="3">
        <f>railway_new!AC105*1000*railway_new!$B$105*0.001*0.37*1.7</f>
        <v>420989.7</v>
      </c>
      <c r="AC105" s="3">
        <f>railway_new!AD105*1000*railway_new!$B$105*0.001*0.37*1.7</f>
        <v>426713.60000000003</v>
      </c>
      <c r="AD105" s="3">
        <f>railway_new!AE105*1000*railway_new!$B$105*0.001*0.37*1.7</f>
        <v>432437.50000000006</v>
      </c>
      <c r="AE105" s="3">
        <f>railway_new!AF105*1000*railway_new!$B$105*0.001*0.37*1.7</f>
        <v>438161.4</v>
      </c>
      <c r="AF105" s="3">
        <f>railway_new!AG105*1000*railway_new!$B$105*0.001*0.37*1.7</f>
        <v>443885.30000000005</v>
      </c>
      <c r="AG105" s="3">
        <f>railway_new!AH105*1000*railway_new!$B$105*0.001*0.37*1.7</f>
        <v>449609.20000000007</v>
      </c>
      <c r="AH105" s="3">
        <f>railway_new!AI105*1000*railway_new!$B$105*0.001*0.37*1.7</f>
        <v>455333.10000000009</v>
      </c>
      <c r="AI105" s="3">
        <f>railway_new!AJ105*1000*railway_new!$B$105*0.001*0.37*1.7</f>
        <v>461057</v>
      </c>
      <c r="AJ105" s="3">
        <f>railway_new!AK105*1000*railway_new!$B$105*0.001*0.37*1.7</f>
        <v>461057</v>
      </c>
      <c r="AK105" s="3">
        <f>railway_new!AL105*1000*railway_new!$B$105*0.001*0.37*1.7</f>
        <v>461057</v>
      </c>
      <c r="AL105" s="3">
        <f>railway_new!AM105*1000*railway_new!$B$105*0.001*0.37*1.7</f>
        <v>461057</v>
      </c>
      <c r="AM105" s="3">
        <f>railway_new!AN105*1000*railway_new!$B$105*0.001*0.37*1.7</f>
        <v>461057</v>
      </c>
      <c r="AN105" s="3">
        <f>railway_new!AO105*1000*railway_new!$B$105*0.001*0.37*1.7</f>
        <v>461057</v>
      </c>
      <c r="AO105" s="3">
        <f>railway_new!AP105*1000*railway_new!$B$105*0.001*0.37*1.7</f>
        <v>461057</v>
      </c>
      <c r="AP105" s="3">
        <f>railway_new!AQ105*1000*railway_new!$B$105*0.001*0.37*1.7</f>
        <v>461057</v>
      </c>
      <c r="AQ105" s="3">
        <f>railway_new!AR105*1000*railway_new!$B$105*0.001*0.37*1.7</f>
        <v>461057</v>
      </c>
      <c r="AR105" s="3">
        <f>railway_new!AS105*1000*railway_new!$B$105*0.001*0.37*1.7</f>
        <v>461057</v>
      </c>
      <c r="AS105" s="3">
        <f>railway_new!AT105*1000*railway_new!$B$105*0.001*0.37*1.7</f>
        <v>461057</v>
      </c>
      <c r="AT105" s="3">
        <f>railway_new!AU105*1000*railway_new!$B$105*0.001*0.37*1.7</f>
        <v>461057</v>
      </c>
      <c r="AU105" s="3">
        <f>railway_new!AV105*1000*railway_new!$B$105*0.001*0.37*1.7</f>
        <v>461057</v>
      </c>
      <c r="AV105" s="3">
        <f>railway_new!AW105*1000*railway_new!$B$105*0.001*0.37*1.7</f>
        <v>461057</v>
      </c>
      <c r="AW105" s="3">
        <f>railway_new!AX105*1000*railway_new!$B$105*0.001*0.37*1.7</f>
        <v>461057</v>
      </c>
      <c r="AX105" s="3">
        <f>railway_new!AY105*1000*railway_new!$B$105*0.001*0.37*1.7</f>
        <v>461057</v>
      </c>
      <c r="AY105" s="3">
        <f>railway_new!AZ105*1000*railway_new!$B$105*0.001*0.37*1.7</f>
        <v>461057</v>
      </c>
      <c r="AZ105" s="3">
        <f>railway_new!BA105*1000*railway_new!$B$105*0.001*0.37*1.7</f>
        <v>461057</v>
      </c>
    </row>
    <row r="106" spans="1:52" ht="13.5" customHeight="1">
      <c r="A106" s="3" t="s">
        <v>296</v>
      </c>
      <c r="B106" s="5" t="s">
        <v>150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</row>
    <row r="107" spans="1:52" ht="13.5" customHeight="1">
      <c r="A107" s="3" t="s">
        <v>246</v>
      </c>
      <c r="B107" s="5"/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</row>
    <row r="108" spans="1:52" ht="13.5" customHeight="1">
      <c r="A108" s="3" t="s">
        <v>297</v>
      </c>
      <c r="B108" s="5" t="s">
        <v>155</v>
      </c>
      <c r="C108" s="3">
        <f>railway_new!D108*1000*railway_new!$B$108*0.001*0.37*1.7</f>
        <v>444139.67499999999</v>
      </c>
      <c r="D108" s="3">
        <f>railway_new!E108*1000*railway_new!$B$108*0.001*0.37*1.7</f>
        <v>450484.52750000008</v>
      </c>
      <c r="E108" s="3">
        <f>railway_new!F108*1000*railway_new!$B$108*0.001*0.37*1.7</f>
        <v>456829.37999999995</v>
      </c>
      <c r="F108" s="3">
        <f>railway_new!G108*1000*railway_new!$B$108*0.001*0.37*1.7</f>
        <v>463174.23249999998</v>
      </c>
      <c r="G108" s="3">
        <f>railway_new!H108*1000*railway_new!$B$108*0.001*0.37*1.7</f>
        <v>469519.0849999999</v>
      </c>
      <c r="H108" s="3">
        <f>railway_new!I108*1000*railway_new!$B$108*0.001*0.37*1.7</f>
        <v>475863.93749999994</v>
      </c>
      <c r="I108" s="3">
        <f>railway_new!J108*1000*railway_new!$B$108*0.001*0.37*1.7</f>
        <v>482208.79</v>
      </c>
      <c r="J108" s="3">
        <f>railway_new!K108*1000*railway_new!$B$108*0.001*0.37*1.7</f>
        <v>488553.64249999973</v>
      </c>
      <c r="K108" s="3">
        <f>railway_new!L108*1000*railway_new!$B$108*0.001*0.37*1.7</f>
        <v>494898.49499999988</v>
      </c>
      <c r="L108" s="3">
        <f>railway_new!M108*1000*railway_new!$B$108*0.001*0.37*1.7</f>
        <v>501243.3474999998</v>
      </c>
      <c r="M108" s="3">
        <f>railway_new!N108*1000*railway_new!$B$108*0.001*0.37*1.7</f>
        <v>507588.1999999999</v>
      </c>
      <c r="N108" s="3">
        <f>railway_new!O108*1000*railway_new!$B$108*0.001*0.37*1.7</f>
        <v>513933.05249999982</v>
      </c>
      <c r="O108" s="3">
        <f>railway_new!P108*1000*railway_new!$B$108*0.001*0.37*1.7</f>
        <v>520277.90499999974</v>
      </c>
      <c r="P108" s="3">
        <f>railway_new!Q108*1000*railway_new!$B$108*0.001*0.37*1.7</f>
        <v>526622.75749999972</v>
      </c>
      <c r="Q108" s="3">
        <f>railway_new!R108*1000*railway_new!$B$108*0.001*0.37*1.7</f>
        <v>532967.60999999975</v>
      </c>
      <c r="R108" s="3">
        <f>railway_new!S108*1000*railway_new!$B$108*0.001*0.37*1.7</f>
        <v>539312.46249999967</v>
      </c>
      <c r="S108" s="3">
        <f>railway_new!T108*1000*railway_new!$B$108*0.001*0.37*1.7</f>
        <v>545657.31499999971</v>
      </c>
      <c r="T108" s="3">
        <f>railway_new!U108*1000*railway_new!$B$108*0.001*0.37*1.7</f>
        <v>552002.16749999963</v>
      </c>
      <c r="U108" s="3">
        <f>railway_new!V108*1000*railway_new!$B$108*0.001*0.37*1.7</f>
        <v>558347.01999999967</v>
      </c>
      <c r="V108" s="3">
        <f>railway_new!W108*1000*railway_new!$B$108*0.001*0.37*1.7</f>
        <v>564691.87249999959</v>
      </c>
      <c r="W108" s="3">
        <f>railway_new!X108*1000*railway_new!$B$108*0.001*0.37*1.7</f>
        <v>571036.72499999951</v>
      </c>
      <c r="X108" s="3">
        <f>railway_new!Y108*1000*railway_new!$B$108*0.001*0.37*1.7</f>
        <v>577381.57749999955</v>
      </c>
      <c r="Y108" s="3">
        <f>railway_new!Z108*1000*railway_new!$B$108*0.001*0.37*1.7</f>
        <v>583726.42999999947</v>
      </c>
      <c r="Z108" s="3">
        <f>railway_new!AA108*1000*railway_new!$B$108*0.001*0.37*1.7</f>
        <v>590071.28249999951</v>
      </c>
      <c r="AA108" s="3">
        <f>railway_new!AB108*1000*railway_new!$B$108*0.001*0.37*1.7</f>
        <v>596416.13499999943</v>
      </c>
      <c r="AB108" s="3">
        <f>railway_new!AC108*1000*railway_new!$B$108*0.001*0.37*1.7</f>
        <v>602760.98749999946</v>
      </c>
      <c r="AC108" s="3">
        <f>railway_new!AD108*1000*railway_new!$B$108*0.001*0.37*1.7</f>
        <v>609105.8399999995</v>
      </c>
      <c r="AD108" s="3">
        <f>railway_new!AE108*1000*railway_new!$B$108*0.001*0.37*1.7</f>
        <v>615450.69249999942</v>
      </c>
      <c r="AE108" s="3">
        <f>railway_new!AF108*1000*railway_new!$B$108*0.001*0.37*1.7</f>
        <v>621795.54499999934</v>
      </c>
      <c r="AF108" s="3">
        <f>railway_new!AG108*1000*railway_new!$B$108*0.001*0.37*1.7</f>
        <v>628140.39749999926</v>
      </c>
      <c r="AG108" s="3">
        <f>railway_new!AH108*1000*railway_new!$B$108*0.001*0.37*1.7</f>
        <v>634485.2499999993</v>
      </c>
      <c r="AH108" s="3">
        <f>railway_new!AI108*1000*railway_new!$B$108*0.001*0.37*1.7</f>
        <v>640830.10249999934</v>
      </c>
      <c r="AI108" s="3">
        <f>railway_new!AJ108*1000*railway_new!$B$108*0.001*0.37*1.7</f>
        <v>647174.95500000007</v>
      </c>
      <c r="AJ108" s="3">
        <f>railway_new!AK108*1000*railway_new!$B$108*0.001*0.37*1.7</f>
        <v>649160.70799999998</v>
      </c>
      <c r="AK108" s="3">
        <f>railway_new!AL108*1000*railway_new!$B$108*0.001*0.37*1.7</f>
        <v>651146.46100000001</v>
      </c>
      <c r="AL108" s="3">
        <f>railway_new!AM108*1000*railway_new!$B$108*0.001*0.37*1.7</f>
        <v>653132.21400000004</v>
      </c>
      <c r="AM108" s="3">
        <f>railway_new!AN108*1000*railway_new!$B$108*0.001*0.37*1.7</f>
        <v>655117.96700000018</v>
      </c>
      <c r="AN108" s="3">
        <f>railway_new!AO108*1000*railway_new!$B$108*0.001*0.37*1.7</f>
        <v>657103.72</v>
      </c>
      <c r="AO108" s="3">
        <f>railway_new!AP108*1000*railway_new!$B$108*0.001*0.37*1.7</f>
        <v>657103.72</v>
      </c>
      <c r="AP108" s="3">
        <f>railway_new!AQ108*1000*railway_new!$B$108*0.001*0.37*1.7</f>
        <v>657103.72</v>
      </c>
      <c r="AQ108" s="3">
        <f>railway_new!AR108*1000*railway_new!$B$108*0.001*0.37*1.7</f>
        <v>657103.72</v>
      </c>
      <c r="AR108" s="3">
        <f>railway_new!AS108*1000*railway_new!$B$108*0.001*0.37*1.7</f>
        <v>657103.72</v>
      </c>
      <c r="AS108" s="3">
        <f>railway_new!AT108*1000*railway_new!$B$108*0.001*0.37*1.7</f>
        <v>657103.72</v>
      </c>
      <c r="AT108" s="3">
        <f>railway_new!AU108*1000*railway_new!$B$108*0.001*0.37*1.7</f>
        <v>657103.72</v>
      </c>
      <c r="AU108" s="3">
        <f>railway_new!AV108*1000*railway_new!$B$108*0.001*0.37*1.7</f>
        <v>657103.72</v>
      </c>
      <c r="AV108" s="3">
        <f>railway_new!AW108*1000*railway_new!$B$108*0.001*0.37*1.7</f>
        <v>657103.72</v>
      </c>
      <c r="AW108" s="3">
        <f>railway_new!AX108*1000*railway_new!$B$108*0.001*0.37*1.7</f>
        <v>657103.72</v>
      </c>
      <c r="AX108" s="3">
        <f>railway_new!AY108*1000*railway_new!$B$108*0.001*0.37*1.7</f>
        <v>657103.72</v>
      </c>
      <c r="AY108" s="3">
        <f>railway_new!AZ108*1000*railway_new!$B$108*0.001*0.37*1.7</f>
        <v>657103.72</v>
      </c>
      <c r="AZ108" s="3">
        <f>railway_new!BA108*1000*railway_new!$B$108*0.001*0.37*1.7</f>
        <v>657103.72</v>
      </c>
    </row>
    <row r="109" spans="1:52" ht="13.5" customHeight="1">
      <c r="A109" s="3" t="s">
        <v>298</v>
      </c>
      <c r="B109" s="5" t="s">
        <v>156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</row>
    <row r="110" spans="1:52" ht="13.5" customHeight="1">
      <c r="A110" s="2" t="s">
        <v>247</v>
      </c>
      <c r="B110" s="5"/>
      <c r="C110" s="3">
        <f>railway_new!D110*1000*railway_new!$B$110*0.001*0.37*1.7</f>
        <v>0</v>
      </c>
      <c r="D110" s="3">
        <f>railway_new!E110*1000*railway_new!$B$110*0.001*0.37*1.7</f>
        <v>0</v>
      </c>
      <c r="E110" s="3">
        <f>railway_new!F110*1000*railway_new!$B$110*0.001*0.37*1.7</f>
        <v>0</v>
      </c>
      <c r="F110" s="3">
        <f>railway_new!G110*1000*railway_new!$B$110*0.001*0.37*1.7</f>
        <v>0</v>
      </c>
      <c r="G110" s="3">
        <f>railway_new!H110*1000*railway_new!$B$110*0.001*0.37*1.7</f>
        <v>0</v>
      </c>
      <c r="H110" s="3">
        <f>railway_new!I110*1000*railway_new!$B$110*0.001*0.37*1.7</f>
        <v>0</v>
      </c>
      <c r="I110" s="3">
        <f>railway_new!J110*1000*railway_new!$B$110*0.001*0.37*1.7</f>
        <v>0</v>
      </c>
      <c r="J110" s="3">
        <f>railway_new!K110*1000*railway_new!$B$110*0.001*0.37*1.7</f>
        <v>0</v>
      </c>
      <c r="K110" s="3">
        <f>railway_new!L110*1000*railway_new!$B$110*0.001*0.37*1.7</f>
        <v>0</v>
      </c>
      <c r="L110" s="3">
        <f>railway_new!M110*1000*railway_new!$B$110*0.001*0.37*1.7</f>
        <v>0</v>
      </c>
      <c r="M110" s="3">
        <f>railway_new!N110*1000*railway_new!$B$110*0.001*0.37*1.7</f>
        <v>0</v>
      </c>
      <c r="N110" s="3">
        <f>railway_new!O110*1000*railway_new!$B$110*0.001*0.37*1.7</f>
        <v>0</v>
      </c>
      <c r="O110" s="3">
        <f>railway_new!P110*1000*railway_new!$B$110*0.001*0.37*1.7</f>
        <v>0</v>
      </c>
      <c r="P110" s="3">
        <f>railway_new!Q110*1000*railway_new!$B$110*0.001*0.37*1.7</f>
        <v>0</v>
      </c>
      <c r="Q110" s="3">
        <f>railway_new!R110*1000*railway_new!$B$110*0.001*0.37*1.7</f>
        <v>0</v>
      </c>
      <c r="R110" s="3">
        <f>railway_new!S110*1000*railway_new!$B$110*0.001*0.37*1.7</f>
        <v>0</v>
      </c>
      <c r="S110" s="3">
        <f>railway_new!T110*1000*railway_new!$B$110*0.001*0.37*1.7</f>
        <v>0</v>
      </c>
      <c r="T110" s="3">
        <f>railway_new!U110*1000*railway_new!$B$110*0.001*0.37*1.7</f>
        <v>0</v>
      </c>
      <c r="U110" s="3">
        <f>railway_new!V110*1000*railway_new!$B$110*0.001*0.37*1.7</f>
        <v>0</v>
      </c>
      <c r="V110" s="3">
        <f>railway_new!W110*1000*railway_new!$B$110*0.001*0.37*1.7</f>
        <v>0</v>
      </c>
      <c r="W110" s="3">
        <f>railway_new!X110*1000*railway_new!$B$110*0.001*0.37*1.7</f>
        <v>0</v>
      </c>
      <c r="X110" s="3">
        <f>railway_new!Y110*1000*railway_new!$B$110*0.001*0.37*1.7</f>
        <v>0</v>
      </c>
      <c r="Y110" s="3">
        <f>railway_new!Z110*1000*railway_new!$B$110*0.001*0.37*1.7</f>
        <v>0</v>
      </c>
      <c r="Z110" s="3">
        <f>railway_new!AA110*1000*railway_new!$B$110*0.001*0.37*1.7</f>
        <v>0</v>
      </c>
      <c r="AA110" s="3">
        <f>railway_new!AB110*1000*railway_new!$B$110*0.001*0.37*1.7</f>
        <v>0</v>
      </c>
      <c r="AB110" s="3">
        <f>railway_new!AC110*1000*railway_new!$B$110*0.001*0.37*1.7</f>
        <v>0</v>
      </c>
      <c r="AC110" s="3">
        <f>railway_new!AD110*1000*railway_new!$B$110*0.001*0.37*1.7</f>
        <v>0</v>
      </c>
      <c r="AD110" s="3">
        <f>railway_new!AE110*1000*railway_new!$B$110*0.001*0.37*1.7</f>
        <v>0</v>
      </c>
      <c r="AE110" s="3">
        <f>railway_new!AF110*1000*railway_new!$B$110*0.001*0.37*1.7</f>
        <v>0</v>
      </c>
      <c r="AF110" s="3">
        <f>railway_new!AG110*1000*railway_new!$B$110*0.001*0.37*1.7</f>
        <v>0</v>
      </c>
      <c r="AG110" s="3">
        <f>railway_new!AH110*1000*railway_new!$B$110*0.001*0.37*1.7</f>
        <v>0</v>
      </c>
      <c r="AH110" s="3">
        <f>railway_new!AI110*1000*railway_new!$B$110*0.001*0.37*1.7</f>
        <v>0</v>
      </c>
      <c r="AI110" s="3">
        <f>railway_new!AJ110*1000*railway_new!$B$110*0.001*0.37*1.7</f>
        <v>0</v>
      </c>
      <c r="AJ110" s="3">
        <f>railway_new!AK110*1000*railway_new!$B$110*0.001*0.37*1.7</f>
        <v>0</v>
      </c>
      <c r="AK110" s="3">
        <f>railway_new!AL110*1000*railway_new!$B$110*0.001*0.37*1.7</f>
        <v>0</v>
      </c>
      <c r="AL110" s="3">
        <f>railway_new!AM110*1000*railway_new!$B$110*0.001*0.37*1.7</f>
        <v>0</v>
      </c>
      <c r="AM110" s="3">
        <f>railway_new!AN110*1000*railway_new!$B$110*0.001*0.37*1.7</f>
        <v>0</v>
      </c>
      <c r="AN110" s="3">
        <f>railway_new!AO110*1000*railway_new!$B$110*0.001*0.37*1.7</f>
        <v>0</v>
      </c>
      <c r="AO110" s="3">
        <f>railway_new!AP110*1000*railway_new!$B$110*0.001*0.37*1.7</f>
        <v>0</v>
      </c>
      <c r="AP110" s="3">
        <f>railway_new!AQ110*1000*railway_new!$B$110*0.001*0.37*1.7</f>
        <v>0</v>
      </c>
      <c r="AQ110" s="3">
        <f>railway_new!AR110*1000*railway_new!$B$110*0.001*0.37*1.7</f>
        <v>0</v>
      </c>
      <c r="AR110" s="3">
        <f>railway_new!AS110*1000*railway_new!$B$110*0.001*0.37*1.7</f>
        <v>0</v>
      </c>
      <c r="AS110" s="3">
        <f>railway_new!AT110*1000*railway_new!$B$110*0.001*0.37*1.7</f>
        <v>0</v>
      </c>
      <c r="AT110" s="3">
        <f>railway_new!AU110*1000*railway_new!$B$110*0.001*0.37*1.7</f>
        <v>0</v>
      </c>
      <c r="AU110" s="3">
        <f>railway_new!AV110*1000*railway_new!$B$110*0.001*0.37*1.7</f>
        <v>0</v>
      </c>
      <c r="AV110" s="3">
        <f>railway_new!AW110*1000*railway_new!$B$110*0.001*0.37*1.7</f>
        <v>0</v>
      </c>
      <c r="AW110" s="3">
        <f>railway_new!AX110*1000*railway_new!$B$110*0.001*0.37*1.7</f>
        <v>0</v>
      </c>
      <c r="AX110" s="3">
        <f>railway_new!AY110*1000*railway_new!$B$110*0.001*0.37*1.7</f>
        <v>0</v>
      </c>
      <c r="AY110" s="3">
        <f>railway_new!AZ110*1000*railway_new!$B$110*0.001*0.37*1.7</f>
        <v>0</v>
      </c>
      <c r="AZ110" s="3">
        <f>railway_new!BA110*1000*railway_new!$B$110*0.001*0.37*1.7</f>
        <v>0</v>
      </c>
    </row>
    <row r="111" spans="1:52" ht="13.5" customHeight="1">
      <c r="A111" s="3" t="s">
        <v>299</v>
      </c>
      <c r="B111" s="5" t="s">
        <v>148</v>
      </c>
      <c r="C111" s="3">
        <f>railway_new!D111*1000*railway_new!$B$111*0.001*0.37*1.7</f>
        <v>22085183.82</v>
      </c>
      <c r="D111" s="3">
        <f>railway_new!E111*1000*railway_new!$B$111*0.001*0.37*1.7</f>
        <v>23009732.364500001</v>
      </c>
      <c r="E111" s="3">
        <f>railway_new!F111*1000*railway_new!$B$111*0.001*0.37*1.7</f>
        <v>23934280.908999998</v>
      </c>
      <c r="F111" s="3">
        <f>railway_new!G111*1000*railway_new!$B$111*0.001*0.37*1.7</f>
        <v>24858829.453499995</v>
      </c>
      <c r="G111" s="3">
        <f>railway_new!H111*1000*railway_new!$B$111*0.001*0.37*1.7</f>
        <v>25783377.997999996</v>
      </c>
      <c r="H111" s="3">
        <f>railway_new!I111*1000*railway_new!$B$111*0.001*0.37*1.7</f>
        <v>26707926.542499993</v>
      </c>
      <c r="I111" s="3">
        <f>railway_new!J111*1000*railway_new!$B$111*0.001*0.37*1.7</f>
        <v>27632475.086999994</v>
      </c>
      <c r="J111" s="3">
        <f>railway_new!K111*1000*railway_new!$B$111*0.001*0.37*1.7</f>
        <v>28557023.631499995</v>
      </c>
      <c r="K111" s="3">
        <f>railway_new!L111*1000*railway_new!$B$111*0.001*0.37*1.7</f>
        <v>29481572.175999995</v>
      </c>
      <c r="L111" s="3">
        <f>railway_new!M111*1000*railway_new!$B$111*0.001*0.37*1.7</f>
        <v>30406120.720499996</v>
      </c>
      <c r="M111" s="3">
        <f>railway_new!N111*1000*railway_new!$B$111*0.001*0.37*1.7</f>
        <v>12839698.375</v>
      </c>
      <c r="N111" s="3">
        <f>railway_new!O111*1000*railway_new!$B$111*0.001*0.37*1.7</f>
        <v>12748534.26</v>
      </c>
      <c r="O111" s="3">
        <f>railway_new!P111*1000*railway_new!$B$111*0.001*0.37*1.7</f>
        <v>13974285.429999998</v>
      </c>
      <c r="P111" s="3">
        <f>railway_new!Q111*1000*railway_new!$B$111*0.001*0.37*1.7</f>
        <v>13972480.199999999</v>
      </c>
      <c r="Q111" s="3">
        <f>railway_new!R111*1000*railway_new!$B$111*0.001*0.37*1.7</f>
        <v>13977895.890000001</v>
      </c>
      <c r="R111" s="3">
        <f>railway_new!S111*1000*railway_new!$B$111*0.001*0.37*1.7</f>
        <v>13979701.119999999</v>
      </c>
      <c r="S111" s="3">
        <f>railway_new!T111*1000*railway_new!$B$111*0.001*0.37*1.7</f>
        <v>14245972.544999998</v>
      </c>
      <c r="T111" s="3">
        <f>railway_new!U111*1000*railway_new!$B$111*0.001*0.37*1.7</f>
        <v>14245972.544999998</v>
      </c>
      <c r="U111" s="3">
        <f>railway_new!V111*1000*railway_new!$B$111*0.001*0.37*1.7</f>
        <v>14283882.375</v>
      </c>
      <c r="V111" s="3">
        <f>railway_new!W111*1000*railway_new!$B$111*0.001*0.37*1.7</f>
        <v>18369117.864999998</v>
      </c>
      <c r="W111" s="3">
        <f>railway_new!X111*1000*railway_new!$B$111*0.001*0.37*1.7</f>
        <v>18369117.864999998</v>
      </c>
      <c r="X111" s="3">
        <f>railway_new!Y111*1000*railway_new!$B$111*0.001*0.37*1.7</f>
        <v>18344747.260000002</v>
      </c>
      <c r="Y111" s="3">
        <f>railway_new!Z111*1000*railway_new!$B$111*0.001*0.37*1.7</f>
        <v>18435911.375</v>
      </c>
      <c r="Z111" s="3">
        <f>railway_new!AA111*1000*railway_new!$B$111*0.001*0.37*1.7</f>
        <v>18453963.675000001</v>
      </c>
      <c r="AA111" s="3">
        <f>railway_new!AB111*1000*railway_new!$B$111*0.001*0.37*1.7</f>
        <v>18482847.355</v>
      </c>
      <c r="AB111" s="3">
        <f>railway_new!AC111*1000*railway_new!$B$111*0.001*0.37*1.7</f>
        <v>18673299.119999997</v>
      </c>
      <c r="AC111" s="3">
        <f>railway_new!AD111*1000*railway_new!$B$111*0.001*0.37*1.7</f>
        <v>24021292.994999997</v>
      </c>
      <c r="AD111" s="3">
        <f>railway_new!AE111*1000*railway_new!$B$111*0.001*0.37*1.7</f>
        <v>21913574.143124998</v>
      </c>
      <c r="AE111" s="3">
        <f>railway_new!AF111*1000*railway_new!$B$111*0.001*0.37*1.7</f>
        <v>19805855.291250002</v>
      </c>
      <c r="AF111" s="3">
        <f>railway_new!AG111*1000*railway_new!$B$111*0.001*0.37*1.7</f>
        <v>17698136.439375002</v>
      </c>
      <c r="AG111" s="3">
        <f>railway_new!AH111*1000*railway_new!$B$111*0.001*0.37*1.7</f>
        <v>15590417.5875</v>
      </c>
      <c r="AH111" s="3">
        <f>railway_new!AI111*1000*railway_new!$B$111*0.001*0.37*1.7</f>
        <v>13482698.735624999</v>
      </c>
      <c r="AI111" s="3">
        <f>railway_new!AJ111*1000*railway_new!$B$111*0.001*0.37*1.7</f>
        <v>11374979.883749999</v>
      </c>
      <c r="AJ111" s="3">
        <f>railway_new!AK111*1000*railway_new!$B$111*0.001*0.37*1.7</f>
        <v>9267261.0318749994</v>
      </c>
      <c r="AK111" s="3">
        <f>railway_new!AL111*1000*railway_new!$B$111*0.001*0.37*1.7</f>
        <v>7159542.1800000006</v>
      </c>
      <c r="AL111" s="3">
        <f>railway_new!AM111*1000*railway_new!$B$111*0.001*0.37*1.7</f>
        <v>8394021.637050001</v>
      </c>
      <c r="AM111" s="3">
        <f>railway_new!AN111*1000*railway_new!$B$111*0.001*0.37*1.7</f>
        <v>9628501.0941000003</v>
      </c>
      <c r="AN111" s="3">
        <f>railway_new!AO111*1000*railway_new!$B$111*0.001*0.37*1.7</f>
        <v>10862971.525</v>
      </c>
      <c r="AO111" s="3">
        <f>railway_new!AP111*1000*railway_new!$B$111*0.001*0.37*1.7</f>
        <v>10844404.734449999</v>
      </c>
      <c r="AP111" s="3">
        <f>railway_new!AQ111*1000*railway_new!$B$111*0.001*0.37*1.7</f>
        <v>10825837.9439</v>
      </c>
      <c r="AQ111" s="3">
        <f>railway_new!AR111*1000*railway_new!$B$111*0.001*0.37*1.7</f>
        <v>10807271.153349999</v>
      </c>
      <c r="AR111" s="3">
        <f>railway_new!AS111*1000*railway_new!$B$111*0.001*0.37*1.7</f>
        <v>10788704.362800002</v>
      </c>
      <c r="AS111" s="3">
        <f>railway_new!AT111*1000*railway_new!$B$111*0.001*0.37*1.7</f>
        <v>10770137.572250001</v>
      </c>
      <c r="AT111" s="3">
        <f>railway_new!AU111*1000*railway_new!$B$111*0.001*0.37*1.7</f>
        <v>10751570.7817</v>
      </c>
      <c r="AU111" s="3">
        <f>railway_new!AV111*1000*railway_new!$B$111*0.001*0.37*1.7</f>
        <v>10732994.965</v>
      </c>
      <c r="AV111" s="3">
        <f>railway_new!AW111*1000*railway_new!$B$111*0.001*0.37*1.7</f>
        <v>10743826.344999999</v>
      </c>
      <c r="AW111" s="3">
        <f>railway_new!AX111*1000*railway_new!$B$111*0.001*0.37*1.7</f>
        <v>10745631.574999999</v>
      </c>
      <c r="AX111" s="3">
        <f>railway_new!AY111*1000*railway_new!$B$111*0.001*0.37*1.7</f>
        <v>12889342.199999999</v>
      </c>
      <c r="AY111" s="3">
        <f>railway_new!AZ111*1000*railway_new!$B$111*0.001*0.37*1.7</f>
        <v>12986824.619999999</v>
      </c>
      <c r="AZ111" s="3">
        <f>railway_new!BA111*1000*railway_new!$B$111*0.001*0.37*1.7</f>
        <v>12986824.619999999</v>
      </c>
    </row>
    <row r="112" spans="1:52" ht="13.5" customHeight="1">
      <c r="A112" s="5" t="s">
        <v>300</v>
      </c>
      <c r="B112" s="5" t="s">
        <v>153</v>
      </c>
      <c r="C112" s="3">
        <f>railway_new!D112*1000*railway_new!$B$112*0.001*0.37*1.7</f>
        <v>1419659.2899999998</v>
      </c>
      <c r="D112" s="3">
        <f>railway_new!E112*1000*railway_new!$B$112*0.001*0.37*1.7</f>
        <v>1439940.1369999999</v>
      </c>
      <c r="E112" s="3">
        <f>railway_new!F112*1000*railway_new!$B$112*0.001*0.37*1.7</f>
        <v>1460220.9840000002</v>
      </c>
      <c r="F112" s="3">
        <f>railway_new!G112*1000*railway_new!$B$112*0.001*0.37*1.7</f>
        <v>1480501.8310000002</v>
      </c>
      <c r="G112" s="3">
        <f>railway_new!H112*1000*railway_new!$B$112*0.001*0.37*1.7</f>
        <v>1500782.6780000003</v>
      </c>
      <c r="H112" s="3">
        <f>railway_new!I112*1000*railway_new!$B$112*0.001*0.37*1.7</f>
        <v>1521063.5250000001</v>
      </c>
      <c r="I112" s="3">
        <f>railway_new!J112*1000*railway_new!$B$112*0.001*0.37*1.7</f>
        <v>1541344.3720000002</v>
      </c>
      <c r="J112" s="3">
        <f>railway_new!K112*1000*railway_new!$B$112*0.001*0.37*1.7</f>
        <v>1561625.2190000005</v>
      </c>
      <c r="K112" s="3">
        <f>railway_new!L112*1000*railway_new!$B$112*0.001*0.37*1.7</f>
        <v>1581906.0660000006</v>
      </c>
      <c r="L112" s="3">
        <f>railway_new!M112*1000*railway_new!$B$112*0.001*0.37*1.7</f>
        <v>1602186.9130000009</v>
      </c>
      <c r="M112" s="3">
        <f>railway_new!N112*1000*railway_new!$B$112*0.001*0.37*1.7</f>
        <v>1622467.76</v>
      </c>
      <c r="N112" s="3">
        <f>railway_new!O112*1000*railway_new!$B$112*0.001*0.37*1.7</f>
        <v>1632219.7760000001</v>
      </c>
      <c r="O112" s="3">
        <f>railway_new!P112*1000*railway_new!$B$112*0.001*0.37*1.7</f>
        <v>1641971.7919999999</v>
      </c>
      <c r="P112" s="3">
        <f>railway_new!Q112*1000*railway_new!$B$112*0.001*0.37*1.7</f>
        <v>1651723.8080000002</v>
      </c>
      <c r="Q112" s="3">
        <f>railway_new!R112*1000*railway_new!$B$112*0.001*0.37*1.7</f>
        <v>1661475.8240000003</v>
      </c>
      <c r="R112" s="3">
        <f>railway_new!S112*1000*railway_new!$B$112*0.001*0.37*1.7</f>
        <v>1671227.8399999999</v>
      </c>
      <c r="S112" s="3">
        <f>railway_new!T112*1000*railway_new!$B$112*0.001*0.37*1.7</f>
        <v>1671227.8399999999</v>
      </c>
      <c r="T112" s="3">
        <f>railway_new!U112*1000*railway_new!$B$112*0.001*0.37*1.7</f>
        <v>1835673.5999999999</v>
      </c>
      <c r="U112" s="3">
        <f>railway_new!V112*1000*railway_new!$B$112*0.001*0.37*1.7</f>
        <v>1835673.5999999999</v>
      </c>
      <c r="V112" s="3">
        <f>railway_new!W112*1000*railway_new!$B$112*0.001*0.37*1.7</f>
        <v>1835673.5999999999</v>
      </c>
      <c r="W112" s="3">
        <f>railway_new!X112*1000*railway_new!$B$112*0.001*0.37*1.7</f>
        <v>1835673.5999999999</v>
      </c>
      <c r="X112" s="3">
        <f>railway_new!Y112*1000*railway_new!$B$112*0.001*0.37*1.7</f>
        <v>1835673.5999999999</v>
      </c>
      <c r="Y112" s="3">
        <f>railway_new!Z112*1000*railway_new!$B$112*0.001*0.37*1.7</f>
        <v>1835673.5999999999</v>
      </c>
      <c r="Z112" s="3">
        <f>railway_new!AA112*1000*railway_new!$B$112*0.001*0.37*1.7</f>
        <v>1835673.5999999999</v>
      </c>
      <c r="AA112" s="3">
        <f>railway_new!AB112*1000*railway_new!$B$112*0.001*0.37*1.7</f>
        <v>1800614.1464000002</v>
      </c>
      <c r="AB112" s="3">
        <f>railway_new!AC112*1000*railway_new!$B$112*0.001*0.37*1.7</f>
        <v>1765554.6927999998</v>
      </c>
      <c r="AC112" s="3">
        <f>railway_new!AD112*1000*railway_new!$B$112*0.001*0.37*1.7</f>
        <v>1730504.8</v>
      </c>
      <c r="AD112" s="3">
        <f>railway_new!AE112*1000*railway_new!$B$112*0.001*0.37*1.7</f>
        <v>1730504.8</v>
      </c>
      <c r="AE112" s="3">
        <f>railway_new!AF112*1000*railway_new!$B$112*0.001*0.37*1.7</f>
        <v>1730504.8</v>
      </c>
      <c r="AF112" s="3">
        <f>railway_new!AG112*1000*railway_new!$B$112*0.001*0.37*1.7</f>
        <v>1730504.8</v>
      </c>
      <c r="AG112" s="3">
        <f>railway_new!AH112*1000*railway_new!$B$112*0.001*0.37*1.7</f>
        <v>1730504.8</v>
      </c>
      <c r="AH112" s="3">
        <f>railway_new!AI112*1000*railway_new!$B$112*0.001*0.37*1.7</f>
        <v>1730504.8</v>
      </c>
      <c r="AI112" s="3">
        <f>railway_new!AJ112*1000*railway_new!$B$112*0.001*0.37*1.7</f>
        <v>1730504.8</v>
      </c>
      <c r="AJ112" s="3">
        <f>railway_new!AK112*1000*railway_new!$B$112*0.001*0.37*1.7</f>
        <v>1730504.8</v>
      </c>
      <c r="AK112" s="3">
        <f>railway_new!AL112*1000*railway_new!$B$112*0.001*0.37*1.7</f>
        <v>1730504.8</v>
      </c>
      <c r="AL112" s="3">
        <f>railway_new!AM112*1000*railway_new!$B$112*0.001*0.37*1.7</f>
        <v>1730504.8</v>
      </c>
      <c r="AM112" s="3">
        <f>railway_new!AN112*1000*railway_new!$B$112*0.001*0.37*1.7</f>
        <v>1730504.8</v>
      </c>
      <c r="AN112" s="3">
        <f>railway_new!AO112*1000*railway_new!$B$112*0.001*0.37*1.7</f>
        <v>1730504.8</v>
      </c>
      <c r="AO112" s="3">
        <f>railway_new!AP112*1000*railway_new!$B$112*0.001*0.37*1.7</f>
        <v>1730504.8</v>
      </c>
      <c r="AP112" s="3">
        <f>railway_new!AQ112*1000*railway_new!$B$112*0.001*0.37*1.7</f>
        <v>1730504.8</v>
      </c>
      <c r="AQ112" s="3">
        <f>railway_new!AR112*1000*railway_new!$B$112*0.001*0.37*1.7</f>
        <v>1734329.1199999999</v>
      </c>
      <c r="AR112" s="3">
        <f>railway_new!AS112*1000*railway_new!$B$112*0.001*0.37*1.7</f>
        <v>1735285.2</v>
      </c>
      <c r="AS112" s="3">
        <f>railway_new!AT112*1000*railway_new!$B$112*0.001*0.37*1.7</f>
        <v>1730504.8</v>
      </c>
      <c r="AT112" s="3">
        <f>railway_new!AU112*1000*railway_new!$B$112*0.001*0.37*1.7</f>
        <v>1730504.8</v>
      </c>
      <c r="AU112" s="3">
        <f>railway_new!AV112*1000*railway_new!$B$112*0.001*0.37*1.7</f>
        <v>1742455.8</v>
      </c>
      <c r="AV112" s="3">
        <f>railway_new!AW112*1000*railway_new!$B$112*0.001*0.37*1.7</f>
        <v>1730504.8</v>
      </c>
      <c r="AW112" s="3">
        <f>railway_new!AX112*1000*railway_new!$B$112*0.001*0.37*1.7</f>
        <v>1730504.8</v>
      </c>
      <c r="AX112" s="3">
        <f>railway_new!AY112*1000*railway_new!$B$112*0.001*0.37*1.7</f>
        <v>1730504.8</v>
      </c>
      <c r="AY112" s="3">
        <f>railway_new!AZ112*1000*railway_new!$B$112*0.001*0.37*1.7</f>
        <v>1730504.8</v>
      </c>
      <c r="AZ112" s="3">
        <f>railway_new!BA112*1000*railway_new!$B$112*0.001*0.37*1.7</f>
        <v>1730504.8</v>
      </c>
    </row>
    <row r="113" spans="1:52" ht="13.5" customHeight="1">
      <c r="A113" s="2" t="s">
        <v>248</v>
      </c>
      <c r="B113" s="5"/>
      <c r="C113" s="3">
        <f>railway_new!D113*1000*railway_new!$B$113*0.001*0.37*1.7</f>
        <v>0</v>
      </c>
      <c r="D113" s="3">
        <f>railway_new!E113*1000*railway_new!$B$113*0.001*0.37*1.7</f>
        <v>0</v>
      </c>
      <c r="E113" s="3">
        <f>railway_new!F113*1000*railway_new!$B$113*0.001*0.37*1.7</f>
        <v>0</v>
      </c>
      <c r="F113" s="3">
        <f>railway_new!G113*1000*railway_new!$B$113*0.001*0.37*1.7</f>
        <v>0</v>
      </c>
      <c r="G113" s="3">
        <f>railway_new!H113*1000*railway_new!$B$113*0.001*0.37*1.7</f>
        <v>0</v>
      </c>
      <c r="H113" s="3">
        <f>railway_new!I113*1000*railway_new!$B$113*0.001*0.37*1.7</f>
        <v>0</v>
      </c>
      <c r="I113" s="3">
        <f>railway_new!J113*1000*railway_new!$B$113*0.001*0.37*1.7</f>
        <v>0</v>
      </c>
      <c r="J113" s="3">
        <f>railway_new!K113*1000*railway_new!$B$113*0.001*0.37*1.7</f>
        <v>0</v>
      </c>
      <c r="K113" s="3">
        <f>railway_new!L113*1000*railway_new!$B$113*0.001*0.37*1.7</f>
        <v>0</v>
      </c>
      <c r="L113" s="3">
        <f>railway_new!M113*1000*railway_new!$B$113*0.001*0.37*1.7</f>
        <v>0</v>
      </c>
      <c r="M113" s="3">
        <f>railway_new!N113*1000*railway_new!$B$113*0.001*0.37*1.7</f>
        <v>0</v>
      </c>
      <c r="N113" s="3">
        <f>railway_new!O113*1000*railway_new!$B$113*0.001*0.37*1.7</f>
        <v>0</v>
      </c>
      <c r="O113" s="3">
        <f>railway_new!P113*1000*railway_new!$B$113*0.001*0.37*1.7</f>
        <v>0</v>
      </c>
      <c r="P113" s="3">
        <f>railway_new!Q113*1000*railway_new!$B$113*0.001*0.37*1.7</f>
        <v>0</v>
      </c>
      <c r="Q113" s="3">
        <f>railway_new!R113*1000*railway_new!$B$113*0.001*0.37*1.7</f>
        <v>0</v>
      </c>
      <c r="R113" s="3">
        <f>railway_new!S113*1000*railway_new!$B$113*0.001*0.37*1.7</f>
        <v>0</v>
      </c>
      <c r="S113" s="3">
        <f>railway_new!T113*1000*railway_new!$B$113*0.001*0.37*1.7</f>
        <v>0</v>
      </c>
      <c r="T113" s="3">
        <f>railway_new!U113*1000*railway_new!$B$113*0.001*0.37*1.7</f>
        <v>0</v>
      </c>
      <c r="U113" s="3">
        <f>railway_new!V113*1000*railway_new!$B$113*0.001*0.37*1.7</f>
        <v>0</v>
      </c>
      <c r="V113" s="3">
        <f>railway_new!W113*1000*railway_new!$B$113*0.001*0.37*1.7</f>
        <v>0</v>
      </c>
      <c r="W113" s="3">
        <f>railway_new!X113*1000*railway_new!$B$113*0.001*0.37*1.7</f>
        <v>0</v>
      </c>
      <c r="X113" s="3">
        <f>railway_new!Y113*1000*railway_new!$B$113*0.001*0.37*1.7</f>
        <v>0</v>
      </c>
      <c r="Y113" s="3">
        <f>railway_new!Z113*1000*railway_new!$B$113*0.001*0.37*1.7</f>
        <v>0</v>
      </c>
      <c r="Z113" s="3">
        <f>railway_new!AA113*1000*railway_new!$B$113*0.001*0.37*1.7</f>
        <v>0</v>
      </c>
      <c r="AA113" s="3">
        <f>railway_new!AB113*1000*railway_new!$B$113*0.001*0.37*1.7</f>
        <v>0</v>
      </c>
      <c r="AB113" s="3">
        <f>railway_new!AC113*1000*railway_new!$B$113*0.001*0.37*1.7</f>
        <v>0</v>
      </c>
      <c r="AC113" s="3">
        <f>railway_new!AD113*1000*railway_new!$B$113*0.001*0.37*1.7</f>
        <v>0</v>
      </c>
      <c r="AD113" s="3">
        <f>railway_new!AE113*1000*railway_new!$B$113*0.001*0.37*1.7</f>
        <v>0</v>
      </c>
      <c r="AE113" s="3">
        <f>railway_new!AF113*1000*railway_new!$B$113*0.001*0.37*1.7</f>
        <v>0</v>
      </c>
      <c r="AF113" s="3">
        <f>railway_new!AG113*1000*railway_new!$B$113*0.001*0.37*1.7</f>
        <v>0</v>
      </c>
      <c r="AG113" s="3">
        <f>railway_new!AH113*1000*railway_new!$B$113*0.001*0.37*1.7</f>
        <v>0</v>
      </c>
      <c r="AH113" s="3">
        <f>railway_new!AI113*1000*railway_new!$B$113*0.001*0.37*1.7</f>
        <v>0</v>
      </c>
      <c r="AI113" s="3">
        <f>railway_new!AJ113*1000*railway_new!$B$113*0.001*0.37*1.7</f>
        <v>0</v>
      </c>
      <c r="AJ113" s="3">
        <f>railway_new!AK113*1000*railway_new!$B$113*0.001*0.37*1.7</f>
        <v>0</v>
      </c>
      <c r="AK113" s="3">
        <f>railway_new!AL113*1000*railway_new!$B$113*0.001*0.37*1.7</f>
        <v>0</v>
      </c>
      <c r="AL113" s="3">
        <f>railway_new!AM113*1000*railway_new!$B$113*0.001*0.37*1.7</f>
        <v>0</v>
      </c>
      <c r="AM113" s="3">
        <f>railway_new!AN113*1000*railway_new!$B$113*0.001*0.37*1.7</f>
        <v>0</v>
      </c>
      <c r="AN113" s="3">
        <f>railway_new!AO113*1000*railway_new!$B$113*0.001*0.37*1.7</f>
        <v>0</v>
      </c>
      <c r="AO113" s="3">
        <f>railway_new!AP113*1000*railway_new!$B$113*0.001*0.37*1.7</f>
        <v>0</v>
      </c>
      <c r="AP113" s="3">
        <f>railway_new!AQ113*1000*railway_new!$B$113*0.001*0.37*1.7</f>
        <v>0</v>
      </c>
      <c r="AQ113" s="3">
        <f>railway_new!AR113*1000*railway_new!$B$113*0.001*0.37*1.7</f>
        <v>0</v>
      </c>
      <c r="AR113" s="3">
        <f>railway_new!AS113*1000*railway_new!$B$113*0.001*0.37*1.7</f>
        <v>0</v>
      </c>
      <c r="AS113" s="3">
        <f>railway_new!AT113*1000*railway_new!$B$113*0.001*0.37*1.7</f>
        <v>0</v>
      </c>
      <c r="AT113" s="3">
        <f>railway_new!AU113*1000*railway_new!$B$113*0.001*0.37*1.7</f>
        <v>0</v>
      </c>
      <c r="AU113" s="3">
        <f>railway_new!AV113*1000*railway_new!$B$113*0.001*0.37*1.7</f>
        <v>0</v>
      </c>
      <c r="AV113" s="3">
        <f>railway_new!AW113*1000*railway_new!$B$113*0.001*0.37*1.7</f>
        <v>0</v>
      </c>
      <c r="AW113" s="3">
        <f>railway_new!AX113*1000*railway_new!$B$113*0.001*0.37*1.7</f>
        <v>0</v>
      </c>
      <c r="AX113" s="3">
        <f>railway_new!AY113*1000*railway_new!$B$113*0.001*0.37*1.7</f>
        <v>0</v>
      </c>
      <c r="AY113" s="3">
        <f>railway_new!AZ113*1000*railway_new!$B$113*0.001*0.37*1.7</f>
        <v>0</v>
      </c>
      <c r="AZ113" s="3">
        <f>railway_new!BA113*1000*railway_new!$B$113*0.001*0.37*1.7</f>
        <v>0</v>
      </c>
    </row>
    <row r="114" spans="1:52" ht="13.5" customHeight="1">
      <c r="A114" s="3" t="s">
        <v>301</v>
      </c>
      <c r="B114" s="5" t="s">
        <v>144</v>
      </c>
      <c r="C114" s="3">
        <f>railway_new!D114*1000*railway_new!$B$114*0.001*0.37*1.7</f>
        <v>1386867.9475</v>
      </c>
      <c r="D114" s="3">
        <f>railway_new!E114*1000*railway_new!$B$114*0.001*0.37*1.7</f>
        <v>1406680.3467499998</v>
      </c>
      <c r="E114" s="3">
        <f>railway_new!F114*1000*railway_new!$B$114*0.001*0.37*1.7</f>
        <v>1426492.746</v>
      </c>
      <c r="F114" s="3">
        <f>railway_new!G114*1000*railway_new!$B$114*0.001*0.37*1.7</f>
        <v>1446305.1452500003</v>
      </c>
      <c r="G114" s="3">
        <f>railway_new!H114*1000*railway_new!$B$114*0.001*0.37*1.7</f>
        <v>1466117.5445000003</v>
      </c>
      <c r="H114" s="3">
        <f>railway_new!I114*1000*railway_new!$B$114*0.001*0.37*1.7</f>
        <v>1485929.9437500001</v>
      </c>
      <c r="I114" s="3">
        <f>railway_new!J114*1000*railway_new!$B$114*0.001*0.37*1.7</f>
        <v>1505742.3430000001</v>
      </c>
      <c r="J114" s="3">
        <f>railway_new!K114*1000*railway_new!$B$114*0.001*0.37*1.7</f>
        <v>1525554.7422500004</v>
      </c>
      <c r="K114" s="3">
        <f>railway_new!L114*1000*railway_new!$B$114*0.001*0.37*1.7</f>
        <v>1545367.1415000001</v>
      </c>
      <c r="L114" s="3">
        <f>railway_new!M114*1000*railway_new!$B$114*0.001*0.37*1.7</f>
        <v>1565179.5407500002</v>
      </c>
      <c r="M114" s="3">
        <f>railway_new!N114*1000*railway_new!$B$114*0.001*0.37*1.7</f>
        <v>1584991.94</v>
      </c>
      <c r="N114" s="3">
        <f>railway_new!O114*1000*railway_new!$B$114*0.001*0.37*1.7</f>
        <v>1605752.085</v>
      </c>
      <c r="O114" s="3">
        <f>railway_new!P114*1000*railway_new!$B$114*0.001*0.37*1.7</f>
        <v>1605752.085</v>
      </c>
      <c r="P114" s="3">
        <f>railway_new!Q114*1000*railway_new!$B$114*0.001*0.37*1.7</f>
        <v>1605752.085</v>
      </c>
      <c r="Q114" s="3">
        <f>railway_new!R114*1000*railway_new!$B$114*0.001*0.37*1.7</f>
        <v>1605752.085</v>
      </c>
      <c r="R114" s="3">
        <f>railway_new!S114*1000*railway_new!$B$114*0.001*0.37*1.7</f>
        <v>1605752.085</v>
      </c>
      <c r="S114" s="3">
        <f>railway_new!T114*1000*railway_new!$B$114*0.001*0.37*1.7</f>
        <v>1605752.085</v>
      </c>
      <c r="T114" s="3">
        <f>railway_new!U114*1000*railway_new!$B$114*0.001*0.37*1.7</f>
        <v>1708650.1949999998</v>
      </c>
      <c r="U114" s="3">
        <f>railway_new!V114*1000*railway_new!$B$114*0.001*0.37*1.7</f>
        <v>1708650.1949999998</v>
      </c>
      <c r="V114" s="3">
        <f>railway_new!W114*1000*railway_new!$B$114*0.001*0.37*1.7</f>
        <v>1708650.1949999998</v>
      </c>
      <c r="W114" s="3">
        <f>railway_new!X114*1000*railway_new!$B$114*0.001*0.37*1.7</f>
        <v>1708650.1949999998</v>
      </c>
      <c r="X114" s="3">
        <f>railway_new!Y114*1000*railway_new!$B$114*0.001*0.37*1.7</f>
        <v>1708650.1949999998</v>
      </c>
      <c r="Y114" s="3">
        <f>railway_new!Z114*1000*railway_new!$B$114*0.001*0.37*1.7</f>
        <v>1721286.8049999999</v>
      </c>
      <c r="Z114" s="3">
        <f>railway_new!AA114*1000*railway_new!$B$114*0.001*0.37*1.7</f>
        <v>1721286.8049999999</v>
      </c>
      <c r="AA114" s="3">
        <f>railway_new!AB114*1000*railway_new!$B$114*0.001*0.37*1.7</f>
        <v>1721286.8049999999</v>
      </c>
      <c r="AB114" s="3">
        <f>railway_new!AC114*1000*railway_new!$B$114*0.001*0.37*1.7</f>
        <v>1721286.8049999999</v>
      </c>
      <c r="AC114" s="3">
        <f>railway_new!AD114*1000*railway_new!$B$114*0.001*0.37*1.7</f>
        <v>1721286.8049999999</v>
      </c>
      <c r="AD114" s="3">
        <f>railway_new!AE114*1000*railway_new!$B$114*0.001*0.37*1.7</f>
        <v>1721286.8049999999</v>
      </c>
      <c r="AE114" s="3">
        <f>railway_new!AF114*1000*railway_new!$B$114*0.001*0.37*1.7</f>
        <v>1721286.8049999999</v>
      </c>
      <c r="AF114" s="3">
        <f>railway_new!AG114*1000*railway_new!$B$114*0.001*0.37*1.7</f>
        <v>1721286.8049999999</v>
      </c>
      <c r="AG114" s="3">
        <f>railway_new!AH114*1000*railway_new!$B$114*0.001*0.37*1.7</f>
        <v>1721286.8049999999</v>
      </c>
      <c r="AH114" s="3">
        <f>railway_new!AI114*1000*railway_new!$B$114*0.001*0.37*1.7</f>
        <v>1721286.8049999999</v>
      </c>
      <c r="AI114" s="3">
        <f>railway_new!AJ114*1000*railway_new!$B$114*0.001*0.37*1.7</f>
        <v>1721286.8049999999</v>
      </c>
      <c r="AJ114" s="3">
        <f>railway_new!AK114*1000*railway_new!$B$114*0.001*0.37*1.7</f>
        <v>1721286.8049999999</v>
      </c>
      <c r="AK114" s="3">
        <f>railway_new!AL114*1000*railway_new!$B$114*0.001*0.37*1.7</f>
        <v>1721286.8049999999</v>
      </c>
      <c r="AL114" s="3">
        <f>railway_new!AM114*1000*railway_new!$B$114*0.001*0.37*1.7</f>
        <v>1721286.8049999999</v>
      </c>
      <c r="AM114" s="3">
        <f>railway_new!AN114*1000*railway_new!$B$114*0.001*0.37*1.7</f>
        <v>1721286.8049999999</v>
      </c>
      <c r="AN114" s="3">
        <f>railway_new!AO114*1000*railway_new!$B$114*0.001*0.37*1.7</f>
        <v>1721286.8049999999</v>
      </c>
      <c r="AO114" s="3">
        <f>railway_new!AP114*1000*railway_new!$B$114*0.001*0.37*1.7</f>
        <v>1795301.2350000001</v>
      </c>
      <c r="AP114" s="3">
        <f>railway_new!AQ114*1000*railway_new!$B$114*0.001*0.37*1.7</f>
        <v>1976726.8499999999</v>
      </c>
      <c r="AQ114" s="3">
        <f>railway_new!AR114*1000*railway_new!$B$114*0.001*0.37*1.7</f>
        <v>1903615.0349999999</v>
      </c>
      <c r="AR114" s="3">
        <f>railway_new!AS114*1000*railway_new!$B$114*0.001*0.37*1.7</f>
        <v>1903615.0349999999</v>
      </c>
      <c r="AS114" s="3">
        <f>railway_new!AT114*1000*railway_new!$B$114*0.001*0.37*1.7</f>
        <v>1903615.0349999999</v>
      </c>
      <c r="AT114" s="3">
        <f>railway_new!AU114*1000*railway_new!$B$114*0.001*0.37*1.7</f>
        <v>1903615.0349999999</v>
      </c>
      <c r="AU114" s="3">
        <f>railway_new!AV114*1000*railway_new!$B$114*0.001*0.37*1.7</f>
        <v>1903615.0349999999</v>
      </c>
      <c r="AV114" s="3">
        <f>railway_new!AW114*1000*railway_new!$B$114*0.001*0.37*1.7</f>
        <v>1903615.0349999999</v>
      </c>
      <c r="AW114" s="3">
        <f>railway_new!AX114*1000*railway_new!$B$114*0.001*0.37*1.7</f>
        <v>1903615.0349999999</v>
      </c>
      <c r="AX114" s="3">
        <f>railway_new!AY114*1000*railway_new!$B$114*0.001*0.37*1.7</f>
        <v>1903615.0349999999</v>
      </c>
      <c r="AY114" s="3">
        <f>railway_new!AZ114*1000*railway_new!$B$114*0.001*0.37*1.7</f>
        <v>2071501.425</v>
      </c>
      <c r="AZ114" s="3">
        <f>railway_new!BA114*1000*railway_new!$B$114*0.001*0.37*1.7</f>
        <v>2071501.425</v>
      </c>
    </row>
    <row r="115" spans="1:52" ht="13.5" customHeight="1">
      <c r="A115" s="3" t="s">
        <v>302</v>
      </c>
      <c r="B115" s="5" t="s">
        <v>154</v>
      </c>
      <c r="C115" s="3">
        <f>railway_new!D115*1000*railway_new!$B$115*0.001*0.37*1.7</f>
        <v>2095979.5889999999</v>
      </c>
      <c r="D115" s="3">
        <f>railway_new!E115*1000*railway_new!$B$115*0.001*0.37*1.7</f>
        <v>2095979.5889999999</v>
      </c>
      <c r="E115" s="3">
        <f>railway_new!F115*1000*railway_new!$B$115*0.001*0.37*1.7</f>
        <v>2095979.5889999999</v>
      </c>
      <c r="F115" s="3">
        <f>railway_new!G115*1000*railway_new!$B$115*0.001*0.37*1.7</f>
        <v>2095979.5889999999</v>
      </c>
      <c r="G115" s="3">
        <f>railway_new!H115*1000*railway_new!$B$115*0.001*0.37*1.7</f>
        <v>2095979.5889999999</v>
      </c>
      <c r="H115" s="3">
        <f>railway_new!I115*1000*railway_new!$B$115*0.001*0.37*1.7</f>
        <v>2095979.5889999999</v>
      </c>
      <c r="I115" s="3">
        <f>railway_new!J115*1000*railway_new!$B$115*0.001*0.37*1.7</f>
        <v>2095979.5889999999</v>
      </c>
      <c r="J115" s="3">
        <f>railway_new!K115*1000*railway_new!$B$115*0.001*0.37*1.7</f>
        <v>2095979.5889999999</v>
      </c>
      <c r="K115" s="3">
        <f>railway_new!L115*1000*railway_new!$B$115*0.001*0.37*1.7</f>
        <v>2095979.5889999999</v>
      </c>
      <c r="L115" s="3">
        <f>railway_new!M115*1000*railway_new!$B$115*0.001*0.37*1.7</f>
        <v>2095979.5889999999</v>
      </c>
      <c r="M115" s="3">
        <f>railway_new!N115*1000*railway_new!$B$115*0.001*0.37*1.7</f>
        <v>2095979.5889999999</v>
      </c>
      <c r="N115" s="3">
        <f>railway_new!O115*1000*railway_new!$B$115*0.001*0.37*1.7</f>
        <v>2095979.5889999999</v>
      </c>
      <c r="O115" s="3">
        <f>railway_new!P115*1000*railway_new!$B$115*0.001*0.37*1.7</f>
        <v>2095979.5889999999</v>
      </c>
      <c r="P115" s="3">
        <f>railway_new!Q115*1000*railway_new!$B$115*0.001*0.37*1.7</f>
        <v>2095979.5889999999</v>
      </c>
      <c r="Q115" s="3">
        <f>railway_new!R115*1000*railway_new!$B$115*0.001*0.37*1.7</f>
        <v>2095979.5889999999</v>
      </c>
      <c r="R115" s="3">
        <f>railway_new!S115*1000*railway_new!$B$115*0.001*0.37*1.7</f>
        <v>2095979.5889999999</v>
      </c>
      <c r="S115" s="3">
        <f>railway_new!T115*1000*railway_new!$B$115*0.001*0.37*1.7</f>
        <v>2095979.5889999999</v>
      </c>
      <c r="T115" s="3">
        <f>railway_new!U115*1000*railway_new!$B$115*0.001*0.37*1.7</f>
        <v>2095979.5889999999</v>
      </c>
      <c r="U115" s="3">
        <f>railway_new!V115*1000*railway_new!$B$115*0.001*0.37*1.7</f>
        <v>2095979.5889999999</v>
      </c>
      <c r="V115" s="3">
        <f>railway_new!W115*1000*railway_new!$B$115*0.001*0.37*1.7</f>
        <v>2095979.5889999999</v>
      </c>
      <c r="W115" s="3">
        <f>railway_new!X115*1000*railway_new!$B$115*0.001*0.37*1.7</f>
        <v>2095979.5889999999</v>
      </c>
      <c r="X115" s="3">
        <f>railway_new!Y115*1000*railway_new!$B$115*0.001*0.37*1.7</f>
        <v>2095979.5889999999</v>
      </c>
      <c r="Y115" s="3">
        <f>railway_new!Z115*1000*railway_new!$B$115*0.001*0.37*1.7</f>
        <v>2095979.5889999999</v>
      </c>
      <c r="Z115" s="3">
        <f>railway_new!AA115*1000*railway_new!$B$115*0.001*0.37*1.7</f>
        <v>2095979.5889999999</v>
      </c>
      <c r="AA115" s="3">
        <f>railway_new!AB115*1000*railway_new!$B$115*0.001*0.37*1.7</f>
        <v>2095979.5889999999</v>
      </c>
      <c r="AB115" s="3">
        <f>railway_new!AC115*1000*railway_new!$B$115*0.001*0.37*1.7</f>
        <v>2095979.5889999999</v>
      </c>
      <c r="AC115" s="3">
        <f>railway_new!AD115*1000*railway_new!$B$115*0.001*0.37*1.7</f>
        <v>2095979.5889999999</v>
      </c>
      <c r="AD115" s="3">
        <f>railway_new!AE115*1000*railway_new!$B$115*0.001*0.37*1.7</f>
        <v>2086583.5869999998</v>
      </c>
      <c r="AE115" s="3">
        <f>railway_new!AF115*1000*railway_new!$B$115*0.001*0.37*1.7</f>
        <v>2089939.3020000001</v>
      </c>
      <c r="AF115" s="3">
        <f>railway_new!AG115*1000*railway_new!$B$115*0.001*0.37*1.7</f>
        <v>2089939.3020000001</v>
      </c>
      <c r="AG115" s="3">
        <f>railway_new!AH115*1000*railway_new!$B$115*0.001*0.37*1.7</f>
        <v>2089939.3020000001</v>
      </c>
      <c r="AH115" s="3">
        <f>railway_new!AI115*1000*railway_new!$B$115*0.001*0.37*1.7</f>
        <v>2101348.733</v>
      </c>
      <c r="AI115" s="3">
        <f>railway_new!AJ115*1000*railway_new!$B$115*0.001*0.37*1.7</f>
        <v>2101348.733</v>
      </c>
      <c r="AJ115" s="3">
        <f>railway_new!AK115*1000*railway_new!$B$115*0.001*0.37*1.7</f>
        <v>2101348.733</v>
      </c>
      <c r="AK115" s="3">
        <f>railway_new!AL115*1000*railway_new!$B$115*0.001*0.37*1.7</f>
        <v>2060409.01</v>
      </c>
      <c r="AL115" s="3">
        <f>railway_new!AM115*1000*railway_new!$B$115*0.001*0.37*1.7</f>
        <v>2060409.01</v>
      </c>
      <c r="AM115" s="3">
        <f>railway_new!AN115*1000*railway_new!$B$115*0.001*0.37*1.7</f>
        <v>2091281.5879999998</v>
      </c>
      <c r="AN115" s="3">
        <f>railway_new!AO115*1000*railway_new!$B$115*0.001*0.37*1.7</f>
        <v>2091281.5879999998</v>
      </c>
      <c r="AO115" s="3">
        <f>railway_new!AP115*1000*railway_new!$B$115*0.001*0.37*1.7</f>
        <v>2091281.5879999998</v>
      </c>
      <c r="AP115" s="3">
        <f>railway_new!AQ115*1000*railway_new!$B$115*0.001*0.37*1.7</f>
        <v>2091281.5879999998</v>
      </c>
      <c r="AQ115" s="3">
        <f>railway_new!AR115*1000*railway_new!$B$115*0.001*0.37*1.7</f>
        <v>2091281.5879999998</v>
      </c>
      <c r="AR115" s="3">
        <f>railway_new!AS115*1000*railway_new!$B$115*0.001*0.37*1.7</f>
        <v>2091281.5879999998</v>
      </c>
      <c r="AS115" s="3">
        <f>railway_new!AT115*1000*railway_new!$B$115*0.001*0.37*1.7</f>
        <v>2091281.5879999998</v>
      </c>
      <c r="AT115" s="3">
        <f>railway_new!AU115*1000*railway_new!$B$115*0.001*0.37*1.7</f>
        <v>2091281.5879999998</v>
      </c>
      <c r="AU115" s="3">
        <f>railway_new!AV115*1000*railway_new!$B$115*0.001*0.37*1.7</f>
        <v>2091281.5879999998</v>
      </c>
      <c r="AV115" s="3">
        <f>railway_new!AW115*1000*railway_new!$B$115*0.001*0.37*1.7</f>
        <v>2091281.5879999998</v>
      </c>
      <c r="AW115" s="3">
        <f>railway_new!AX115*1000*railway_new!$B$115*0.001*0.37*1.7</f>
        <v>2091281.5879999998</v>
      </c>
      <c r="AX115" s="3">
        <f>railway_new!AY115*1000*railway_new!$B$115*0.001*0.37*1.7</f>
        <v>2091281.5879999998</v>
      </c>
      <c r="AY115" s="3">
        <f>railway_new!AZ115*1000*railway_new!$B$115*0.001*0.37*1.7</f>
        <v>2091281.5879999998</v>
      </c>
      <c r="AZ115" s="3">
        <f>railway_new!BA115*1000*railway_new!$B$115*0.001*0.37*1.7</f>
        <v>2091281.5879999998</v>
      </c>
    </row>
    <row r="116" spans="1:52" ht="13.5" customHeight="1">
      <c r="A116" s="3" t="s">
        <v>303</v>
      </c>
      <c r="C116" s="3">
        <f>railway_new!D116*1000*railway_new!$B$116*0.001*0.37*1.7</f>
        <v>1243404.2646666665</v>
      </c>
      <c r="D116" s="3">
        <f>railway_new!E116*1000*railway_new!$B$116*0.001*0.37*1.7</f>
        <v>1261167.1827333332</v>
      </c>
      <c r="E116" s="3">
        <f>railway_new!F116*1000*railway_new!$B$116*0.001*0.37*1.7</f>
        <v>1278930.1007999999</v>
      </c>
      <c r="F116" s="3">
        <f>railway_new!G116*1000*railway_new!$B$116*0.001*0.37*1.7</f>
        <v>1296693.0188666666</v>
      </c>
      <c r="G116" s="3">
        <f>railway_new!H116*1000*railway_new!$B$116*0.001*0.37*1.7</f>
        <v>1314455.9369333333</v>
      </c>
      <c r="H116" s="3">
        <f>railway_new!I116*1000*railway_new!$B$116*0.001*0.37*1.7</f>
        <v>1332218.855</v>
      </c>
      <c r="I116" s="3">
        <f>railway_new!J116*1000*railway_new!$B$116*0.001*0.37*1.7</f>
        <v>1349981.7730666669</v>
      </c>
      <c r="J116" s="3">
        <f>railway_new!K116*1000*railway_new!$B$116*0.001*0.37*1.7</f>
        <v>1367744.6911333336</v>
      </c>
      <c r="K116" s="3">
        <f>railway_new!L116*1000*railway_new!$B$116*0.001*0.37*1.7</f>
        <v>1385507.6091999998</v>
      </c>
      <c r="L116" s="3">
        <f>railway_new!M116*1000*railway_new!$B$116*0.001*0.37*1.7</f>
        <v>1403270.5272666665</v>
      </c>
      <c r="M116" s="3">
        <f>railway_new!N116*1000*railway_new!$B$116*0.001*0.37*1.7</f>
        <v>1421033.4453333335</v>
      </c>
      <c r="N116" s="3">
        <f>railway_new!O116*1000*railway_new!$B$116*0.001*0.37*1.7</f>
        <v>1438796.3633999999</v>
      </c>
      <c r="O116" s="3">
        <f>railway_new!P116*1000*railway_new!$B$116*0.001*0.37*1.7</f>
        <v>1456559.2814666668</v>
      </c>
      <c r="P116" s="3">
        <f>railway_new!Q116*1000*railway_new!$B$116*0.001*0.37*1.7</f>
        <v>1474322.1995333335</v>
      </c>
      <c r="Q116" s="3">
        <f>railway_new!R116*1000*railway_new!$B$116*0.001*0.37*1.7</f>
        <v>1492085.1176000002</v>
      </c>
      <c r="R116" s="3">
        <f>railway_new!S116*1000*railway_new!$B$116*0.001*0.37*1.7</f>
        <v>1509848.0356666667</v>
      </c>
      <c r="S116" s="3">
        <f>railway_new!T116*1000*railway_new!$B$116*0.001*0.37*1.7</f>
        <v>1527610.9537333336</v>
      </c>
      <c r="T116" s="3">
        <f>railway_new!U116*1000*railway_new!$B$116*0.001*0.37*1.7</f>
        <v>1545373.8718000003</v>
      </c>
      <c r="U116" s="3">
        <f>railway_new!V116*1000*railway_new!$B$116*0.001*0.37*1.7</f>
        <v>1563136.7898666668</v>
      </c>
      <c r="V116" s="3">
        <f>railway_new!W116*1000*railway_new!$B$116*0.001*0.37*1.7</f>
        <v>1580899.7079333337</v>
      </c>
      <c r="W116" s="3">
        <f>railway_new!X116*1000*railway_new!$B$116*0.001*0.37*1.7</f>
        <v>1598662.6259999999</v>
      </c>
      <c r="X116" s="3">
        <f>railway_new!Y116*1000*railway_new!$B$116*0.001*0.37*1.7</f>
        <v>1598662.6259999999</v>
      </c>
      <c r="Y116" s="3">
        <f>railway_new!Z116*1000*railway_new!$B$116*0.001*0.37*1.7</f>
        <v>1598662.6259999999</v>
      </c>
      <c r="Z116" s="3">
        <f>railway_new!AA116*1000*railway_new!$B$116*0.001*0.37*1.7</f>
        <v>1598662.6259999999</v>
      </c>
      <c r="AA116" s="3">
        <f>railway_new!AB116*1000*railway_new!$B$116*0.001*0.37*1.7</f>
        <v>1598662.6259999999</v>
      </c>
      <c r="AB116" s="3">
        <f>railway_new!AC116*1000*railway_new!$B$116*0.001*0.37*1.7</f>
        <v>1598662.6259999999</v>
      </c>
      <c r="AC116" s="3">
        <f>railway_new!AD116*1000*railway_new!$B$116*0.001*0.37*1.7</f>
        <v>1598662.6259999999</v>
      </c>
      <c r="AD116" s="3">
        <f>railway_new!AE116*1000*railway_new!$B$116*0.001*0.37*1.7</f>
        <v>1598662.6259999999</v>
      </c>
      <c r="AE116" s="3">
        <f>railway_new!AF116*1000*railway_new!$B$116*0.001*0.37*1.7</f>
        <v>1598662.6259999999</v>
      </c>
      <c r="AF116" s="3">
        <f>railway_new!AG116*1000*railway_new!$B$116*0.001*0.37*1.7</f>
        <v>1598662.6259999999</v>
      </c>
      <c r="AG116" s="3">
        <f>railway_new!AH116*1000*railway_new!$B$116*0.001*0.37*1.7</f>
        <v>1598662.6259999999</v>
      </c>
      <c r="AH116" s="3">
        <f>railway_new!AI116*1000*railway_new!$B$116*0.001*0.37*1.7</f>
        <v>1598662.6259999999</v>
      </c>
      <c r="AI116" s="3">
        <f>railway_new!AJ116*1000*railway_new!$B$116*0.001*0.37*1.7</f>
        <v>1598662.6259999999</v>
      </c>
      <c r="AJ116" s="3">
        <f>railway_new!AK116*1000*railway_new!$B$116*0.001*0.37*1.7</f>
        <v>1598662.6259999999</v>
      </c>
      <c r="AK116" s="3">
        <f>railway_new!AL116*1000*railway_new!$B$116*0.001*0.37*1.7</f>
        <v>1598662.6259999999</v>
      </c>
      <c r="AL116" s="3">
        <f>railway_new!AM116*1000*railway_new!$B$116*0.001*0.37*1.7</f>
        <v>1598662.6259999999</v>
      </c>
      <c r="AM116" s="3">
        <f>railway_new!AN116*1000*railway_new!$B$116*0.001*0.37*1.7</f>
        <v>1598662.6259999999</v>
      </c>
      <c r="AN116" s="3">
        <f>railway_new!AO116*1000*railway_new!$B$116*0.001*0.37*1.7</f>
        <v>1598662.6259999999</v>
      </c>
      <c r="AO116" s="3">
        <f>railway_new!AP116*1000*railway_new!$B$116*0.001*0.37*1.7</f>
        <v>1598662.6259999999</v>
      </c>
      <c r="AP116" s="3">
        <f>railway_new!AQ116*1000*railway_new!$B$116*0.001*0.37*1.7</f>
        <v>1598662.6259999999</v>
      </c>
      <c r="AQ116" s="3">
        <f>railway_new!AR116*1000*railway_new!$B$116*0.001*0.37*1.7</f>
        <v>1598662.6259999999</v>
      </c>
      <c r="AR116" s="3">
        <f>railway_new!AS116*1000*railway_new!$B$116*0.001*0.37*1.7</f>
        <v>1598662.6259999999</v>
      </c>
      <c r="AS116" s="3">
        <f>railway_new!AT116*1000*railway_new!$B$116*0.001*0.37*1.7</f>
        <v>1598662.6259999999</v>
      </c>
      <c r="AT116" s="3">
        <f>railway_new!AU116*1000*railway_new!$B$116*0.001*0.37*1.7</f>
        <v>1598662.6259999999</v>
      </c>
      <c r="AU116" s="3">
        <f>railway_new!AV116*1000*railway_new!$B$116*0.001*0.37*1.7</f>
        <v>1598662.6259999999</v>
      </c>
      <c r="AV116" s="3">
        <f>railway_new!AW116*1000*railway_new!$B$116*0.001*0.37*1.7</f>
        <v>1598662.6259999999</v>
      </c>
      <c r="AW116" s="3">
        <f>railway_new!AX116*1000*railway_new!$B$116*0.001*0.37*1.7</f>
        <v>1598662.6259999999</v>
      </c>
      <c r="AX116" s="3">
        <f>railway_new!AY116*1000*railway_new!$B$116*0.001*0.37*1.7</f>
        <v>1598662.6259999999</v>
      </c>
      <c r="AY116" s="3">
        <f>railway_new!AZ116*1000*railway_new!$B$116*0.001*0.37*1.7</f>
        <v>1598662.6259999999</v>
      </c>
      <c r="AZ116" s="3">
        <f>railway_new!BA116*1000*railway_new!$B$116*0.001*0.37*1.7</f>
        <v>1598662.6259999999</v>
      </c>
    </row>
    <row r="117" spans="1:52" ht="13.5" customHeight="1">
      <c r="A117" s="3" t="s">
        <v>304</v>
      </c>
      <c r="B117" s="5" t="s">
        <v>165</v>
      </c>
      <c r="C117" s="3">
        <f>railway_new!D117*1000*railway_new!$B$117*0.001*0.37*1.7</f>
        <v>0</v>
      </c>
      <c r="D117" s="3">
        <f>railway_new!E117*1000*railway_new!$B$117*0.001*0.37*1.7</f>
        <v>0</v>
      </c>
      <c r="E117" s="3">
        <f>railway_new!F117*1000*railway_new!$B$117*0.001*0.37*1.7</f>
        <v>0</v>
      </c>
      <c r="F117" s="3">
        <f>railway_new!G117*1000*railway_new!$B$117*0.001*0.37*1.7</f>
        <v>0</v>
      </c>
      <c r="G117" s="3">
        <f>railway_new!H117*1000*railway_new!$B$117*0.001*0.37*1.7</f>
        <v>0</v>
      </c>
      <c r="H117" s="3">
        <f>railway_new!I117*1000*railway_new!$B$117*0.001*0.37*1.7</f>
        <v>0</v>
      </c>
      <c r="I117" s="3">
        <f>railway_new!J117*1000*railway_new!$B$117*0.001*0.37*1.7</f>
        <v>0</v>
      </c>
      <c r="J117" s="3">
        <f>railway_new!K117*1000*railway_new!$B$117*0.001*0.37*1.7</f>
        <v>0</v>
      </c>
      <c r="K117" s="3">
        <f>railway_new!L117*1000*railway_new!$B$117*0.001*0.37*1.7</f>
        <v>0</v>
      </c>
      <c r="L117" s="3">
        <f>railway_new!M117*1000*railway_new!$B$117*0.001*0.37*1.7</f>
        <v>0</v>
      </c>
      <c r="M117" s="3">
        <f>railway_new!N117*1000*railway_new!$B$117*0.001*0.37*1.7</f>
        <v>0</v>
      </c>
      <c r="N117" s="3">
        <f>railway_new!O117*1000*railway_new!$B$117*0.001*0.37*1.7</f>
        <v>0</v>
      </c>
      <c r="O117" s="3">
        <f>railway_new!P117*1000*railway_new!$B$117*0.001*0.37*1.7</f>
        <v>0</v>
      </c>
      <c r="P117" s="3">
        <f>railway_new!Q117*1000*railway_new!$B$117*0.001*0.37*1.7</f>
        <v>0</v>
      </c>
      <c r="Q117" s="3">
        <f>railway_new!R117*1000*railway_new!$B$117*0.001*0.37*1.7</f>
        <v>0</v>
      </c>
      <c r="R117" s="3">
        <f>railway_new!S117*1000*railway_new!$B$117*0.001*0.37*1.7</f>
        <v>0</v>
      </c>
      <c r="S117" s="3">
        <f>railway_new!T117*1000*railway_new!$B$117*0.001*0.37*1.7</f>
        <v>0</v>
      </c>
      <c r="T117" s="3">
        <f>railway_new!U117*1000*railway_new!$B$117*0.001*0.37*1.7</f>
        <v>0</v>
      </c>
      <c r="U117" s="3">
        <f>railway_new!V117*1000*railway_new!$B$117*0.001*0.37*1.7</f>
        <v>0</v>
      </c>
      <c r="V117" s="3">
        <f>railway_new!W117*1000*railway_new!$B$117*0.001*0.37*1.7</f>
        <v>0</v>
      </c>
      <c r="W117" s="3">
        <f>railway_new!X117*1000*railway_new!$B$117*0.001*0.37*1.7</f>
        <v>0</v>
      </c>
      <c r="X117" s="3">
        <f>railway_new!Y117*1000*railway_new!$B$117*0.001*0.37*1.7</f>
        <v>0</v>
      </c>
      <c r="Y117" s="3">
        <f>railway_new!Z117*1000*railway_new!$B$117*0.001*0.37*1.7</f>
        <v>0</v>
      </c>
      <c r="Z117" s="3">
        <f>railway_new!AA117*1000*railway_new!$B$117*0.001*0.37*1.7</f>
        <v>0</v>
      </c>
      <c r="AA117" s="3">
        <f>railway_new!AB117*1000*railway_new!$B$117*0.001*0.37*1.7</f>
        <v>0</v>
      </c>
      <c r="AB117" s="3">
        <f>railway_new!AC117*1000*railway_new!$B$117*0.001*0.37*1.7</f>
        <v>0</v>
      </c>
      <c r="AC117" s="3">
        <f>railway_new!AD117*1000*railway_new!$B$117*0.001*0.37*1.7</f>
        <v>0</v>
      </c>
      <c r="AD117" s="3">
        <f>railway_new!AE117*1000*railway_new!$B$117*0.001*0.37*1.7</f>
        <v>0</v>
      </c>
      <c r="AE117" s="3">
        <f>railway_new!AF117*1000*railway_new!$B$117*0.001*0.37*1.7</f>
        <v>0</v>
      </c>
      <c r="AF117" s="3">
        <f>railway_new!AG117*1000*railway_new!$B$117*0.001*0.37*1.7</f>
        <v>0</v>
      </c>
      <c r="AG117" s="3">
        <f>railway_new!AH117*1000*railway_new!$B$117*0.001*0.37*1.7</f>
        <v>0</v>
      </c>
      <c r="AH117" s="3">
        <f>railway_new!AI117*1000*railway_new!$B$117*0.001*0.37*1.7</f>
        <v>0</v>
      </c>
      <c r="AI117" s="3">
        <f>railway_new!AJ117*1000*railway_new!$B$117*0.001*0.37*1.7</f>
        <v>0</v>
      </c>
      <c r="AJ117" s="3">
        <f>railway_new!AK117*1000*railway_new!$B$117*0.001*0.37*1.7</f>
        <v>0</v>
      </c>
      <c r="AK117" s="3">
        <f>railway_new!AL117*1000*railway_new!$B$117*0.001*0.37*1.7</f>
        <v>0</v>
      </c>
      <c r="AL117" s="3">
        <f>railway_new!AM117*1000*railway_new!$B$117*0.001*0.37*1.7</f>
        <v>0</v>
      </c>
      <c r="AM117" s="3">
        <f>railway_new!AN117*1000*railway_new!$B$117*0.001*0.37*1.7</f>
        <v>0</v>
      </c>
      <c r="AN117" s="3">
        <f>railway_new!AO117*1000*railway_new!$B$117*0.001*0.37*1.7</f>
        <v>0</v>
      </c>
      <c r="AO117" s="3">
        <f>railway_new!AP117*1000*railway_new!$B$117*0.001*0.37*1.7</f>
        <v>0</v>
      </c>
      <c r="AP117" s="3">
        <f>railway_new!AQ117*1000*railway_new!$B$117*0.001*0.37*1.7</f>
        <v>0</v>
      </c>
      <c r="AQ117" s="3">
        <f>railway_new!AR117*1000*railway_new!$B$117*0.001*0.37*1.7</f>
        <v>0</v>
      </c>
      <c r="AR117" s="3">
        <f>railway_new!AS117*1000*railway_new!$B$117*0.001*0.37*1.7</f>
        <v>0</v>
      </c>
      <c r="AS117" s="3">
        <f>railway_new!AT117*1000*railway_new!$B$117*0.001*0.37*1.7</f>
        <v>0</v>
      </c>
      <c r="AT117" s="3">
        <f>railway_new!AU117*1000*railway_new!$B$117*0.001*0.37*1.7</f>
        <v>0</v>
      </c>
      <c r="AU117" s="3">
        <f>railway_new!AV117*1000*railway_new!$B$117*0.001*0.37*1.7</f>
        <v>0</v>
      </c>
      <c r="AV117" s="3">
        <f>railway_new!AW117*1000*railway_new!$B$117*0.001*0.37*1.7</f>
        <v>0</v>
      </c>
      <c r="AW117" s="3">
        <f>railway_new!AX117*1000*railway_new!$B$117*0.001*0.37*1.7</f>
        <v>0</v>
      </c>
      <c r="AX117" s="3">
        <f>railway_new!AY117*1000*railway_new!$B$117*0.001*0.37*1.7</f>
        <v>0</v>
      </c>
      <c r="AY117" s="3">
        <f>railway_new!AZ117*1000*railway_new!$B$117*0.001*0.37*1.7</f>
        <v>0</v>
      </c>
      <c r="AZ117" s="3">
        <f>railway_new!BA117*1000*railway_new!$B$117*0.001*0.37*1.7</f>
        <v>0</v>
      </c>
    </row>
    <row r="118" spans="1:52" ht="13.5" customHeight="1">
      <c r="A118" s="3" t="s">
        <v>374</v>
      </c>
      <c r="B118" s="5"/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</row>
    <row r="119" spans="1:52" ht="13.5" customHeight="1">
      <c r="A119" s="3" t="s">
        <v>305</v>
      </c>
      <c r="B119" s="3" t="s">
        <v>163</v>
      </c>
      <c r="C119" s="3">
        <f>railway_new!D119*1000*railway_new!$B$119*0.001*0.37*1.7</f>
        <v>2274589.7999999998</v>
      </c>
      <c r="D119" s="3">
        <f>railway_new!E119*1000*railway_new!$B$119*0.001*0.37*1.7</f>
        <v>2307083.94</v>
      </c>
      <c r="E119" s="3">
        <f>railway_new!F119*1000*railway_new!$B$119*0.001*0.37*1.7</f>
        <v>2339578.0799999996</v>
      </c>
      <c r="F119" s="3">
        <f>railway_new!G119*1000*railway_new!$B$119*0.001*0.37*1.7</f>
        <v>2372072.2200000002</v>
      </c>
      <c r="G119" s="3">
        <f>railway_new!H119*1000*railway_new!$B$119*0.001*0.37*1.7</f>
        <v>2404566.36</v>
      </c>
      <c r="H119" s="3">
        <f>railway_new!I119*1000*railway_new!$B$119*0.001*0.37*1.7</f>
        <v>2437060.5</v>
      </c>
      <c r="I119" s="3">
        <f>railway_new!J119*1000*railway_new!$B$119*0.001*0.37*1.7</f>
        <v>2469554.6399999997</v>
      </c>
      <c r="J119" s="3">
        <f>railway_new!K119*1000*railway_new!$B$119*0.001*0.37*1.7</f>
        <v>2502048.7799999998</v>
      </c>
      <c r="K119" s="3">
        <f>railway_new!L119*1000*railway_new!$B$119*0.001*0.37*1.7</f>
        <v>2534542.92</v>
      </c>
      <c r="L119" s="3">
        <f>railway_new!M119*1000*railway_new!$B$119*0.001*0.37*1.7</f>
        <v>2567037.06</v>
      </c>
      <c r="M119" s="3">
        <f>railway_new!N119*1000*railway_new!$B$119*0.001*0.37*1.7</f>
        <v>2599531.1999999997</v>
      </c>
      <c r="N119" s="3">
        <f>railway_new!O119*1000*railway_new!$B$119*0.001*0.37*1.7</f>
        <v>2599531.1999999997</v>
      </c>
      <c r="O119" s="3">
        <f>railway_new!P119*1000*railway_new!$B$119*0.001*0.37*1.7</f>
        <v>2572452.75</v>
      </c>
      <c r="P119" s="3">
        <f>railway_new!Q119*1000*railway_new!$B$119*0.001*0.37*1.7</f>
        <v>2574257.98</v>
      </c>
      <c r="Q119" s="3">
        <f>railway_new!R119*1000*railway_new!$B$119*0.001*0.37*1.7</f>
        <v>2574257.98</v>
      </c>
      <c r="R119" s="3">
        <f>railway_new!S119*1000*railway_new!$B$119*0.001*0.37*1.7</f>
        <v>2548984.7600000002</v>
      </c>
      <c r="S119" s="3">
        <f>railway_new!T119*1000*railway_new!$B$119*0.001*0.37*1.7</f>
        <v>2542666.4549999996</v>
      </c>
      <c r="T119" s="3">
        <f>railway_new!U119*1000*railway_new!$B$119*0.001*0.37*1.7</f>
        <v>2535445.5350000001</v>
      </c>
      <c r="U119" s="3">
        <f>railway_new!V119*1000*railway_new!$B$119*0.001*0.37*1.7</f>
        <v>2552595.2200000002</v>
      </c>
      <c r="V119" s="3">
        <f>railway_new!W119*1000*railway_new!$B$119*0.001*0.37*1.7</f>
        <v>2552595.2200000002</v>
      </c>
      <c r="W119" s="3">
        <f>railway_new!X119*1000*railway_new!$B$119*0.001*0.37*1.7</f>
        <v>2525516.77</v>
      </c>
      <c r="X119" s="3">
        <f>railway_new!Y119*1000*railway_new!$B$119*0.001*0.37*1.7</f>
        <v>2509269.6999999997</v>
      </c>
      <c r="Y119" s="3">
        <f>railway_new!Z119*1000*railway_new!$B$119*0.001*0.37*1.7</f>
        <v>2484899.0950000002</v>
      </c>
      <c r="Z119" s="3">
        <f>railway_new!AA119*1000*railway_new!$B$119*0.001*0.37*1.7</f>
        <v>2488509.5549999997</v>
      </c>
      <c r="AA119" s="3">
        <f>railway_new!AB119*1000*railway_new!$B$119*0.001*0.37*1.7</f>
        <v>2488509.5549999997</v>
      </c>
      <c r="AB119" s="3">
        <f>railway_new!AC119*1000*railway_new!$B$119*0.001*0.37*1.7</f>
        <v>2539055.9950000001</v>
      </c>
      <c r="AC119" s="3">
        <f>railway_new!AD119*1000*railway_new!$B$119*0.001*0.37*1.7</f>
        <v>2539055.9950000001</v>
      </c>
      <c r="AD119" s="3">
        <f>railway_new!AE119*1000*railway_new!$B$119*0.001*0.37*1.7</f>
        <v>2531835.0749999997</v>
      </c>
      <c r="AE119" s="3">
        <f>railway_new!AF119*1000*railway_new!$B$119*0.001*0.37*1.7</f>
        <v>2534542.92</v>
      </c>
      <c r="AF119" s="3">
        <f>railway_new!AG119*1000*railway_new!$B$119*0.001*0.37*1.7</f>
        <v>2534542.92</v>
      </c>
      <c r="AG119" s="3">
        <f>railway_new!AH119*1000*railway_new!$B$119*0.001*0.37*1.7</f>
        <v>2529127.23</v>
      </c>
      <c r="AH119" s="3">
        <f>railway_new!AI119*1000*railway_new!$B$119*0.001*0.37*1.7</f>
        <v>2535445.5350000001</v>
      </c>
      <c r="AI119" s="3">
        <f>railway_new!AJ119*1000*railway_new!$B$119*0.001*0.37*1.7</f>
        <v>2532737.69</v>
      </c>
      <c r="AJ119" s="3">
        <f>railway_new!AK119*1000*railway_new!$B$119*0.001*0.37*1.7</f>
        <v>2537250.7649999997</v>
      </c>
      <c r="AK119" s="3">
        <f>railway_new!AL119*1000*railway_new!$B$119*0.001*0.37*1.7</f>
        <v>2537250.7649999997</v>
      </c>
      <c r="AL119" s="3">
        <f>railway_new!AM119*1000*railway_new!$B$119*0.001*0.37*1.7</f>
        <v>2539055.9950000001</v>
      </c>
      <c r="AM119" s="3">
        <f>railway_new!AN119*1000*railway_new!$B$119*0.001*0.37*1.7</f>
        <v>2505659.2399999998</v>
      </c>
      <c r="AN119" s="3">
        <f>railway_new!AO119*1000*railway_new!$B$119*0.001*0.37*1.7</f>
        <v>2613576.7920149998</v>
      </c>
      <c r="AO119" s="3">
        <f>railway_new!AP119*1000*railway_new!$B$119*0.001*0.37*1.7</f>
        <v>2613973.04</v>
      </c>
      <c r="AP119" s="3">
        <f>railway_new!AQ119*1000*railway_new!$B$119*0.001*0.37*1.7</f>
        <v>2604946.8899999997</v>
      </c>
      <c r="AQ119" s="3">
        <f>railway_new!AR119*1000*railway_new!$B$119*0.001*0.37*1.7</f>
        <v>2722286.84</v>
      </c>
      <c r="AR119" s="3">
        <f>railway_new!AS119*1000*railway_new!$B$119*0.001*0.37*1.7</f>
        <v>2719578.9950000001</v>
      </c>
      <c r="AS119" s="3">
        <f>railway_new!AT119*1000*railway_new!$B$119*0.001*0.37*1.7</f>
        <v>2719578.9950000001</v>
      </c>
      <c r="AT119" s="3">
        <f>railway_new!AU119*1000*railway_new!$B$119*0.001*0.37*1.7</f>
        <v>2719578.9950000001</v>
      </c>
      <c r="AU119" s="3">
        <f>railway_new!AV119*1000*railway_new!$B$119*0.001*0.37*1.7</f>
        <v>2736728.6799999997</v>
      </c>
      <c r="AV119" s="3">
        <f>railway_new!AW119*1000*railway_new!$B$119*0.001*0.37*1.7</f>
        <v>2735826.0649999999</v>
      </c>
      <c r="AW119" s="3">
        <f>railway_new!AX119*1000*railway_new!$B$119*0.001*0.37*1.7</f>
        <v>2760196.67</v>
      </c>
      <c r="AX119" s="3">
        <f>railway_new!AY119*1000*railway_new!$B$119*0.001*0.37*1.7</f>
        <v>2757488.8249999997</v>
      </c>
      <c r="AY119" s="3">
        <f>railway_new!AZ119*1000*railway_new!$B$119*0.001*0.37*1.7</f>
        <v>2906420.3</v>
      </c>
      <c r="AZ119" s="3">
        <f>railway_new!BA119*1000*railway_new!$B$119*0.001*0.37*1.7</f>
        <v>2834662.4075000002</v>
      </c>
    </row>
    <row r="120" spans="1:52" ht="13.5" customHeight="1">
      <c r="A120" s="3" t="s">
        <v>306</v>
      </c>
      <c r="B120" s="3" t="s">
        <v>159</v>
      </c>
      <c r="C120" s="3">
        <v>0</v>
      </c>
      <c r="D120" s="3">
        <v>1</v>
      </c>
      <c r="E120" s="3">
        <v>2</v>
      </c>
      <c r="F120" s="3">
        <v>3</v>
      </c>
      <c r="G120" s="3">
        <v>4</v>
      </c>
      <c r="H120" s="3">
        <v>5</v>
      </c>
      <c r="I120" s="3">
        <v>6</v>
      </c>
      <c r="J120" s="3">
        <v>7</v>
      </c>
      <c r="K120" s="3">
        <v>8</v>
      </c>
      <c r="L120" s="3">
        <v>9</v>
      </c>
      <c r="M120" s="3">
        <v>10</v>
      </c>
      <c r="N120" s="3">
        <v>11</v>
      </c>
      <c r="O120" s="3">
        <v>12</v>
      </c>
      <c r="P120" s="3">
        <v>13</v>
      </c>
      <c r="Q120" s="3">
        <v>14</v>
      </c>
      <c r="R120" s="3">
        <v>15</v>
      </c>
      <c r="S120" s="3">
        <v>16</v>
      </c>
      <c r="T120" s="3">
        <v>17</v>
      </c>
      <c r="U120" s="3">
        <v>18</v>
      </c>
      <c r="V120" s="3">
        <v>19</v>
      </c>
      <c r="W120" s="3">
        <v>20</v>
      </c>
      <c r="X120" s="3">
        <v>21</v>
      </c>
      <c r="Y120" s="3">
        <v>22</v>
      </c>
      <c r="Z120" s="3">
        <v>23</v>
      </c>
      <c r="AA120" s="3">
        <v>24</v>
      </c>
      <c r="AB120" s="3">
        <v>25</v>
      </c>
      <c r="AC120" s="3">
        <v>26</v>
      </c>
      <c r="AD120" s="3">
        <v>27</v>
      </c>
      <c r="AE120" s="3">
        <v>28</v>
      </c>
      <c r="AF120" s="3">
        <v>29</v>
      </c>
      <c r="AG120" s="3">
        <v>30</v>
      </c>
      <c r="AH120" s="3">
        <v>31</v>
      </c>
      <c r="AI120" s="3">
        <v>32</v>
      </c>
      <c r="AJ120" s="3">
        <v>33</v>
      </c>
      <c r="AK120" s="3">
        <v>34</v>
      </c>
      <c r="AL120" s="3">
        <v>35</v>
      </c>
      <c r="AM120" s="3">
        <v>36</v>
      </c>
      <c r="AN120" s="3">
        <v>37</v>
      </c>
      <c r="AO120" s="3">
        <v>38</v>
      </c>
      <c r="AP120" s="3">
        <v>39</v>
      </c>
      <c r="AQ120" s="3">
        <v>40</v>
      </c>
      <c r="AR120" s="3">
        <v>41</v>
      </c>
      <c r="AS120" s="3">
        <v>42</v>
      </c>
      <c r="AT120" s="3">
        <v>43</v>
      </c>
      <c r="AU120" s="3">
        <v>44</v>
      </c>
      <c r="AV120" s="3">
        <v>45</v>
      </c>
      <c r="AW120" s="3">
        <v>46</v>
      </c>
      <c r="AX120" s="3">
        <v>47</v>
      </c>
      <c r="AY120" s="3">
        <v>48</v>
      </c>
      <c r="AZ120" s="3">
        <v>49</v>
      </c>
    </row>
    <row r="121" spans="1:52" ht="13.5" customHeight="1">
      <c r="A121" s="3" t="s">
        <v>307</v>
      </c>
      <c r="B121" s="5" t="s">
        <v>166</v>
      </c>
      <c r="C121" s="3">
        <f>railway_new!D121*1000*railway_new!$B$121*0.001*0.37*1.7</f>
        <v>3536671.2237499999</v>
      </c>
      <c r="D121" s="3">
        <f>railway_new!E121*1000*railway_new!$B$121*0.001*0.37*1.7</f>
        <v>3587195.0983749996</v>
      </c>
      <c r="E121" s="3">
        <f>railway_new!F121*1000*railway_new!$B$121*0.001*0.37*1.7</f>
        <v>3637718.9729999998</v>
      </c>
      <c r="F121" s="3">
        <f>railway_new!G121*1000*railway_new!$B$121*0.001*0.37*1.7</f>
        <v>3688242.847624999</v>
      </c>
      <c r="G121" s="3">
        <f>railway_new!H121*1000*railway_new!$B$121*0.001*0.37*1.7</f>
        <v>3738766.7222499992</v>
      </c>
      <c r="H121" s="3">
        <f>railway_new!I121*1000*railway_new!$B$121*0.001*0.37*1.7</f>
        <v>3789290.5968749998</v>
      </c>
      <c r="I121" s="3">
        <f>railway_new!J121*1000*railway_new!$B$121*0.001*0.37*1.7</f>
        <v>3839814.4715</v>
      </c>
      <c r="J121" s="3">
        <f>railway_new!K121*1000*railway_new!$B$121*0.001*0.37*1.7</f>
        <v>3890338.3461250006</v>
      </c>
      <c r="K121" s="3">
        <f>railway_new!L121*1000*railway_new!$B$121*0.001*0.37*1.7</f>
        <v>3940862.2207500008</v>
      </c>
      <c r="L121" s="3">
        <f>railway_new!M121*1000*railway_new!$B$121*0.001*0.37*1.7</f>
        <v>3991386.0953750014</v>
      </c>
      <c r="M121" s="3">
        <f>railway_new!N121*1000*railway_new!$B$121*0.001*0.37*1.7</f>
        <v>4041909.97</v>
      </c>
      <c r="N121" s="3">
        <f>railway_new!O121*1000*railway_new!$B$121*0.001*0.37*1.7</f>
        <v>4001292.2949999999</v>
      </c>
      <c r="O121" s="3">
        <f>railway_new!P121*1000*railway_new!$B$121*0.001*0.37*1.7</f>
        <v>3987753.07</v>
      </c>
      <c r="P121" s="3">
        <f>railway_new!Q121*1000*railway_new!$B$121*0.001*0.37*1.7</f>
        <v>3910128.1799999997</v>
      </c>
      <c r="Q121" s="3">
        <f>railway_new!R121*1000*railway_new!$B$121*0.001*0.37*1.7</f>
        <v>3856873.895</v>
      </c>
      <c r="R121" s="3">
        <f>railway_new!S121*1000*railway_new!$B$121*0.001*0.37*1.7</f>
        <v>3856873.895</v>
      </c>
      <c r="S121" s="3">
        <f>railway_new!T121*1000*railway_new!$B$121*0.001*0.37*1.7</f>
        <v>3808132.6849999996</v>
      </c>
      <c r="T121" s="3">
        <f>railway_new!U121*1000*railway_new!$B$121*0.001*0.37*1.7</f>
        <v>3759391.4750000001</v>
      </c>
      <c r="U121" s="3">
        <f>railway_new!V121*1000*railway_new!$B$121*0.001*0.37*1.7</f>
        <v>3842432.0549999997</v>
      </c>
      <c r="V121" s="3">
        <f>railway_new!W121*1000*railway_new!$B$121*0.001*0.37*1.7</f>
        <v>3636635.8349999995</v>
      </c>
      <c r="W121" s="3">
        <f>railway_new!X121*1000*railway_new!$B$121*0.001*0.37*1.7</f>
        <v>3636635.8349999995</v>
      </c>
      <c r="X121" s="3">
        <f>railway_new!Y121*1000*railway_new!$B$121*0.001*0.37*1.7</f>
        <v>3531932.4949999996</v>
      </c>
      <c r="Y121" s="3">
        <f>railway_new!Z121*1000*railway_new!$B$121*0.001*0.37*1.7</f>
        <v>3531932.4949999996</v>
      </c>
      <c r="Z121" s="3">
        <f>railway_new!AA121*1000*railway_new!$B$121*0.001*0.37*1.7</f>
        <v>3531932.4949999996</v>
      </c>
      <c r="AA121" s="3">
        <f>railway_new!AB121*1000*railway_new!$B$121*0.001*0.37*1.7</f>
        <v>3531932.4949999996</v>
      </c>
      <c r="AB121" s="3">
        <f>railway_new!AC121*1000*railway_new!$B$121*0.001*0.37*1.7</f>
        <v>3531932.4949999996</v>
      </c>
      <c r="AC121" s="3">
        <f>railway_new!AD121*1000*railway_new!$B$121*0.001*0.37*1.7</f>
        <v>3531932.4949999996</v>
      </c>
      <c r="AD121" s="3">
        <f>railway_new!AE121*1000*railway_new!$B$121*0.001*0.37*1.7</f>
        <v>3531932.4949999996</v>
      </c>
      <c r="AE121" s="3">
        <f>railway_new!AF121*1000*railway_new!$B$121*0.001*0.37*1.7</f>
        <v>3527419.4199999995</v>
      </c>
      <c r="AF121" s="3">
        <f>railway_new!AG121*1000*railway_new!$B$121*0.001*0.37*1.7</f>
        <v>3539830.3762499997</v>
      </c>
      <c r="AG121" s="3">
        <f>railway_new!AH121*1000*railway_new!$B$121*0.001*0.37*1.7</f>
        <v>3552241.3324999996</v>
      </c>
      <c r="AH121" s="3">
        <f>railway_new!AI121*1000*railway_new!$B$121*0.001*0.37*1.7</f>
        <v>3564652.2887499998</v>
      </c>
      <c r="AI121" s="3">
        <f>railway_new!AJ121*1000*railway_new!$B$121*0.001*0.37*1.7</f>
        <v>3577063.2450000001</v>
      </c>
      <c r="AJ121" s="3">
        <f>railway_new!AK121*1000*railway_new!$B$121*0.001*0.37*1.7</f>
        <v>3589474.2012499999</v>
      </c>
      <c r="AK121" s="3">
        <f>railway_new!AL121*1000*railway_new!$B$121*0.001*0.37*1.7</f>
        <v>3601885.1575000002</v>
      </c>
      <c r="AL121" s="3">
        <f>railway_new!AM121*1000*railway_new!$B$121*0.001*0.37*1.7</f>
        <v>3614296.11375</v>
      </c>
      <c r="AM121" s="3">
        <f>railway_new!AN121*1000*railway_new!$B$121*0.001*0.37*1.7</f>
        <v>3626707.07</v>
      </c>
      <c r="AN121" s="3">
        <f>railway_new!AO121*1000*railway_new!$B$121*0.001*0.37*1.7</f>
        <v>3639118.0262500001</v>
      </c>
      <c r="AO121" s="3">
        <f>railway_new!AP121*1000*railway_new!$B$121*0.001*0.37*1.7</f>
        <v>3651528.9824999999</v>
      </c>
      <c r="AP121" s="3">
        <f>railway_new!AQ121*1000*railway_new!$B$121*0.001*0.37*1.7</f>
        <v>3663939.9387500002</v>
      </c>
      <c r="AQ121" s="3">
        <f>railway_new!AR121*1000*railway_new!$B$121*0.001*0.37*1.7</f>
        <v>3676350.895</v>
      </c>
      <c r="AR121" s="3">
        <f>railway_new!AS121*1000*railway_new!$B$121*0.001*0.37*1.7</f>
        <v>3688761.8512499998</v>
      </c>
      <c r="AS121" s="3">
        <f>railway_new!AT121*1000*railway_new!$B$121*0.001*0.37*1.7</f>
        <v>3701172.8075000001</v>
      </c>
      <c r="AT121" s="3">
        <f>railway_new!AU121*1000*railway_new!$B$121*0.001*0.37*1.7</f>
        <v>3713583.7637499999</v>
      </c>
      <c r="AU121" s="3">
        <f>railway_new!AV121*1000*railway_new!$B$121*0.001*0.37*1.7</f>
        <v>3725994.72</v>
      </c>
      <c r="AV121" s="3">
        <f>railway_new!AW121*1000*railway_new!$B$121*0.001*0.37*1.7</f>
        <v>3725994.72</v>
      </c>
      <c r="AW121" s="3">
        <f>railway_new!AX121*1000*railway_new!$B$121*0.001*0.37*1.7</f>
        <v>3725994.72</v>
      </c>
      <c r="AX121" s="3">
        <f>railway_new!AY121*1000*railway_new!$B$121*0.001*0.37*1.7</f>
        <v>3725994.72</v>
      </c>
      <c r="AY121" s="3">
        <f>railway_new!AZ121*1000*railway_new!$B$121*0.001*0.37*1.7</f>
        <v>3725994.72</v>
      </c>
      <c r="AZ121" s="3">
        <f>railway_new!BA121*1000*railway_new!$B$121*0.001*0.37*1.7</f>
        <v>3725994.72</v>
      </c>
    </row>
    <row r="122" spans="1:52" ht="13.2" customHeight="1">
      <c r="A122" s="3" t="s">
        <v>308</v>
      </c>
      <c r="B122" s="5" t="s">
        <v>162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</row>
    <row r="123" spans="1:52" ht="13.5" customHeight="1">
      <c r="A123" s="3" t="s">
        <v>309</v>
      </c>
      <c r="B123" s="5" t="s">
        <v>160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</row>
    <row r="124" spans="1:52" ht="13.5" customHeight="1">
      <c r="A124" s="3" t="s">
        <v>310</v>
      </c>
      <c r="B124" s="5" t="s">
        <v>161</v>
      </c>
      <c r="C124" s="3">
        <f>railway_new!D124*1000*railway_new!$B$124*0.001*0.37*1.7</f>
        <v>2062422.4389999998</v>
      </c>
      <c r="D124" s="3">
        <f>railway_new!E124*1000*railway_new!$B$124*0.001*0.37*1.7</f>
        <v>2091885.6167000001</v>
      </c>
      <c r="E124" s="3">
        <f>railway_new!F124*1000*railway_new!$B$124*0.001*0.37*1.7</f>
        <v>2121348.7944</v>
      </c>
      <c r="F124" s="3">
        <f>railway_new!G124*1000*railway_new!$B$124*0.001*0.37*1.7</f>
        <v>2150811.9720999999</v>
      </c>
      <c r="G124" s="3">
        <f>railway_new!H124*1000*railway_new!$B$124*0.001*0.37*1.7</f>
        <v>2180275.1498000002</v>
      </c>
      <c r="H124" s="3">
        <f>railway_new!I124*1000*railway_new!$B$124*0.001*0.37*1.7</f>
        <v>2209738.3275000001</v>
      </c>
      <c r="I124" s="3">
        <f>railway_new!J124*1000*railway_new!$B$124*0.001*0.37*1.7</f>
        <v>2239201.5052</v>
      </c>
      <c r="J124" s="3">
        <f>railway_new!K124*1000*railway_new!$B$124*0.001*0.37*1.7</f>
        <v>2268664.6828999999</v>
      </c>
      <c r="K124" s="3">
        <f>railway_new!L124*1000*railway_new!$B$124*0.001*0.37*1.7</f>
        <v>2298127.8606000002</v>
      </c>
      <c r="L124" s="3">
        <f>railway_new!M124*1000*railway_new!$B$124*0.001*0.37*1.7</f>
        <v>2327591.0383000006</v>
      </c>
      <c r="M124" s="3">
        <f>railway_new!N124*1000*railway_new!$B$124*0.001*0.37*1.7</f>
        <v>2357054.216</v>
      </c>
      <c r="N124" s="3">
        <f>railway_new!O124*1000*railway_new!$B$124*0.001*0.37*1.7</f>
        <v>2357054.216</v>
      </c>
      <c r="O124" s="3">
        <f>railway_new!P124*1000*railway_new!$B$124*0.001*0.37*1.7</f>
        <v>2357054.216</v>
      </c>
      <c r="P124" s="3">
        <f>railway_new!Q124*1000*railway_new!$B$124*0.001*0.37*1.7</f>
        <v>2357054.216</v>
      </c>
      <c r="Q124" s="3">
        <f>railway_new!R124*1000*railway_new!$B$124*0.001*0.37*1.7</f>
        <v>2357054.216</v>
      </c>
      <c r="R124" s="3">
        <f>railway_new!S124*1000*railway_new!$B$124*0.001*0.37*1.7</f>
        <v>2357054.216</v>
      </c>
      <c r="S124" s="3">
        <f>railway_new!T124*1000*railway_new!$B$124*0.001*0.37*1.7</f>
        <v>2357054.216</v>
      </c>
      <c r="T124" s="3">
        <f>railway_new!U124*1000*railway_new!$B$124*0.001*0.37*1.7</f>
        <v>2357054.216</v>
      </c>
      <c r="U124" s="3">
        <f>railway_new!V124*1000*railway_new!$B$124*0.001*0.37*1.7</f>
        <v>2357054.216</v>
      </c>
      <c r="V124" s="3">
        <f>railway_new!W124*1000*railway_new!$B$124*0.001*0.37*1.7</f>
        <v>2357054.216</v>
      </c>
      <c r="W124" s="3">
        <f>railway_new!X124*1000*railway_new!$B$124*0.001*0.37*1.7</f>
        <v>2372154.9334999998</v>
      </c>
      <c r="X124" s="3">
        <f>railway_new!Y124*1000*railway_new!$B$124*0.001*0.37*1.7</f>
        <v>2387255.6510000001</v>
      </c>
      <c r="Y124" s="3">
        <f>railway_new!Z124*1000*railway_new!$B$124*0.001*0.37*1.7</f>
        <v>2049670.7219999998</v>
      </c>
      <c r="Z124" s="3">
        <f>railway_new!AA124*1000*railway_new!$B$124*0.001*0.37*1.7</f>
        <v>2049670.7219999998</v>
      </c>
      <c r="AA124" s="3">
        <f>railway_new!AB124*1000*railway_new!$B$124*0.001*0.37*1.7</f>
        <v>2049670.7219999998</v>
      </c>
      <c r="AB124" s="3">
        <f>railway_new!AC124*1000*railway_new!$B$124*0.001*0.37*1.7</f>
        <v>2387255.6510000001</v>
      </c>
      <c r="AC124" s="3">
        <f>railway_new!AD124*1000*railway_new!$B$124*0.001*0.37*1.7</f>
        <v>2387255.6510000001</v>
      </c>
      <c r="AD124" s="3">
        <f>railway_new!AE124*1000*railway_new!$B$124*0.001*0.37*1.7</f>
        <v>2387255.6510000001</v>
      </c>
      <c r="AE124" s="3">
        <f>railway_new!AF124*1000*railway_new!$B$124*0.001*0.37*1.7</f>
        <v>2387255.6510000001</v>
      </c>
      <c r="AF124" s="3">
        <f>railway_new!AG124*1000*railway_new!$B$124*0.001*0.37*1.7</f>
        <v>2387255.6510000001</v>
      </c>
      <c r="AG124" s="3">
        <f>railway_new!AH124*1000*railway_new!$B$124*0.001*0.37*1.7</f>
        <v>2387255.6510000001</v>
      </c>
      <c r="AH124" s="3">
        <f>railway_new!AI124*1000*railway_new!$B$124*0.001*0.37*1.7</f>
        <v>2387255.6510000001</v>
      </c>
      <c r="AI124" s="3">
        <f>railway_new!AJ124*1000*railway_new!$B$124*0.001*0.37*1.7</f>
        <v>2352356.2149999999</v>
      </c>
      <c r="AJ124" s="3">
        <f>railway_new!AK124*1000*railway_new!$B$124*0.001*0.37*1.7</f>
        <v>2352356.2149999999</v>
      </c>
      <c r="AK124" s="3">
        <f>railway_new!AL124*1000*railway_new!$B$124*0.001*0.37*1.7</f>
        <v>2367792.5039999997</v>
      </c>
      <c r="AL124" s="3">
        <f>railway_new!AM124*1000*railway_new!$B$124*0.001*0.37*1.7</f>
        <v>2367792.5039999997</v>
      </c>
      <c r="AM124" s="3">
        <f>railway_new!AN124*1000*railway_new!$B$124*0.001*0.37*1.7</f>
        <v>2367792.5039999997</v>
      </c>
      <c r="AN124" s="3">
        <f>railway_new!AO124*1000*railway_new!$B$124*0.001*0.37*1.7</f>
        <v>2367792.5039999997</v>
      </c>
      <c r="AO124" s="3">
        <f>railway_new!AP124*1000*railway_new!$B$124*0.001*0.37*1.7</f>
        <v>2367792.5039999997</v>
      </c>
      <c r="AP124" s="3">
        <f>railway_new!AQ124*1000*railway_new!$B$124*0.001*0.37*1.7</f>
        <v>2367792.5039999997</v>
      </c>
      <c r="AQ124" s="3">
        <f>railway_new!AR124*1000*railway_new!$B$124*0.001*0.37*1.7</f>
        <v>2367792.5039999997</v>
      </c>
      <c r="AR124" s="3">
        <f>railway_new!AS124*1000*railway_new!$B$124*0.001*0.37*1.7</f>
        <v>2367792.5039999997</v>
      </c>
      <c r="AS124" s="3">
        <f>railway_new!AT124*1000*railway_new!$B$124*0.001*0.37*1.7</f>
        <v>2367792.5039999997</v>
      </c>
      <c r="AT124" s="3">
        <f>railway_new!AU124*1000*railway_new!$B$124*0.001*0.37*1.7</f>
        <v>2367792.5039999997</v>
      </c>
      <c r="AU124" s="3">
        <f>railway_new!AV124*1000*railway_new!$B$124*0.001*0.37*1.7</f>
        <v>2367792.5039999997</v>
      </c>
      <c r="AV124" s="3">
        <f>railway_new!AW124*1000*railway_new!$B$124*0.001*0.37*1.7</f>
        <v>2367792.5039999997</v>
      </c>
      <c r="AW124" s="3">
        <f>railway_new!AX124*1000*railway_new!$B$124*0.001*0.37*1.7</f>
        <v>2425779.2592000002</v>
      </c>
      <c r="AX124" s="3">
        <f>railway_new!AY124*1000*railway_new!$B$124*0.001*0.37*1.7</f>
        <v>2483766.0143999998</v>
      </c>
      <c r="AY124" s="3">
        <f>railway_new!AZ124*1000*railway_new!$B$124*0.001*0.37*1.7</f>
        <v>2541752.7696000002</v>
      </c>
      <c r="AZ124" s="3">
        <f>railway_new!BA124*1000*railway_new!$B$124*0.001*0.37*1.7</f>
        <v>2599739.5248000002</v>
      </c>
    </row>
    <row r="125" spans="1:52" ht="13.5" customHeight="1">
      <c r="A125" s="3" t="s">
        <v>311</v>
      </c>
      <c r="B125" s="5" t="s">
        <v>164</v>
      </c>
      <c r="C125" s="3">
        <f>railway_new!D125*1000*railway_new!$B$125*0.001*0.37*1.7</f>
        <v>2675635.8963157893</v>
      </c>
      <c r="D125" s="3">
        <f>railway_new!E125*1000*railway_new!$B$125*0.001*0.37*1.7</f>
        <v>2713859.2662631581</v>
      </c>
      <c r="E125" s="3">
        <f>railway_new!F125*1000*railway_new!$B$125*0.001*0.37*1.7</f>
        <v>2752082.6362105263</v>
      </c>
      <c r="F125" s="3">
        <f>railway_new!G125*1000*railway_new!$B$125*0.001*0.37*1.7</f>
        <v>2790306.0061578942</v>
      </c>
      <c r="G125" s="3">
        <f>railway_new!H125*1000*railway_new!$B$125*0.001*0.37*1.7</f>
        <v>2828529.3761052629</v>
      </c>
      <c r="H125" s="3">
        <f>railway_new!I125*1000*railway_new!$B$125*0.001*0.37*1.7</f>
        <v>2866752.7460526316</v>
      </c>
      <c r="I125" s="3">
        <f>railway_new!J125*1000*railway_new!$B$125*0.001*0.37*1.7</f>
        <v>2904976.1159999995</v>
      </c>
      <c r="J125" s="3">
        <f>railway_new!K125*1000*railway_new!$B$125*0.001*0.37*1.7</f>
        <v>2943199.4859473682</v>
      </c>
      <c r="K125" s="3">
        <f>railway_new!L125*1000*railway_new!$B$125*0.001*0.37*1.7</f>
        <v>2981422.8558947365</v>
      </c>
      <c r="L125" s="3">
        <f>railway_new!M125*1000*railway_new!$B$125*0.001*0.37*1.7</f>
        <v>3019646.2258421043</v>
      </c>
      <c r="M125" s="3">
        <f>railway_new!N125*1000*railway_new!$B$125*0.001*0.37*1.7</f>
        <v>3057869.595789473</v>
      </c>
      <c r="N125" s="3">
        <f>railway_new!O125*1000*railway_new!$B$125*0.001*0.37*1.7</f>
        <v>3096092.9657368413</v>
      </c>
      <c r="O125" s="3">
        <f>railway_new!P125*1000*railway_new!$B$125*0.001*0.37*1.7</f>
        <v>3134316.3356842096</v>
      </c>
      <c r="P125" s="3">
        <f>railway_new!Q125*1000*railway_new!$B$125*0.001*0.37*1.7</f>
        <v>3172539.7056315779</v>
      </c>
      <c r="Q125" s="3">
        <f>railway_new!R125*1000*railway_new!$B$125*0.001*0.37*1.7</f>
        <v>3210763.0755789471</v>
      </c>
      <c r="R125" s="3">
        <f>railway_new!S125*1000*railway_new!$B$125*0.001*0.37*1.7</f>
        <v>3248986.4455263149</v>
      </c>
      <c r="S125" s="3">
        <f>railway_new!T125*1000*railway_new!$B$125*0.001*0.37*1.7</f>
        <v>3287209.8154736832</v>
      </c>
      <c r="T125" s="3">
        <f>railway_new!U125*1000*railway_new!$B$125*0.001*0.37*1.7</f>
        <v>3325433.1854210519</v>
      </c>
      <c r="U125" s="3">
        <f>railway_new!V125*1000*railway_new!$B$125*0.001*0.37*1.7</f>
        <v>3363656.5553684197</v>
      </c>
      <c r="V125" s="3">
        <f>railway_new!W125*1000*railway_new!$B$125*0.001*0.37*1.7</f>
        <v>3401879.9253157885</v>
      </c>
      <c r="W125" s="3">
        <f>railway_new!X125*1000*railway_new!$B$125*0.001*0.37*1.7</f>
        <v>3440103.2952631572</v>
      </c>
      <c r="X125" s="3">
        <f>railway_new!Y125*1000*railway_new!$B$125*0.001*0.37*1.7</f>
        <v>3478326.6652105246</v>
      </c>
      <c r="Y125" s="3">
        <f>railway_new!Z125*1000*railway_new!$B$125*0.001*0.37*1.7</f>
        <v>3516550.0351578938</v>
      </c>
      <c r="Z125" s="3">
        <f>railway_new!AA125*1000*railway_new!$B$125*0.001*0.37*1.7</f>
        <v>3554773.4051052621</v>
      </c>
      <c r="AA125" s="3">
        <f>railway_new!AB125*1000*railway_new!$B$125*0.001*0.37*1.7</f>
        <v>3592996.7750526303</v>
      </c>
      <c r="AB125" s="3">
        <f>railway_new!AC125*1000*railway_new!$B$125*0.001*0.37*1.7</f>
        <v>3631220.145</v>
      </c>
      <c r="AC125" s="3">
        <f>railway_new!AD125*1000*railway_new!$B$125*0.001*0.37*1.7</f>
        <v>3629414.915</v>
      </c>
      <c r="AD125" s="3">
        <f>railway_new!AE125*1000*railway_new!$B$125*0.001*0.37*1.7</f>
        <v>3629414.915</v>
      </c>
      <c r="AE125" s="3">
        <f>railway_new!AF125*1000*railway_new!$B$125*0.001*0.37*1.7</f>
        <v>3615875.6900000004</v>
      </c>
      <c r="AF125" s="3">
        <f>railway_new!AG125*1000*railway_new!$B$125*0.001*0.37*1.7</f>
        <v>3772028.0849999995</v>
      </c>
      <c r="AG125" s="3">
        <f>railway_new!AH125*1000*railway_new!$B$125*0.001*0.37*1.7</f>
        <v>3772028.0849999995</v>
      </c>
      <c r="AH125" s="3">
        <f>railway_new!AI125*1000*railway_new!$B$125*0.001*0.37*1.7</f>
        <v>3771125.47</v>
      </c>
      <c r="AI125" s="3">
        <f>railway_new!AJ125*1000*railway_new!$B$125*0.001*0.37*1.7</f>
        <v>3679961.3549999995</v>
      </c>
      <c r="AJ125" s="3">
        <f>railway_new!AK125*1000*railway_new!$B$125*0.001*0.37*1.7</f>
        <v>3679961.3549999995</v>
      </c>
      <c r="AK125" s="3">
        <f>railway_new!AL125*1000*railway_new!$B$125*0.001*0.37*1.7</f>
        <v>3679961.3549999995</v>
      </c>
      <c r="AL125" s="3">
        <f>railway_new!AM125*1000*railway_new!$B$125*0.001*0.37*1.7</f>
        <v>3688987.5049999999</v>
      </c>
      <c r="AM125" s="3">
        <f>railway_new!AN125*1000*railway_new!$B$125*0.001*0.37*1.7</f>
        <v>3688987.5049999999</v>
      </c>
      <c r="AN125" s="3">
        <f>railway_new!AO125*1000*railway_new!$B$125*0.001*0.37*1.7</f>
        <v>3713358.1099999994</v>
      </c>
      <c r="AO125" s="3">
        <f>railway_new!AP125*1000*railway_new!$B$125*0.001*0.37*1.7</f>
        <v>3713358.1099999994</v>
      </c>
      <c r="AP125" s="3">
        <f>railway_new!AQ125*1000*railway_new!$B$125*0.001*0.37*1.7</f>
        <v>3725389.96795</v>
      </c>
      <c r="AQ125" s="3">
        <f>railway_new!AR125*1000*railway_new!$B$125*0.001*0.37*1.7</f>
        <v>3737421.8259000001</v>
      </c>
      <c r="AR125" s="3">
        <f>railway_new!AS125*1000*railway_new!$B$125*0.001*0.37*1.7</f>
        <v>3749462.7099999995</v>
      </c>
      <c r="AS125" s="3">
        <f>railway_new!AT125*1000*railway_new!$B$125*0.001*0.37*1.7</f>
        <v>3769022.3770500002</v>
      </c>
      <c r="AT125" s="3">
        <f>railway_new!AU125*1000*railway_new!$B$125*0.001*0.37*1.7</f>
        <v>3960078.8940999997</v>
      </c>
      <c r="AU125" s="3">
        <f>railway_new!AV125*1000*railway_new!$B$125*0.001*0.37*1.7</f>
        <v>3808132.6849999996</v>
      </c>
      <c r="AV125" s="3">
        <f>railway_new!AW125*1000*railway_new!$B$125*0.001*0.37*1.7</f>
        <v>3799106.5349999997</v>
      </c>
      <c r="AW125" s="3">
        <f>railway_new!AX125*1000*railway_new!$B$125*0.001*0.37*1.7</f>
        <v>3799106.5349999997</v>
      </c>
      <c r="AX125" s="3">
        <f>railway_new!AY125*1000*railway_new!$B$125*0.001*0.37*1.7</f>
        <v>3798203.92</v>
      </c>
      <c r="AY125" s="3">
        <f>railway_new!AZ125*1000*railway_new!$B$125*0.001*0.37*1.7</f>
        <v>3790983</v>
      </c>
      <c r="AZ125" s="3">
        <f>railway_new!BA125*1000*railway_new!$B$125*0.001*0.37*1.7</f>
        <v>3511172.35</v>
      </c>
    </row>
    <row r="126" spans="1:52" ht="13.5" customHeight="1">
      <c r="A126" s="5" t="s">
        <v>312</v>
      </c>
      <c r="B126" s="5" t="s">
        <v>167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</row>
    <row r="127" spans="1:52" ht="13.5" customHeight="1">
      <c r="A127" s="3" t="s">
        <v>313</v>
      </c>
      <c r="B127" s="5" t="s">
        <v>172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</row>
    <row r="128" spans="1:52" ht="13.2" customHeight="1">
      <c r="A128" s="3" t="s">
        <v>314</v>
      </c>
      <c r="B128" s="5" t="s">
        <v>169</v>
      </c>
      <c r="C128" s="3">
        <f>railway_new!D128*1000*railway_new!$B$128*0.001*0.37*1.7</f>
        <v>322566.09736842109</v>
      </c>
      <c r="D128" s="3">
        <f>railway_new!E128*1000*railway_new!$B$128*0.001*0.37*1.7</f>
        <v>327174.18447368423</v>
      </c>
      <c r="E128" s="3">
        <f>railway_new!F128*1000*railway_new!$B$128*0.001*0.37*1.7</f>
        <v>331782.27157894743</v>
      </c>
      <c r="F128" s="3">
        <f>railway_new!G128*1000*railway_new!$B$128*0.001*0.37*1.7</f>
        <v>336390.35868421057</v>
      </c>
      <c r="G128" s="3">
        <f>railway_new!H128*1000*railway_new!$B$128*0.001*0.37*1.7</f>
        <v>340998.44578947371</v>
      </c>
      <c r="H128" s="3">
        <f>railway_new!I128*1000*railway_new!$B$128*0.001*0.37*1.7</f>
        <v>345606.53289473691</v>
      </c>
      <c r="I128" s="3">
        <f>railway_new!J128*1000*railway_new!$B$128*0.001*0.37*1.7</f>
        <v>350214.62000000005</v>
      </c>
      <c r="J128" s="3">
        <f>railway_new!K128*1000*railway_new!$B$128*0.001*0.37*1.7</f>
        <v>354822.70710526319</v>
      </c>
      <c r="K128" s="3">
        <f>railway_new!L128*1000*railway_new!$B$128*0.001*0.37*1.7</f>
        <v>359430.79421052634</v>
      </c>
      <c r="L128" s="3">
        <f>railway_new!M128*1000*railway_new!$B$128*0.001*0.37*1.7</f>
        <v>364038.88131578948</v>
      </c>
      <c r="M128" s="3">
        <f>railway_new!N128*1000*railway_new!$B$128*0.001*0.37*1.7</f>
        <v>368646.96842105262</v>
      </c>
      <c r="N128" s="3">
        <f>railway_new!O128*1000*railway_new!$B$128*0.001*0.37*1.7</f>
        <v>373255.05552631582</v>
      </c>
      <c r="O128" s="3">
        <f>railway_new!P128*1000*railway_new!$B$128*0.001*0.37*1.7</f>
        <v>377863.14263157902</v>
      </c>
      <c r="P128" s="3">
        <f>railway_new!Q128*1000*railway_new!$B$128*0.001*0.37*1.7</f>
        <v>382471.22973684222</v>
      </c>
      <c r="Q128" s="3">
        <f>railway_new!R128*1000*railway_new!$B$128*0.001*0.37*1.7</f>
        <v>387079.31684210536</v>
      </c>
      <c r="R128" s="3">
        <f>railway_new!S128*1000*railway_new!$B$128*0.001*0.37*1.7</f>
        <v>391687.4039473685</v>
      </c>
      <c r="S128" s="3">
        <f>railway_new!T128*1000*railway_new!$B$128*0.001*0.37*1.7</f>
        <v>396295.49105263164</v>
      </c>
      <c r="T128" s="3">
        <f>railway_new!U128*1000*railway_new!$B$128*0.001*0.37*1.7</f>
        <v>400903.57815789478</v>
      </c>
      <c r="U128" s="3">
        <f>railway_new!V128*1000*railway_new!$B$128*0.001*0.37*1.7</f>
        <v>405511.66526315792</v>
      </c>
      <c r="V128" s="3">
        <f>railway_new!W128*1000*railway_new!$B$128*0.001*0.37*1.7</f>
        <v>410119.75236842118</v>
      </c>
      <c r="W128" s="3">
        <f>railway_new!X128*1000*railway_new!$B$128*0.001*0.37*1.7</f>
        <v>414727.83947368426</v>
      </c>
      <c r="X128" s="3">
        <f>railway_new!Y128*1000*railway_new!$B$128*0.001*0.37*1.7</f>
        <v>419335.9265789474</v>
      </c>
      <c r="Y128" s="3">
        <f>railway_new!Z128*1000*railway_new!$B$128*0.001*0.37*1.7</f>
        <v>423944.01368421066</v>
      </c>
      <c r="Z128" s="3">
        <f>railway_new!AA128*1000*railway_new!$B$128*0.001*0.37*1.7</f>
        <v>428552.10078947374</v>
      </c>
      <c r="AA128" s="3">
        <f>railway_new!AB128*1000*railway_new!$B$128*0.001*0.37*1.7</f>
        <v>433160.18789473694</v>
      </c>
      <c r="AB128" s="3">
        <f>railway_new!AC128*1000*railway_new!$B$128*0.001*0.37*1.7</f>
        <v>437768.27499999997</v>
      </c>
      <c r="AC128" s="3">
        <f>railway_new!AD128*1000*railway_new!$B$128*0.001*0.37*1.7</f>
        <v>437768.27499999997</v>
      </c>
      <c r="AD128" s="3">
        <f>railway_new!AE128*1000*railway_new!$B$128*0.001*0.37*1.7</f>
        <v>437768.27499999997</v>
      </c>
      <c r="AE128" s="3">
        <f>railway_new!AF128*1000*railway_new!$B$128*0.001*0.37*1.7</f>
        <v>437768.27499999997</v>
      </c>
      <c r="AF128" s="3">
        <f>railway_new!AG128*1000*railway_new!$B$128*0.001*0.37*1.7</f>
        <v>437768.27499999997</v>
      </c>
      <c r="AG128" s="3">
        <f>railway_new!AH128*1000*railway_new!$B$128*0.001*0.37*1.7</f>
        <v>437768.27499999997</v>
      </c>
      <c r="AH128" s="3">
        <f>railway_new!AI128*1000*railway_new!$B$128*0.001*0.37*1.7</f>
        <v>437768.27499999997</v>
      </c>
      <c r="AI128" s="3">
        <f>railway_new!AJ128*1000*railway_new!$B$128*0.001*0.37*1.7</f>
        <v>437768.27499999997</v>
      </c>
      <c r="AJ128" s="3">
        <f>railway_new!AK128*1000*railway_new!$B$128*0.001*0.37*1.7</f>
        <v>437768.27499999997</v>
      </c>
      <c r="AK128" s="3">
        <f>railway_new!AL128*1000*railway_new!$B$128*0.001*0.37*1.7</f>
        <v>437768.27499999997</v>
      </c>
      <c r="AL128" s="3">
        <f>railway_new!AM128*1000*railway_new!$B$128*0.001*0.37*1.7</f>
        <v>437768.27499999997</v>
      </c>
      <c r="AM128" s="3">
        <f>railway_new!AN128*1000*railway_new!$B$128*0.001*0.37*1.7</f>
        <v>437768.27499999997</v>
      </c>
      <c r="AN128" s="3">
        <f>railway_new!AO128*1000*railway_new!$B$128*0.001*0.37*1.7</f>
        <v>437768.27499999997</v>
      </c>
      <c r="AO128" s="3">
        <f>railway_new!AP128*1000*railway_new!$B$128*0.001*0.37*1.7</f>
        <v>437768.27499999997</v>
      </c>
      <c r="AP128" s="3">
        <f>railway_new!AQ128*1000*railway_new!$B$128*0.001*0.37*1.7</f>
        <v>437768.27499999997</v>
      </c>
      <c r="AQ128" s="3">
        <f>railway_new!AR128*1000*railway_new!$B$128*0.001*0.37*1.7</f>
        <v>437768.27499999997</v>
      </c>
      <c r="AR128" s="3">
        <f>railway_new!AS128*1000*railway_new!$B$128*0.001*0.37*1.7</f>
        <v>437768.27499999997</v>
      </c>
      <c r="AS128" s="3">
        <f>railway_new!AT128*1000*railway_new!$B$128*0.001*0.37*1.7</f>
        <v>437768.27499999997</v>
      </c>
      <c r="AT128" s="3">
        <f>railway_new!AU128*1000*railway_new!$B$128*0.001*0.37*1.7</f>
        <v>437768.27499999997</v>
      </c>
      <c r="AU128" s="3">
        <f>railway_new!AV128*1000*railway_new!$B$128*0.001*0.37*1.7</f>
        <v>437768.27499999997</v>
      </c>
      <c r="AV128" s="3">
        <f>railway_new!AW128*1000*railway_new!$B$128*0.001*0.37*1.7</f>
        <v>437768.27499999997</v>
      </c>
      <c r="AW128" s="3">
        <f>railway_new!AX128*1000*railway_new!$B$128*0.001*0.37*1.7</f>
        <v>437768.27499999997</v>
      </c>
      <c r="AX128" s="3">
        <f>railway_new!AY128*1000*railway_new!$B$128*0.001*0.37*1.7</f>
        <v>437768.27499999997</v>
      </c>
      <c r="AY128" s="3">
        <f>railway_new!AZ128*1000*railway_new!$B$128*0.001*0.37*1.7</f>
        <v>437768.27499999997</v>
      </c>
      <c r="AZ128" s="3">
        <f>railway_new!BA128*1000*railway_new!$B$128*0.001*0.37*1.7</f>
        <v>437768.27499999997</v>
      </c>
    </row>
    <row r="129" spans="1:52" ht="13.5" customHeight="1">
      <c r="A129" s="3" t="s">
        <v>315</v>
      </c>
      <c r="B129" s="5" t="s">
        <v>173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</row>
    <row r="130" spans="1:52" ht="13.5" customHeight="1">
      <c r="A130" s="3" t="s">
        <v>316</v>
      </c>
      <c r="B130" s="5" t="s">
        <v>177</v>
      </c>
      <c r="C130" s="3">
        <f>railway_new!D130*1000*railway_new!$B$130*0.001*0.37*1.7</f>
        <v>278637.25049999997</v>
      </c>
      <c r="D130" s="3">
        <f>railway_new!E130*1000*railway_new!$B$130*0.001*0.37*1.7</f>
        <v>282617.78265000001</v>
      </c>
      <c r="E130" s="3">
        <f>railway_new!F130*1000*railway_new!$B$130*0.001*0.37*1.7</f>
        <v>286598.31480000005</v>
      </c>
      <c r="F130" s="3">
        <f>railway_new!G130*1000*railway_new!$B$130*0.001*0.37*1.7</f>
        <v>290578.84694999998</v>
      </c>
      <c r="G130" s="3">
        <f>railway_new!H130*1000*railway_new!$B$130*0.001*0.37*1.7</f>
        <v>294559.37910000014</v>
      </c>
      <c r="H130" s="3">
        <f>railway_new!I130*1000*railway_new!$B$130*0.001*0.37*1.7</f>
        <v>298539.91125000006</v>
      </c>
      <c r="I130" s="3">
        <f>railway_new!J130*1000*railway_new!$B$130*0.001*0.37*1.7</f>
        <v>302520.44340000011</v>
      </c>
      <c r="J130" s="3">
        <f>railway_new!K130*1000*railway_new!$B$130*0.001*0.37*1.7</f>
        <v>306500.97555000015</v>
      </c>
      <c r="K130" s="3">
        <f>railway_new!L130*1000*railway_new!$B$130*0.001*0.37*1.7</f>
        <v>310481.50770000013</v>
      </c>
      <c r="L130" s="3">
        <f>railway_new!M130*1000*railway_new!$B$130*0.001*0.37*1.7</f>
        <v>314462.03985000018</v>
      </c>
      <c r="M130" s="3">
        <f>railway_new!N130*1000*railway_new!$B$130*0.001*0.37*1.7</f>
        <v>318442.57200000022</v>
      </c>
      <c r="N130" s="3">
        <f>railway_new!O130*1000*railway_new!$B$130*0.001*0.37*1.7</f>
        <v>322423.10415000026</v>
      </c>
      <c r="O130" s="3">
        <f>railway_new!P130*1000*railway_new!$B$130*0.001*0.37*1.7</f>
        <v>326403.63630000025</v>
      </c>
      <c r="P130" s="3">
        <f>railway_new!Q130*1000*railway_new!$B$130*0.001*0.37*1.7</f>
        <v>330384.16845000023</v>
      </c>
      <c r="Q130" s="3">
        <f>railway_new!R130*1000*railway_new!$B$130*0.001*0.37*1.7</f>
        <v>334364.70060000033</v>
      </c>
      <c r="R130" s="3">
        <f>railway_new!S130*1000*railway_new!$B$130*0.001*0.37*1.7</f>
        <v>338345.23275000026</v>
      </c>
      <c r="S130" s="3">
        <f>railway_new!T130*1000*railway_new!$B$130*0.001*0.37*1.7</f>
        <v>342325.76490000036</v>
      </c>
      <c r="T130" s="3">
        <f>railway_new!U130*1000*railway_new!$B$130*0.001*0.37*1.7</f>
        <v>346306.2970500004</v>
      </c>
      <c r="U130" s="3">
        <f>railway_new!V130*1000*railway_new!$B$130*0.001*0.37*1.7</f>
        <v>350286.82920000044</v>
      </c>
      <c r="V130" s="3">
        <f>railway_new!W130*1000*railway_new!$B$130*0.001*0.37*1.7</f>
        <v>354267.36135000043</v>
      </c>
      <c r="W130" s="3">
        <f>railway_new!X130*1000*railway_new!$B$130*0.001*0.37*1.7</f>
        <v>358247.89350000041</v>
      </c>
      <c r="X130" s="3">
        <f>railway_new!Y130*1000*railway_new!$B$130*0.001*0.37*1.7</f>
        <v>362228.4256500004</v>
      </c>
      <c r="Y130" s="3">
        <f>railway_new!Z130*1000*railway_new!$B$130*0.001*0.37*1.7</f>
        <v>366208.95780000044</v>
      </c>
      <c r="Z130" s="3">
        <f>railway_new!AA130*1000*railway_new!$B$130*0.001*0.37*1.7</f>
        <v>370189.48995000054</v>
      </c>
      <c r="AA130" s="3">
        <f>railway_new!AB130*1000*railway_new!$B$130*0.001*0.37*1.7</f>
        <v>374170.02210000047</v>
      </c>
      <c r="AB130" s="3">
        <f>railway_new!AC130*1000*railway_new!$B$130*0.001*0.37*1.7</f>
        <v>378150.55425000057</v>
      </c>
      <c r="AC130" s="3">
        <f>railway_new!AD130*1000*railway_new!$B$130*0.001*0.37*1.7</f>
        <v>382131.08640000061</v>
      </c>
      <c r="AD130" s="3">
        <f>railway_new!AE130*1000*railway_new!$B$130*0.001*0.37*1.7</f>
        <v>386111.6185500006</v>
      </c>
      <c r="AE130" s="3">
        <f>railway_new!AF130*1000*railway_new!$B$130*0.001*0.37*1.7</f>
        <v>390092.15070000064</v>
      </c>
      <c r="AF130" s="3">
        <f>railway_new!AG130*1000*railway_new!$B$130*0.001*0.37*1.7</f>
        <v>394072.68285000062</v>
      </c>
      <c r="AG130" s="3">
        <f>railway_new!AH130*1000*railway_new!$B$130*0.001*0.37*1.7</f>
        <v>398053.21500000003</v>
      </c>
      <c r="AH130" s="3">
        <f>railway_new!AI130*1000*railway_new!$B$130*0.001*0.37*1.7</f>
        <v>398053.21500000003</v>
      </c>
      <c r="AI130" s="3">
        <f>railway_new!AJ130*1000*railway_new!$B$130*0.001*0.37*1.7</f>
        <v>398053.21500000003</v>
      </c>
      <c r="AJ130" s="3">
        <f>railway_new!AK130*1000*railway_new!$B$130*0.001*0.37*1.7</f>
        <v>398053.21500000003</v>
      </c>
      <c r="AK130" s="3">
        <f>railway_new!AL130*1000*railway_new!$B$130*0.001*0.37*1.7</f>
        <v>398053.21500000003</v>
      </c>
      <c r="AL130" s="3">
        <f>railway_new!AM130*1000*railway_new!$B$130*0.001*0.37*1.7</f>
        <v>398053.21500000003</v>
      </c>
      <c r="AM130" s="3">
        <f>railway_new!AN130*1000*railway_new!$B$130*0.001*0.37*1.7</f>
        <v>398053.21500000003</v>
      </c>
      <c r="AN130" s="3">
        <f>railway_new!AO130*1000*railway_new!$B$130*0.001*0.37*1.7</f>
        <v>398053.21500000003</v>
      </c>
      <c r="AO130" s="3">
        <f>railway_new!AP130*1000*railway_new!$B$130*0.001*0.37*1.7</f>
        <v>398053.21500000003</v>
      </c>
      <c r="AP130" s="3">
        <f>railway_new!AQ130*1000*railway_new!$B$130*0.001*0.37*1.7</f>
        <v>398053.21500000003</v>
      </c>
      <c r="AQ130" s="3">
        <f>railway_new!AR130*1000*railway_new!$B$130*0.001*0.37*1.7</f>
        <v>398053.21500000003</v>
      </c>
      <c r="AR130" s="3">
        <f>railway_new!AS130*1000*railway_new!$B$130*0.001*0.37*1.7</f>
        <v>398053.21500000003</v>
      </c>
      <c r="AS130" s="3">
        <f>railway_new!AT130*1000*railway_new!$B$130*0.001*0.37*1.7</f>
        <v>398053.21500000003</v>
      </c>
      <c r="AT130" s="3">
        <f>railway_new!AU130*1000*railway_new!$B$130*0.001*0.37*1.7</f>
        <v>398053.21500000003</v>
      </c>
      <c r="AU130" s="3">
        <f>railway_new!AV130*1000*railway_new!$B$130*0.001*0.37*1.7</f>
        <v>398053.21500000003</v>
      </c>
      <c r="AV130" s="3">
        <f>railway_new!AW130*1000*railway_new!$B$130*0.001*0.37*1.7</f>
        <v>398053.21500000003</v>
      </c>
      <c r="AW130" s="3">
        <f>railway_new!AX130*1000*railway_new!$B$130*0.001*0.37*1.7</f>
        <v>398053.21500000003</v>
      </c>
      <c r="AX130" s="3">
        <f>railway_new!AY130*1000*railway_new!$B$130*0.001*0.37*1.7</f>
        <v>398053.21500000003</v>
      </c>
      <c r="AY130" s="3">
        <f>railway_new!AZ130*1000*railway_new!$B$130*0.001*0.37*1.7</f>
        <v>398053.21500000003</v>
      </c>
      <c r="AZ130" s="3">
        <f>railway_new!BA130*1000*railway_new!$B$130*0.001*0.37*1.7</f>
        <v>398053.21500000003</v>
      </c>
    </row>
    <row r="131" spans="1:52" ht="13.5" customHeight="1">
      <c r="A131" s="3" t="s">
        <v>238</v>
      </c>
      <c r="B131" s="5" t="s">
        <v>170</v>
      </c>
      <c r="C131" s="3">
        <f>railway_new!D131*1000*railway_new!$B$131*0.001*0.37*1.7</f>
        <v>1472711.0913580251</v>
      </c>
      <c r="D131" s="3">
        <f>railway_new!E131*1000*railway_new!$B$131*0.001*0.37*1.7</f>
        <v>1493749.821234568</v>
      </c>
      <c r="E131" s="3">
        <f>railway_new!F131*1000*railway_new!$B$131*0.001*0.37*1.7</f>
        <v>1514788.5511111112</v>
      </c>
      <c r="F131" s="3">
        <f>railway_new!G131*1000*railway_new!$B$131*0.001*0.37*1.7</f>
        <v>1535827.2809876541</v>
      </c>
      <c r="G131" s="3">
        <f>railway_new!H131*1000*railway_new!$B$131*0.001*0.37*1.7</f>
        <v>1556866.0108641975</v>
      </c>
      <c r="H131" s="3">
        <f>railway_new!I131*1000*railway_new!$B$131*0.001*0.37*1.7</f>
        <v>1577904.7407407407</v>
      </c>
      <c r="I131" s="3">
        <f>railway_new!J131*1000*railway_new!$B$131*0.001*0.37*1.7</f>
        <v>1598943.4706172836</v>
      </c>
      <c r="J131" s="3">
        <f>railway_new!K131*1000*railway_new!$B$131*0.001*0.37*1.7</f>
        <v>1619982.2004938265</v>
      </c>
      <c r="K131" s="3">
        <f>railway_new!L131*1000*railway_new!$B$131*0.001*0.37*1.7</f>
        <v>1641020.9303703699</v>
      </c>
      <c r="L131" s="3">
        <f>railway_new!M131*1000*railway_new!$B$131*0.001*0.37*1.7</f>
        <v>1662059.6602469131</v>
      </c>
      <c r="M131" s="3">
        <f>railway_new!N131*1000*railway_new!$B$131*0.001*0.37*1.7</f>
        <v>1683098.390123456</v>
      </c>
      <c r="N131" s="3">
        <f>railway_new!O131*1000*railway_new!$B$131*0.001*0.37*1.7</f>
        <v>1704137.1199999999</v>
      </c>
      <c r="O131" s="3">
        <f>railway_new!P131*1000*railway_new!$B$131*0.001*0.37*1.7</f>
        <v>1704137.1199999999</v>
      </c>
      <c r="P131" s="3">
        <f>railway_new!Q131*1000*railway_new!$B$131*0.001*0.37*1.7</f>
        <v>1704137.1199999999</v>
      </c>
      <c r="Q131" s="3">
        <f>railway_new!R131*1000*railway_new!$B$131*0.001*0.37*1.7</f>
        <v>1704137.1199999999</v>
      </c>
      <c r="R131" s="3">
        <f>railway_new!S131*1000*railway_new!$B$131*0.001*0.37*1.7</f>
        <v>1552497.8</v>
      </c>
      <c r="S131" s="3">
        <f>railway_new!T131*1000*railway_new!$B$131*0.001*0.37*1.7</f>
        <v>1509623.5874999999</v>
      </c>
      <c r="T131" s="3">
        <f>railway_new!U131*1000*railway_new!$B$131*0.001*0.37*1.7</f>
        <v>1509623.5874999999</v>
      </c>
      <c r="U131" s="3">
        <f>railway_new!V131*1000*railway_new!$B$131*0.001*0.37*1.7</f>
        <v>1509623.5874999999</v>
      </c>
      <c r="V131" s="3">
        <f>railway_new!W131*1000*railway_new!$B$131*0.001*0.37*1.7</f>
        <v>1509623.5874999999</v>
      </c>
      <c r="W131" s="3">
        <f>railway_new!X131*1000*railway_new!$B$131*0.001*0.37*1.7</f>
        <v>1454203.0264999999</v>
      </c>
      <c r="X131" s="3">
        <f>railway_new!Y131*1000*railway_new!$B$131*0.001*0.37*1.7</f>
        <v>1454203.0264999999</v>
      </c>
      <c r="Y131" s="3">
        <f>railway_new!Z131*1000*railway_new!$B$131*0.001*0.37*1.7</f>
        <v>1454203.0264999999</v>
      </c>
      <c r="Z131" s="3">
        <f>railway_new!AA131*1000*railway_new!$B$131*0.001*0.37*1.7</f>
        <v>1453661.4575</v>
      </c>
      <c r="AA131" s="3">
        <f>railway_new!AB131*1000*railway_new!$B$131*0.001*0.37*1.7</f>
        <v>1453119.8885000001</v>
      </c>
      <c r="AB131" s="3">
        <f>railway_new!AC131*1000*railway_new!$B$131*0.001*0.37*1.7</f>
        <v>1457723.2249999999</v>
      </c>
      <c r="AC131" s="3">
        <f>railway_new!AD131*1000*railway_new!$B$131*0.001*0.37*1.7</f>
        <v>1455917.9949999999</v>
      </c>
      <c r="AD131" s="3">
        <f>railway_new!AE131*1000*railway_new!$B$131*0.001*0.37*1.7</f>
        <v>1526321.9649999999</v>
      </c>
      <c r="AE131" s="3">
        <f>railway_new!AF131*1000*railway_new!$B$131*0.001*0.37*1.7</f>
        <v>1581155.8262499999</v>
      </c>
      <c r="AF131" s="3">
        <f>railway_new!AG131*1000*railway_new!$B$131*0.001*0.37*1.7</f>
        <v>1635989.6875</v>
      </c>
      <c r="AG131" s="3">
        <f>railway_new!AH131*1000*railway_new!$B$131*0.001*0.37*1.7</f>
        <v>1690823.5487500001</v>
      </c>
      <c r="AH131" s="3">
        <f>railway_new!AI131*1000*railway_new!$B$131*0.001*0.37*1.7</f>
        <v>1745657.41</v>
      </c>
      <c r="AI131" s="3">
        <f>railway_new!AJ131*1000*railway_new!$B$131*0.001*0.37*1.7</f>
        <v>1800491.2712499998</v>
      </c>
      <c r="AJ131" s="3">
        <f>railway_new!AK131*1000*railway_new!$B$131*0.001*0.37*1.7</f>
        <v>1855325.1325000001</v>
      </c>
      <c r="AK131" s="3">
        <f>railway_new!AL131*1000*railway_new!$B$131*0.001*0.37*1.7</f>
        <v>1910158.9937499999</v>
      </c>
      <c r="AL131" s="3">
        <f>railway_new!AM131*1000*railway_new!$B$131*0.001*0.37*1.7</f>
        <v>1964992.8549999997</v>
      </c>
      <c r="AM131" s="3">
        <f>railway_new!AN131*1000*railway_new!$B$131*0.001*0.37*1.7</f>
        <v>1964992.8549999997</v>
      </c>
      <c r="AN131" s="3">
        <f>railway_new!AO131*1000*railway_new!$B$131*0.001*0.37*1.7</f>
        <v>1894137.5774999999</v>
      </c>
      <c r="AO131" s="3">
        <f>railway_new!AP131*1000*railway_new!$B$131*0.001*0.37*1.7</f>
        <v>1823282.3</v>
      </c>
      <c r="AP131" s="3">
        <f>railway_new!AQ131*1000*railway_new!$B$131*0.001*0.37*1.7</f>
        <v>1823282.3</v>
      </c>
      <c r="AQ131" s="3">
        <f>railway_new!AR131*1000*railway_new!$B$131*0.001*0.37*1.7</f>
        <v>1823282.3</v>
      </c>
      <c r="AR131" s="3">
        <f>railway_new!AS131*1000*railway_new!$B$131*0.001*0.37*1.7</f>
        <v>1823282.3</v>
      </c>
      <c r="AS131" s="3">
        <f>railway_new!AT131*1000*railway_new!$B$131*0.001*0.37*1.7</f>
        <v>1823282.3</v>
      </c>
      <c r="AT131" s="3">
        <f>railway_new!AU131*1000*railway_new!$B$131*0.001*0.37*1.7</f>
        <v>1823282.3</v>
      </c>
      <c r="AU131" s="3">
        <f>railway_new!AV131*1000*railway_new!$B$131*0.001*0.37*1.7</f>
        <v>1823282.3</v>
      </c>
      <c r="AV131" s="3">
        <f>railway_new!AW131*1000*railway_new!$B$131*0.001*0.37*1.7</f>
        <v>1823282.3</v>
      </c>
      <c r="AW131" s="3">
        <f>railway_new!AX131*1000*railway_new!$B$131*0.001*0.37*1.7</f>
        <v>1823282.3</v>
      </c>
      <c r="AX131" s="3">
        <f>railway_new!AY131*1000*railway_new!$B$131*0.001*0.37*1.7</f>
        <v>1823282.3</v>
      </c>
      <c r="AY131" s="3">
        <f>railway_new!AZ131*1000*railway_new!$B$131*0.001*0.37*1.7</f>
        <v>1823282.3</v>
      </c>
      <c r="AZ131" s="3">
        <f>railway_new!BA131*1000*railway_new!$B$131*0.001*0.37*1.7</f>
        <v>1823282.3</v>
      </c>
    </row>
    <row r="132" spans="1:52" ht="13.5" customHeight="1">
      <c r="A132" s="3" t="s">
        <v>317</v>
      </c>
      <c r="B132" s="5" t="s">
        <v>171</v>
      </c>
      <c r="C132" s="3">
        <f>railway_new!D132*1000*railway_new!$B$132*0.001*0.37*1.7</f>
        <v>661708</v>
      </c>
      <c r="D132" s="3">
        <f>railway_new!E132*1000*railway_new!$B$132*0.001*0.37*1.7</f>
        <v>662714.4</v>
      </c>
      <c r="E132" s="3">
        <f>railway_new!F132*1000*railway_new!$B$132*0.001*0.37*1.7</f>
        <v>663720.79999999981</v>
      </c>
      <c r="F132" s="3">
        <f>railway_new!G132*1000*railway_new!$B$132*0.001*0.37*1.7</f>
        <v>664727.19999999984</v>
      </c>
      <c r="G132" s="3">
        <f>railway_new!H132*1000*railway_new!$B$132*0.001*0.37*1.7</f>
        <v>665733.59999999974</v>
      </c>
      <c r="H132" s="3">
        <f>railway_new!I132*1000*railway_new!$B$132*0.001*0.37*1.7</f>
        <v>666740</v>
      </c>
      <c r="I132" s="3">
        <f>railway_new!J132*1000*railway_new!$B$132*0.001*0.37*1.7</f>
        <v>666614.19999999995</v>
      </c>
      <c r="J132" s="3">
        <f>railway_new!K132*1000*railway_new!$B$132*0.001*0.37*1.7</f>
        <v>666488.4</v>
      </c>
      <c r="K132" s="3">
        <f>railway_new!L132*1000*railway_new!$B$132*0.001*0.37*1.7</f>
        <v>666362.59999999974</v>
      </c>
      <c r="L132" s="3">
        <f>railway_new!M132*1000*railway_new!$B$132*0.001*0.37*1.7</f>
        <v>666236.79999999981</v>
      </c>
      <c r="M132" s="3">
        <f>railway_new!N132*1000*railway_new!$B$132*0.001*0.37*1.7</f>
        <v>666111</v>
      </c>
      <c r="N132" s="3">
        <f>railway_new!O132*1000*railway_new!$B$132*0.001*0.37*1.7</f>
        <v>645731.39999999991</v>
      </c>
      <c r="O132" s="3">
        <f>railway_new!P132*1000*railway_new!$B$132*0.001*0.37*1.7</f>
        <v>625351.79999999993</v>
      </c>
      <c r="P132" s="3">
        <f>railway_new!Q132*1000*railway_new!$B$132*0.001*0.37*1.7</f>
        <v>604972.19999999995</v>
      </c>
      <c r="Q132" s="3">
        <f>railway_new!R132*1000*railway_new!$B$132*0.001*0.37*1.7</f>
        <v>584592.6</v>
      </c>
      <c r="R132" s="3">
        <f>railway_new!S132*1000*railway_new!$B$132*0.001*0.37*1.7</f>
        <v>564213</v>
      </c>
      <c r="S132" s="3">
        <f>railway_new!T132*1000*railway_new!$B$132*0.001*0.37*1.7</f>
        <v>511628.6</v>
      </c>
      <c r="T132" s="3">
        <f>railway_new!U132*1000*railway_new!$B$132*0.001*0.37*1.7</f>
        <v>459044.2</v>
      </c>
      <c r="U132" s="3">
        <f>railway_new!V132*1000*railway_new!$B$132*0.001*0.37*1.7</f>
        <v>406459.79999999987</v>
      </c>
      <c r="V132" s="3">
        <f>railway_new!W132*1000*railway_new!$B$132*0.001*0.37*1.7</f>
        <v>353875.39999999991</v>
      </c>
      <c r="W132" s="3">
        <f>railway_new!X132*1000*railway_new!$B$132*0.001*0.37*1.7</f>
        <v>301291</v>
      </c>
      <c r="X132" s="3">
        <f>railway_new!Y132*1000*railway_new!$B$132*0.001*0.37*1.7</f>
        <v>301291</v>
      </c>
      <c r="Y132" s="3">
        <f>railway_new!Z132*1000*railway_new!$B$132*0.001*0.37*1.7</f>
        <v>301291</v>
      </c>
      <c r="Z132" s="3">
        <f>railway_new!AA132*1000*railway_new!$B$132*0.001*0.37*1.7</f>
        <v>301291</v>
      </c>
      <c r="AA132" s="3">
        <f>railway_new!AB132*1000*railway_new!$B$132*0.001*0.37*1.7</f>
        <v>301291</v>
      </c>
      <c r="AB132" s="3">
        <f>railway_new!AC132*1000*railway_new!$B$132*0.001*0.37*1.7</f>
        <v>286824</v>
      </c>
      <c r="AC132" s="3">
        <f>railway_new!AD132*1000*railway_new!$B$132*0.001*0.37*1.7</f>
        <v>286824</v>
      </c>
      <c r="AD132" s="3">
        <f>railway_new!AE132*1000*railway_new!$B$132*0.001*0.37*1.7</f>
        <v>294372</v>
      </c>
      <c r="AE132" s="3">
        <f>railway_new!AF132*1000*railway_new!$B$132*0.001*0.37*1.7</f>
        <v>308839</v>
      </c>
      <c r="AF132" s="3">
        <f>railway_new!AG132*1000*railway_new!$B$132*0.001*0.37*1.7</f>
        <v>308839</v>
      </c>
      <c r="AG132" s="3">
        <f>railway_new!AH132*1000*railway_new!$B$132*0.001*0.37*1.7</f>
        <v>308839</v>
      </c>
      <c r="AH132" s="3">
        <f>railway_new!AI132*1000*railway_new!$B$132*0.001*0.37*1.7</f>
        <v>308839</v>
      </c>
      <c r="AI132" s="3">
        <f>railway_new!AJ132*1000*railway_new!$B$132*0.001*0.37*1.7</f>
        <v>308839</v>
      </c>
      <c r="AJ132" s="3">
        <f>railway_new!AK132*1000*railway_new!$B$132*0.001*0.37*1.7</f>
        <v>308839</v>
      </c>
      <c r="AK132" s="3">
        <f>railway_new!AL132*1000*railway_new!$B$132*0.001*0.37*1.7</f>
        <v>308839</v>
      </c>
      <c r="AL132" s="3">
        <f>railway_new!AM132*1000*railway_new!$B$132*0.001*0.37*1.7</f>
        <v>306952</v>
      </c>
      <c r="AM132" s="3">
        <f>railway_new!AN132*1000*railway_new!$B$132*0.001*0.37*1.7</f>
        <v>305065</v>
      </c>
      <c r="AN132" s="3">
        <f>railway_new!AO132*1000*railway_new!$B$132*0.001*0.37*1.7</f>
        <v>303178</v>
      </c>
      <c r="AO132" s="3">
        <f>railway_new!AP132*1000*railway_new!$B$132*0.001*0.37*1.7</f>
        <v>301291</v>
      </c>
      <c r="AP132" s="3">
        <f>railway_new!AQ132*1000*railway_new!$B$132*0.001*0.37*1.7</f>
        <v>303983.12</v>
      </c>
      <c r="AQ132" s="3">
        <f>railway_new!AR132*1000*railway_new!$B$132*0.001*0.37*1.7</f>
        <v>306675.24</v>
      </c>
      <c r="AR132" s="3">
        <f>railway_new!AS132*1000*railway_new!$B$132*0.001*0.37*1.7</f>
        <v>309367.36</v>
      </c>
      <c r="AS132" s="3">
        <f>railway_new!AT132*1000*railway_new!$B$132*0.001*0.37*1.7</f>
        <v>312059.47999999992</v>
      </c>
      <c r="AT132" s="3">
        <f>railway_new!AU132*1000*railway_new!$B$132*0.001*0.37*1.7</f>
        <v>314751.59999999992</v>
      </c>
      <c r="AU132" s="3">
        <f>railway_new!AV132*1000*railway_new!$B$132*0.001*0.37*1.7</f>
        <v>317443.71999999991</v>
      </c>
      <c r="AV132" s="3">
        <f>railway_new!AW132*1000*railway_new!$B$132*0.001*0.37*1.7</f>
        <v>320161</v>
      </c>
      <c r="AW132" s="3">
        <f>railway_new!AX132*1000*railway_new!$B$132*0.001*0.37*1.7</f>
        <v>320161</v>
      </c>
      <c r="AX132" s="3">
        <f>railway_new!AY132*1000*railway_new!$B$132*0.001*0.37*1.7</f>
        <v>323935</v>
      </c>
      <c r="AY132" s="3">
        <f>railway_new!AZ132*1000*railway_new!$B$132*0.001*0.37*1.7</f>
        <v>327709</v>
      </c>
      <c r="AZ132" s="3">
        <f>railway_new!BA132*1000*railway_new!$B$132*0.001*0.37*1.7</f>
        <v>331483</v>
      </c>
    </row>
    <row r="133" spans="1:52" ht="13.2" customHeight="1">
      <c r="A133" s="5" t="s">
        <v>318</v>
      </c>
      <c r="B133" s="5" t="s">
        <v>174</v>
      </c>
      <c r="C133" s="3">
        <f>railway_new!D133*1000*railway_new!$B$133*0.001*0.37*1.7</f>
        <v>21470390.178124998</v>
      </c>
      <c r="D133" s="3">
        <f>railway_new!E133*1000*railway_new!$B$133*0.001*0.37*1.7</f>
        <v>21777110.037812501</v>
      </c>
      <c r="E133" s="3">
        <f>railway_new!F133*1000*railway_new!$B$133*0.001*0.37*1.7</f>
        <v>22083829.897500001</v>
      </c>
      <c r="F133" s="3">
        <f>railway_new!G133*1000*railway_new!$B$133*0.001*0.37*1.7</f>
        <v>22390549.757187497</v>
      </c>
      <c r="G133" s="3">
        <f>railway_new!H133*1000*railway_new!$B$133*0.001*0.37*1.7</f>
        <v>22697269.616875</v>
      </c>
      <c r="H133" s="3">
        <f>railway_new!I133*1000*railway_new!$B$133*0.001*0.37*1.7</f>
        <v>23003989.4765625</v>
      </c>
      <c r="I133" s="3">
        <f>railway_new!J133*1000*railway_new!$B$133*0.001*0.37*1.7</f>
        <v>23310709.33625</v>
      </c>
      <c r="J133" s="3">
        <f>railway_new!K133*1000*railway_new!$B$133*0.001*0.37*1.7</f>
        <v>23617429.195937499</v>
      </c>
      <c r="K133" s="3">
        <f>railway_new!L133*1000*railway_new!$B$133*0.001*0.37*1.7</f>
        <v>23924149.055624999</v>
      </c>
      <c r="L133" s="3">
        <f>railway_new!M133*1000*railway_new!$B$133*0.001*0.37*1.7</f>
        <v>24230868.915312499</v>
      </c>
      <c r="M133" s="3">
        <f>railway_new!N133*1000*railway_new!$B$133*0.001*0.37*1.7</f>
        <v>24537588.774999999</v>
      </c>
      <c r="N133" s="3">
        <f>railway_new!O133*1000*railway_new!$B$133*0.001*0.37*1.7</f>
        <v>24525854.780000001</v>
      </c>
      <c r="O133" s="3">
        <f>railway_new!P133*1000*railway_new!$B$133*0.001*0.37*1.7</f>
        <v>24513218.169999998</v>
      </c>
      <c r="P133" s="3">
        <f>railway_new!Q133*1000*railway_new!$B$133*0.001*0.37*1.7</f>
        <v>24529465.239999998</v>
      </c>
      <c r="Q133" s="3">
        <f>railway_new!R133*1000*railway_new!$B$133*0.001*0.37*1.7</f>
        <v>24433788.050000001</v>
      </c>
      <c r="R133" s="3">
        <f>railway_new!S133*1000*railway_new!$B$133*0.001*0.37*1.7</f>
        <v>24453645.579999998</v>
      </c>
      <c r="S133" s="3">
        <f>railway_new!T133*1000*railway_new!$B$133*0.001*0.37*1.7</f>
        <v>24428372.359999999</v>
      </c>
      <c r="T133" s="3">
        <f>railway_new!U133*1000*railway_new!$B$133*0.001*0.37*1.7</f>
        <v>24042955.754999999</v>
      </c>
      <c r="U133" s="3">
        <f>railway_new!V133*1000*railway_new!$B$133*0.001*0.37*1.7</f>
        <v>23959915.175000001</v>
      </c>
      <c r="V133" s="3">
        <f>railway_new!W133*1000*railway_new!$B$133*0.001*0.37*1.7</f>
        <v>24049274.060000002</v>
      </c>
      <c r="W133" s="3">
        <f>railway_new!X133*1000*railway_new!$B$133*0.001*0.37*1.7</f>
        <v>23673786.219999999</v>
      </c>
      <c r="X133" s="3">
        <f>railway_new!Y133*1000*railway_new!$B$133*0.001*0.37*1.7</f>
        <v>23330792.52</v>
      </c>
      <c r="Y133" s="3">
        <f>railway_new!Z133*1000*railway_new!$B$133*0.001*0.37*1.7</f>
        <v>21120288.385000002</v>
      </c>
      <c r="Z133" s="3">
        <f>railway_new!AA133*1000*railway_new!$B$133*0.001*0.37*1.7</f>
        <v>22498581.489999998</v>
      </c>
      <c r="AA133" s="3">
        <f>railway_new!AB133*1000*railway_new!$B$133*0.001*0.37*1.7</f>
        <v>21945278.494999997</v>
      </c>
      <c r="AB133" s="3">
        <f>railway_new!AC133*1000*railway_new!$B$133*0.001*0.37*1.7</f>
        <v>21650123.389999997</v>
      </c>
      <c r="AC133" s="3">
        <f>railway_new!AD133*1000*railway_new!$B$133*0.001*0.37*1.7</f>
        <v>21139243.300000001</v>
      </c>
      <c r="AD133" s="3">
        <f>railway_new!AE133*1000*railway_new!$B$133*0.001*0.37*1.7</f>
        <v>21056202.719999999</v>
      </c>
      <c r="AE133" s="3">
        <f>railway_new!AF133*1000*railway_new!$B$133*0.001*0.37*1.7</f>
        <v>20949694.149999999</v>
      </c>
      <c r="AF133" s="3">
        <f>railway_new!AG133*1000*railway_new!$B$133*0.001*0.37*1.7</f>
        <v>20661759.965</v>
      </c>
      <c r="AG133" s="3">
        <f>railway_new!AH133*1000*railway_new!$B$133*0.001*0.37*1.7</f>
        <v>20362994.399999999</v>
      </c>
      <c r="AH133" s="3">
        <f>railway_new!AI133*1000*railway_new!$B$133*0.001*0.37*1.7</f>
        <v>18173250.41</v>
      </c>
      <c r="AI133" s="3">
        <f>railway_new!AJ133*1000*railway_new!$B$133*0.001*0.37*1.7</f>
        <v>18253583.145</v>
      </c>
      <c r="AJ133" s="3">
        <f>railway_new!AK133*1000*railway_new!$B$133*0.001*0.37*1.7</f>
        <v>17962038.5</v>
      </c>
      <c r="AK133" s="3">
        <f>railway_new!AL133*1000*railway_new!$B$133*0.001*0.37*1.7</f>
        <v>17706598.455000002</v>
      </c>
      <c r="AL133" s="3">
        <f>railway_new!AM133*1000*railway_new!$B$133*0.001*0.37*1.7</f>
        <v>17690351.385000002</v>
      </c>
      <c r="AM133" s="3">
        <f>railway_new!AN133*1000*railway_new!$B$133*0.001*0.37*1.7</f>
        <v>17536906.835000001</v>
      </c>
      <c r="AN133" s="3">
        <f>railway_new!AO133*1000*railway_new!$B$133*0.001*0.37*1.7</f>
        <v>17527880.685000002</v>
      </c>
      <c r="AO133" s="3">
        <f>railway_new!AP133*1000*railway_new!$B$133*0.001*0.37*1.7</f>
        <v>17715624.605</v>
      </c>
      <c r="AP133" s="3">
        <f>railway_new!AQ133*1000*railway_new!$B$133*0.001*0.37*1.7</f>
        <v>17839282.859999999</v>
      </c>
      <c r="AQ133" s="3">
        <f>railway_new!AR133*1000*railway_new!$B$133*0.001*0.37*1.7</f>
        <v>17783320.73</v>
      </c>
      <c r="AR133" s="3">
        <f>railway_new!AS133*1000*railway_new!$B$133*0.001*0.37*1.7</f>
        <v>17804080.875</v>
      </c>
      <c r="AS133" s="3">
        <f>railway_new!AT133*1000*railway_new!$B$133*0.001*0.37*1.7</f>
        <v>17706598.455000002</v>
      </c>
      <c r="AT133" s="3">
        <f>railway_new!AU133*1000*railway_new!$B$133*0.001*0.37*1.7</f>
        <v>17112677.785</v>
      </c>
      <c r="AU133" s="3">
        <f>railway_new!AV133*1000*railway_new!$B$133*0.001*0.37*1.7</f>
        <v>17097333.330000002</v>
      </c>
      <c r="AV133" s="3">
        <f>railway_new!AW133*1000*railway_new!$B$133*0.001*0.37*1.7</f>
        <v>16707403.65</v>
      </c>
      <c r="AW133" s="3">
        <f>railway_new!AX133*1000*railway_new!$B$133*0.001*0.37*1.7</f>
        <v>16634291.835000001</v>
      </c>
      <c r="AX133" s="3">
        <f>railway_new!AY133*1000*railway_new!$B$133*0.001*0.37*1.7</f>
        <v>16710111.494999999</v>
      </c>
      <c r="AY133" s="3">
        <f>railway_new!AZ133*1000*railway_new!$B$133*0.001*0.37*1.7</f>
        <v>16730871.639999999</v>
      </c>
      <c r="AZ133" s="3">
        <f>railway_new!BA133*1000*railway_new!$B$133*0.001*0.37*1.7</f>
        <v>16732676.869999999</v>
      </c>
    </row>
    <row r="134" spans="1:52" ht="13.5" customHeight="1">
      <c r="A134" s="5" t="s">
        <v>319</v>
      </c>
      <c r="B134" s="5" t="s">
        <v>176</v>
      </c>
      <c r="C134" s="3">
        <f>railway_new!D134*1000*railway_new!$B$134*0.001*0.37*1.7</f>
        <v>3313154.0294999997</v>
      </c>
      <c r="D134" s="3">
        <f>railway_new!E134*1000*railway_new!$B$134*0.001*0.37*1.7</f>
        <v>3669675.7897499995</v>
      </c>
      <c r="E134" s="3">
        <f>railway_new!F134*1000*railway_new!$B$134*0.001*0.37*1.7</f>
        <v>4026197.55</v>
      </c>
      <c r="F134" s="3">
        <f>railway_new!G134*1000*railway_new!$B$134*0.001*0.37*1.7</f>
        <v>4382719.3102500001</v>
      </c>
      <c r="G134" s="3">
        <f>railway_new!H134*1000*railway_new!$B$134*0.001*0.37*1.7</f>
        <v>4739241.0704999994</v>
      </c>
      <c r="H134" s="3">
        <f>railway_new!I134*1000*railway_new!$B$134*0.001*0.37*1.7</f>
        <v>5095762.8307499997</v>
      </c>
      <c r="I134" s="3">
        <f>railway_new!J134*1000*railway_new!$B$134*0.001*0.37*1.7</f>
        <v>5452284.591</v>
      </c>
      <c r="J134" s="3">
        <f>railway_new!K134*1000*railway_new!$B$134*0.001*0.37*1.7</f>
        <v>5808806.3512500003</v>
      </c>
      <c r="K134" s="3">
        <f>railway_new!L134*1000*railway_new!$B$134*0.001*0.37*1.7</f>
        <v>6165328.1114999996</v>
      </c>
      <c r="L134" s="3">
        <f>railway_new!M134*1000*railway_new!$B$134*0.001*0.37*1.7</f>
        <v>6521849.8717499999</v>
      </c>
      <c r="M134" s="3">
        <f>railway_new!N134*1000*railway_new!$B$134*0.001*0.37*1.7</f>
        <v>3786461.7479999997</v>
      </c>
      <c r="N134" s="3">
        <f>railway_new!O134*1000*railway_new!$B$134*0.001*0.37*1.7</f>
        <v>3793805.952</v>
      </c>
      <c r="O134" s="3">
        <f>railway_new!P134*1000*railway_new!$B$134*0.001*0.37*1.7</f>
        <v>3790658.4360000002</v>
      </c>
      <c r="P134" s="3">
        <f>railway_new!Q134*1000*railway_new!$B$134*0.001*0.37*1.7</f>
        <v>3790658.4360000002</v>
      </c>
      <c r="Q134" s="3">
        <f>railway_new!R134*1000*railway_new!$B$134*0.001*0.37*1.7</f>
        <v>3790658.4360000002</v>
      </c>
      <c r="R134" s="3">
        <f>railway_new!S134*1000*railway_new!$B$134*0.001*0.37*1.7</f>
        <v>3780166.716</v>
      </c>
      <c r="S134" s="3">
        <f>railway_new!T134*1000*railway_new!$B$134*0.001*0.37*1.7</f>
        <v>3780166.716</v>
      </c>
      <c r="T134" s="3">
        <f>railway_new!U134*1000*railway_new!$B$134*0.001*0.37*1.7</f>
        <v>3785412.5759999994</v>
      </c>
      <c r="U134" s="3">
        <f>railway_new!V134*1000*railway_new!$B$134*0.001*0.37*1.7</f>
        <v>3785412.5759999994</v>
      </c>
      <c r="V134" s="3">
        <f>railway_new!W134*1000*railway_new!$B$134*0.001*0.37*1.7</f>
        <v>3214663.0079999999</v>
      </c>
      <c r="W134" s="3">
        <f>railway_new!X134*1000*railway_new!$B$134*0.001*0.37*1.7</f>
        <v>3214663.0079999999</v>
      </c>
      <c r="X134" s="3">
        <f>railway_new!Y134*1000*railway_new!$B$134*0.001*0.37*1.7</f>
        <v>3269219.952</v>
      </c>
      <c r="Y134" s="3">
        <f>railway_new!Z134*1000*railway_new!$B$134*0.001*0.37*1.7</f>
        <v>3212564.6639999999</v>
      </c>
      <c r="Z134" s="3">
        <f>railway_new!AA134*1000*railway_new!$B$134*0.001*0.37*1.7</f>
        <v>3212564.6639999999</v>
      </c>
      <c r="AA134" s="3">
        <f>railway_new!AB134*1000*railway_new!$B$134*0.001*0.37*1.7</f>
        <v>2831715.2280000001</v>
      </c>
      <c r="AB134" s="3">
        <f>railway_new!AC134*1000*railway_new!$B$134*0.001*0.37*1.7</f>
        <v>2990140.1999999997</v>
      </c>
      <c r="AC134" s="3">
        <f>railway_new!AD134*1000*railway_new!$B$134*0.001*0.37*1.7</f>
        <v>2990140.1999999997</v>
      </c>
      <c r="AD134" s="3">
        <f>railway_new!AE134*1000*railway_new!$B$134*0.001*0.37*1.7</f>
        <v>2996435.2319999998</v>
      </c>
      <c r="AE134" s="3">
        <f>railway_new!AF134*1000*railway_new!$B$134*0.001*0.37*1.7</f>
        <v>2931386.568</v>
      </c>
      <c r="AF134" s="3">
        <f>railway_new!AG134*1000*railway_new!$B$134*0.001*0.37*1.7</f>
        <v>2951320.8360000001</v>
      </c>
      <c r="AG134" s="3">
        <f>railway_new!AH134*1000*railway_new!$B$134*0.001*0.37*1.7</f>
        <v>2952370.0079999999</v>
      </c>
      <c r="AH134" s="3">
        <f>railway_new!AI134*1000*railway_new!$B$134*0.001*0.37*1.7</f>
        <v>2952370.0079999999</v>
      </c>
      <c r="AI134" s="3">
        <f>railway_new!AJ134*1000*railway_new!$B$134*0.001*0.37*1.7</f>
        <v>3022664.5319999997</v>
      </c>
      <c r="AJ134" s="3">
        <f>railway_new!AK134*1000*railway_new!$B$134*0.001*0.37*1.7</f>
        <v>2956566.6959999995</v>
      </c>
      <c r="AK134" s="3">
        <f>railway_new!AL134*1000*railway_new!$B$134*0.001*0.37*1.7</f>
        <v>2989091.0279999999</v>
      </c>
      <c r="AL134" s="3">
        <f>railway_new!AM134*1000*railway_new!$B$134*0.001*0.37*1.7</f>
        <v>2978599.3079999997</v>
      </c>
      <c r="AM134" s="3">
        <f>railway_new!AN134*1000*railway_new!$B$134*0.001*0.37*1.7</f>
        <v>2978599.3079999997</v>
      </c>
      <c r="AN134" s="3">
        <f>railway_new!AO134*1000*railway_new!$B$134*0.001*0.37*1.7</f>
        <v>2977550.1359999999</v>
      </c>
      <c r="AO134" s="3">
        <f>railway_new!AP134*1000*railway_new!$B$134*0.001*0.37*1.7</f>
        <v>2981746.824</v>
      </c>
      <c r="AP134" s="3">
        <f>railway_new!AQ134*1000*railway_new!$B$134*0.001*0.37*1.7</f>
        <v>2981746.824</v>
      </c>
      <c r="AQ134" s="3">
        <f>railway_new!AR134*1000*railway_new!$B$134*0.001*0.37*1.7</f>
        <v>2981746.824</v>
      </c>
      <c r="AR134" s="3">
        <f>railway_new!AS134*1000*railway_new!$B$134*0.001*0.37*1.7</f>
        <v>2931386.568</v>
      </c>
      <c r="AS134" s="3">
        <f>railway_new!AT134*1000*railway_new!$B$134*0.001*0.37*1.7</f>
        <v>2666212.5416880003</v>
      </c>
      <c r="AT134" s="3">
        <f>railway_new!AU134*1000*railway_new!$B$134*0.001*0.37*1.7</f>
        <v>2669459.729028</v>
      </c>
      <c r="AU134" s="3">
        <f>railway_new!AV134*1000*railway_new!$B$134*0.001*0.37*1.7</f>
        <v>2671149.9451200003</v>
      </c>
      <c r="AV134" s="3">
        <f>railway_new!AW134*1000*railway_new!$B$134*0.001*0.37*1.7</f>
        <v>2671149.9451200003</v>
      </c>
      <c r="AW134" s="3">
        <f>railway_new!AX134*1000*railway_new!$B$134*0.001*0.37*1.7</f>
        <v>2671149.9451200003</v>
      </c>
      <c r="AX134" s="3">
        <f>railway_new!AY134*1000*railway_new!$B$134*0.001*0.37*1.7</f>
        <v>2671149.9451200003</v>
      </c>
      <c r="AY134" s="3">
        <f>railway_new!AZ134*1000*railway_new!$B$134*0.001*0.37*1.7</f>
        <v>2671149.9451200003</v>
      </c>
      <c r="AZ134" s="3">
        <f>railway_new!BA134*1000*railway_new!$B$134*0.001*0.37*1.7</f>
        <v>2650364.7986279996</v>
      </c>
    </row>
    <row r="135" spans="1:52" ht="13.5" customHeight="1">
      <c r="A135" s="3" t="s">
        <v>320</v>
      </c>
      <c r="B135" s="5" t="s">
        <v>180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</row>
    <row r="136" spans="1:52" ht="13.5" customHeight="1">
      <c r="A136" s="2" t="s">
        <v>250</v>
      </c>
      <c r="C136" s="3">
        <f>railway_new!D136*1000*railway_new!$B$136*0.001*0.37*1.7</f>
        <v>0</v>
      </c>
      <c r="D136" s="3">
        <f>railway_new!E136*1000*railway_new!$B$136*0.001*0.37*1.7</f>
        <v>0</v>
      </c>
      <c r="E136" s="3">
        <f>railway_new!F136*1000*railway_new!$B$136*0.001*0.37*1.7</f>
        <v>0</v>
      </c>
      <c r="F136" s="3">
        <f>railway_new!G136*1000*railway_new!$B$136*0.001*0.37*1.7</f>
        <v>0</v>
      </c>
      <c r="G136" s="3">
        <f>railway_new!H136*1000*railway_new!$B$136*0.001*0.37*1.7</f>
        <v>0</v>
      </c>
      <c r="H136" s="3">
        <f>railway_new!I136*1000*railway_new!$B$136*0.001*0.37*1.7</f>
        <v>0</v>
      </c>
      <c r="I136" s="3">
        <f>railway_new!J136*1000*railway_new!$B$136*0.001*0.37*1.7</f>
        <v>0</v>
      </c>
      <c r="J136" s="3">
        <f>railway_new!K136*1000*railway_new!$B$136*0.001*0.37*1.7</f>
        <v>0</v>
      </c>
      <c r="K136" s="3">
        <f>railway_new!L136*1000*railway_new!$B$136*0.001*0.37*1.7</f>
        <v>0</v>
      </c>
      <c r="L136" s="3">
        <f>railway_new!M136*1000*railway_new!$B$136*0.001*0.37*1.7</f>
        <v>0</v>
      </c>
      <c r="M136" s="3">
        <f>railway_new!N136*1000*railway_new!$B$136*0.001*0.37*1.7</f>
        <v>0</v>
      </c>
      <c r="N136" s="3">
        <f>railway_new!O136*1000*railway_new!$B$136*0.001*0.37*1.7</f>
        <v>0</v>
      </c>
      <c r="O136" s="3">
        <f>railway_new!P136*1000*railway_new!$B$136*0.001*0.37*1.7</f>
        <v>0</v>
      </c>
      <c r="P136" s="3">
        <f>railway_new!Q136*1000*railway_new!$B$136*0.001*0.37*1.7</f>
        <v>0</v>
      </c>
      <c r="Q136" s="3">
        <f>railway_new!R136*1000*railway_new!$B$136*0.001*0.37*1.7</f>
        <v>0</v>
      </c>
      <c r="R136" s="3">
        <f>railway_new!S136*1000*railway_new!$B$136*0.001*0.37*1.7</f>
        <v>0</v>
      </c>
      <c r="S136" s="3">
        <f>railway_new!T136*1000*railway_new!$B$136*0.001*0.37*1.7</f>
        <v>0</v>
      </c>
      <c r="T136" s="3">
        <f>railway_new!U136*1000*railway_new!$B$136*0.001*0.37*1.7</f>
        <v>0</v>
      </c>
      <c r="U136" s="3">
        <f>railway_new!V136*1000*railway_new!$B$136*0.001*0.37*1.7</f>
        <v>0</v>
      </c>
      <c r="V136" s="3">
        <f>railway_new!W136*1000*railway_new!$B$136*0.001*0.37*1.7</f>
        <v>0</v>
      </c>
      <c r="W136" s="3">
        <f>railway_new!X136*1000*railway_new!$B$136*0.001*0.37*1.7</f>
        <v>0</v>
      </c>
      <c r="X136" s="3">
        <f>railway_new!Y136*1000*railway_new!$B$136*0.001*0.37*1.7</f>
        <v>0</v>
      </c>
      <c r="Y136" s="3">
        <f>railway_new!Z136*1000*railway_new!$B$136*0.001*0.37*1.7</f>
        <v>0</v>
      </c>
      <c r="Z136" s="3">
        <f>railway_new!AA136*1000*railway_new!$B$136*0.001*0.37*1.7</f>
        <v>0</v>
      </c>
      <c r="AA136" s="3">
        <f>railway_new!AB136*1000*railway_new!$B$136*0.001*0.37*1.7</f>
        <v>0</v>
      </c>
      <c r="AB136" s="3">
        <f>railway_new!AC136*1000*railway_new!$B$136*0.001*0.37*1.7</f>
        <v>0</v>
      </c>
      <c r="AC136" s="3">
        <f>railway_new!AD136*1000*railway_new!$B$136*0.001*0.37*1.7</f>
        <v>0</v>
      </c>
      <c r="AD136" s="3">
        <f>railway_new!AE136*1000*railway_new!$B$136*0.001*0.37*1.7</f>
        <v>0</v>
      </c>
      <c r="AE136" s="3">
        <f>railway_new!AF136*1000*railway_new!$B$136*0.001*0.37*1.7</f>
        <v>0</v>
      </c>
      <c r="AF136" s="3">
        <f>railway_new!AG136*1000*railway_new!$B$136*0.001*0.37*1.7</f>
        <v>0</v>
      </c>
      <c r="AG136" s="3">
        <f>railway_new!AH136*1000*railway_new!$B$136*0.001*0.37*1.7</f>
        <v>0</v>
      </c>
      <c r="AH136" s="3">
        <f>railway_new!AI136*1000*railway_new!$B$136*0.001*0.37*1.7</f>
        <v>0</v>
      </c>
      <c r="AI136" s="3">
        <f>railway_new!AJ136*1000*railway_new!$B$136*0.001*0.37*1.7</f>
        <v>0</v>
      </c>
      <c r="AJ136" s="3">
        <f>railway_new!AK136*1000*railway_new!$B$136*0.001*0.37*1.7</f>
        <v>0</v>
      </c>
      <c r="AK136" s="3">
        <f>railway_new!AL136*1000*railway_new!$B$136*0.001*0.37*1.7</f>
        <v>0</v>
      </c>
      <c r="AL136" s="3">
        <f>railway_new!AM136*1000*railway_new!$B$136*0.001*0.37*1.7</f>
        <v>0</v>
      </c>
      <c r="AM136" s="3">
        <f>railway_new!AN136*1000*railway_new!$B$136*0.001*0.37*1.7</f>
        <v>0</v>
      </c>
      <c r="AN136" s="3">
        <f>railway_new!AO136*1000*railway_new!$B$136*0.001*0.37*1.7</f>
        <v>0</v>
      </c>
      <c r="AO136" s="3">
        <f>railway_new!AP136*1000*railway_new!$B$136*0.001*0.37*1.7</f>
        <v>0</v>
      </c>
      <c r="AP136" s="3">
        <f>railway_new!AQ136*1000*railway_new!$B$136*0.001*0.37*1.7</f>
        <v>0</v>
      </c>
      <c r="AQ136" s="3">
        <f>railway_new!AR136*1000*railway_new!$B$136*0.001*0.37*1.7</f>
        <v>0</v>
      </c>
      <c r="AR136" s="3">
        <f>railway_new!AS136*1000*railway_new!$B$136*0.001*0.37*1.7</f>
        <v>0</v>
      </c>
      <c r="AS136" s="3">
        <f>railway_new!AT136*1000*railway_new!$B$136*0.001*0.37*1.7</f>
        <v>0</v>
      </c>
      <c r="AT136" s="3">
        <f>railway_new!AU136*1000*railway_new!$B$136*0.001*0.37*1.7</f>
        <v>0</v>
      </c>
      <c r="AU136" s="3">
        <f>railway_new!AV136*1000*railway_new!$B$136*0.001*0.37*1.7</f>
        <v>0</v>
      </c>
      <c r="AV136" s="3">
        <f>railway_new!AW136*1000*railway_new!$B$136*0.001*0.37*1.7</f>
        <v>0</v>
      </c>
      <c r="AW136" s="3">
        <f>railway_new!AX136*1000*railway_new!$B$136*0.001*0.37*1.7</f>
        <v>0</v>
      </c>
      <c r="AX136" s="3">
        <f>railway_new!AY136*1000*railway_new!$B$136*0.001*0.37*1.7</f>
        <v>0</v>
      </c>
      <c r="AY136" s="3">
        <f>railway_new!AZ136*1000*railway_new!$B$136*0.001*0.37*1.7</f>
        <v>0</v>
      </c>
      <c r="AZ136" s="3">
        <f>railway_new!BA136*1000*railway_new!$B$136*0.001*0.37*1.7</f>
        <v>0</v>
      </c>
    </row>
    <row r="137" spans="1:52" ht="13.5" customHeight="1">
      <c r="A137" s="4" t="s">
        <v>387</v>
      </c>
      <c r="C137" s="3">
        <f>railway_new!D137*1000*railway_new!$B$137*0.001*0.37*1.7</f>
        <v>3103167.4105293201</v>
      </c>
      <c r="D137" s="3">
        <f>railway_new!E137*1000*railway_new!$B$137*0.001*0.37*1.7</f>
        <v>3147498.3735368834</v>
      </c>
      <c r="E137" s="3">
        <f>railway_new!F137*1000*railway_new!$B$137*0.001*0.37*1.7</f>
        <v>3191944.8187118825</v>
      </c>
      <c r="F137" s="3">
        <f>railway_new!G137*1000*railway_new!$B$137*0.001*0.37*1.7</f>
        <v>3236391.2638868834</v>
      </c>
      <c r="G137" s="3">
        <f>railway_new!H137*1000*railway_new!$B$137*0.001*0.37*1.7</f>
        <v>3280837.7090618829</v>
      </c>
      <c r="H137" s="3">
        <f>railway_new!I137*1000*railway_new!$B$137*0.001*0.37*1.7</f>
        <v>3325284.1542368829</v>
      </c>
      <c r="I137" s="3">
        <f>railway_new!J137*1000*railway_new!$B$137*0.001*0.37*1.7</f>
        <v>3369730.5994118834</v>
      </c>
      <c r="J137" s="3">
        <f>railway_new!K137*1000*railway_new!$B$137*0.001*0.37*1.7</f>
        <v>3414177.0445868829</v>
      </c>
      <c r="K137" s="3">
        <f>railway_new!L137*1000*railway_new!$B$137*0.001*0.37*1.7</f>
        <v>3458623.4897618834</v>
      </c>
      <c r="L137" s="3">
        <f>railway_new!M137*1000*railway_new!$B$137*0.001*0.37*1.7</f>
        <v>3503069.9349368834</v>
      </c>
      <c r="M137" s="3">
        <f>railway_new!N137*1000*railway_new!$B$137*0.001*0.37*1.7</f>
        <v>3547516.3801118825</v>
      </c>
      <c r="N137" s="3">
        <f>railway_new!O137*1000*railway_new!$B$137*0.001*0.37*1.7</f>
        <v>3555715.6139999996</v>
      </c>
      <c r="O137" s="3">
        <f>railway_new!P137*1000*railway_new!$B$137*0.001*0.37*1.7</f>
        <v>3555715.6139999996</v>
      </c>
      <c r="P137" s="3">
        <f>railway_new!Q137*1000*railway_new!$B$137*0.001*0.37*1.7</f>
        <v>3555715.6139999996</v>
      </c>
      <c r="Q137" s="3">
        <f>railway_new!R137*1000*railway_new!$B$137*0.001*0.37*1.7</f>
        <v>3665111.923</v>
      </c>
      <c r="R137" s="3">
        <f>railway_new!S137*1000*railway_new!$B$137*0.001*0.37*1.7</f>
        <v>3665111.923</v>
      </c>
      <c r="S137" s="3">
        <f>railway_new!T137*1000*railway_new!$B$137*0.001*0.37*1.7</f>
        <v>3238936.1179999998</v>
      </c>
      <c r="T137" s="3">
        <f>railway_new!U137*1000*railway_new!$B$137*0.001*0.37*1.7</f>
        <v>3238936.1179999998</v>
      </c>
      <c r="U137" s="3">
        <f>railway_new!V137*1000*railway_new!$B$137*0.001*0.37*1.7</f>
        <v>3235580.4029999999</v>
      </c>
      <c r="V137" s="3">
        <f>railway_new!W137*1000*railway_new!$B$137*0.001*0.37*1.7</f>
        <v>3235580.4029999999</v>
      </c>
      <c r="W137" s="3">
        <f>railway_new!X137*1000*railway_new!$B$137*0.001*0.37*1.7</f>
        <v>3235580.4029999999</v>
      </c>
      <c r="X137" s="3">
        <f>railway_new!Y137*1000*railway_new!$B$137*0.001*0.37*1.7</f>
        <v>3235580.4029999999</v>
      </c>
      <c r="Y137" s="3">
        <f>railway_new!Z137*1000*railway_new!$B$137*0.001*0.37*1.7</f>
        <v>3235580.4029999999</v>
      </c>
      <c r="Z137" s="3">
        <f>railway_new!AA137*1000*railway_new!$B$137*0.001*0.37*1.7</f>
        <v>3235580.4029999999</v>
      </c>
      <c r="AA137" s="3">
        <f>railway_new!AB137*1000*railway_new!$B$137*0.001*0.37*1.7</f>
        <v>3235580.4029999999</v>
      </c>
      <c r="AB137" s="3">
        <f>railway_new!AC137*1000*railway_new!$B$137*0.001*0.37*1.7</f>
        <v>3235580.4029999999</v>
      </c>
      <c r="AC137" s="3">
        <f>railway_new!AD137*1000*railway_new!$B$137*0.001*0.37*1.7</f>
        <v>3182560.1059999997</v>
      </c>
      <c r="AD137" s="3">
        <f>railway_new!AE137*1000*railway_new!$B$137*0.001*0.37*1.7</f>
        <v>3182560.1059999997</v>
      </c>
      <c r="AE137" s="3">
        <f>railway_new!AF137*1000*railway_new!$B$137*0.001*0.37*1.7</f>
        <v>3170747.9891999997</v>
      </c>
      <c r="AF137" s="3">
        <f>railway_new!AG137*1000*railway_new!$B$137*0.001*0.37*1.7</f>
        <v>3158935.8724000002</v>
      </c>
      <c r="AG137" s="3">
        <f>railway_new!AH137*1000*railway_new!$B$137*0.001*0.37*1.7</f>
        <v>3230030.05039</v>
      </c>
      <c r="AH137" s="3">
        <f>railway_new!AI137*1000*railway_new!$B$137*0.001*0.37*1.7</f>
        <v>3301124.2283799998</v>
      </c>
      <c r="AI137" s="3">
        <f>railway_new!AJ137*1000*railway_new!$B$137*0.001*0.37*1.7</f>
        <v>3372218.40637</v>
      </c>
      <c r="AJ137" s="3">
        <f>railway_new!AK137*1000*railway_new!$B$137*0.001*0.37*1.7</f>
        <v>3443312.5843599997</v>
      </c>
      <c r="AK137" s="3">
        <f>railway_new!AL137*1000*railway_new!$B$137*0.001*0.37*1.7</f>
        <v>3514406.7623500009</v>
      </c>
      <c r="AL137" s="3">
        <f>railway_new!AM137*1000*railway_new!$B$137*0.001*0.37*1.7</f>
        <v>3600098.3005900006</v>
      </c>
      <c r="AM137" s="3">
        <f>railway_new!AN137*1000*railway_new!$B$137*0.001*0.37*1.7</f>
        <v>3685789.8388300007</v>
      </c>
      <c r="AN137" s="3">
        <f>railway_new!AO137*1000*railway_new!$B$137*0.001*0.37*1.7</f>
        <v>3771481.3770700004</v>
      </c>
      <c r="AO137" s="3">
        <f>railway_new!AP137*1000*railway_new!$B$137*0.001*0.37*1.7</f>
        <v>3908965.0206200001</v>
      </c>
      <c r="AP137" s="3">
        <f>railway_new!AQ137*1000*railway_new!$B$137*0.001*0.37*1.7</f>
        <v>4031851.3039200008</v>
      </c>
      <c r="AQ137" s="3">
        <f>railway_new!AR137*1000*railway_new!$B$137*0.001*0.37*1.7</f>
        <v>4154737.5872200001</v>
      </c>
      <c r="AR137" s="3">
        <f>railway_new!AS137*1000*railway_new!$B$137*0.001*0.37*1.7</f>
        <v>4277623.8705200003</v>
      </c>
      <c r="AS137" s="3">
        <f>railway_new!AT137*1000*railway_new!$B$137*0.001*0.37*1.7</f>
        <v>4400510.1538200006</v>
      </c>
      <c r="AT137" s="3">
        <f>railway_new!AU137*1000*railway_new!$B$137*0.001*0.37*1.7</f>
        <v>4523396.4371200008</v>
      </c>
      <c r="AU137" s="3">
        <f>railway_new!AV137*1000*railway_new!$B$137*0.001*0.37*1.7</f>
        <v>4646322.9890000001</v>
      </c>
      <c r="AV137" s="3">
        <f>railway_new!AW137*1000*railway_new!$B$137*0.001*0.37*1.7</f>
        <v>4236523.0731999995</v>
      </c>
      <c r="AW137" s="3">
        <f>railway_new!AX137*1000*railway_new!$B$137*0.001*0.37*1.7</f>
        <v>3826723.1573999999</v>
      </c>
      <c r="AX137" s="3">
        <f>railway_new!AY137*1000*railway_new!$B$137*0.001*0.37*1.7</f>
        <v>3416923.2416000008</v>
      </c>
      <c r="AY137" s="3">
        <f>railway_new!AZ137*1000*railway_new!$B$137*0.001*0.37*1.7</f>
        <v>3427258.8437999999</v>
      </c>
      <c r="AZ137" s="3">
        <f>railway_new!BA137*1000*railway_new!$B$137*0.001*0.37*1.7</f>
        <v>3437594.4459999995</v>
      </c>
    </row>
    <row r="138" spans="1:52" ht="13.5" customHeight="1">
      <c r="A138" s="3" t="s">
        <v>321</v>
      </c>
      <c r="B138" s="5" t="s">
        <v>181</v>
      </c>
      <c r="C138" s="3">
        <f>railway_new!D138*1000*railway_new!$B$138*0.001*0.37*1.7</f>
        <v>8774546.0687499996</v>
      </c>
      <c r="D138" s="3">
        <f>railway_new!E138*1000*railway_new!$B$138*0.001*0.37*1.7</f>
        <v>8899896.7268749997</v>
      </c>
      <c r="E138" s="3">
        <f>railway_new!F138*1000*railway_new!$B$138*0.001*0.37*1.7</f>
        <v>9025247.3849999998</v>
      </c>
      <c r="F138" s="3">
        <f>railway_new!G138*1000*railway_new!$B$138*0.001*0.37*1.7</f>
        <v>9150598.0431249999</v>
      </c>
      <c r="G138" s="3">
        <f>railway_new!H138*1000*railway_new!$B$138*0.001*0.37*1.7</f>
        <v>9275948.7012499999</v>
      </c>
      <c r="H138" s="3">
        <f>railway_new!I138*1000*railway_new!$B$138*0.001*0.37*1.7</f>
        <v>9401299.359375</v>
      </c>
      <c r="I138" s="3">
        <f>railway_new!J138*1000*railway_new!$B$138*0.001*0.37*1.7</f>
        <v>9526650.0175000001</v>
      </c>
      <c r="J138" s="3">
        <f>railway_new!K138*1000*railway_new!$B$138*0.001*0.37*1.7</f>
        <v>9652000.6756250001</v>
      </c>
      <c r="K138" s="3">
        <f>railway_new!L138*1000*railway_new!$B$138*0.001*0.37*1.7</f>
        <v>9777351.3337500002</v>
      </c>
      <c r="L138" s="3">
        <f>railway_new!M138*1000*railway_new!$B$138*0.001*0.37*1.7</f>
        <v>9902701.9918749984</v>
      </c>
      <c r="M138" s="3">
        <f>railway_new!N138*1000*railway_new!$B$138*0.001*0.37*1.7</f>
        <v>10028052.65</v>
      </c>
      <c r="N138" s="3">
        <f>railway_new!O138*1000*railway_new!$B$138*0.001*0.37*1.7</f>
        <v>10012708.194999998</v>
      </c>
      <c r="O138" s="3">
        <f>railway_new!P138*1000*railway_new!$B$138*0.001*0.37*1.7</f>
        <v>10041591.875</v>
      </c>
      <c r="P138" s="3">
        <f>railway_new!Q138*1000*railway_new!$B$138*0.001*0.37*1.7</f>
        <v>10026247.42</v>
      </c>
      <c r="Q138" s="3">
        <f>railway_new!R138*1000*railway_new!$B$138*0.001*0.37*1.7</f>
        <v>10081306.934999999</v>
      </c>
      <c r="R138" s="3">
        <f>railway_new!S138*1000*railway_new!$B$138*0.001*0.37*1.7</f>
        <v>10102067.08</v>
      </c>
      <c r="S138" s="3">
        <f>railway_new!T138*1000*railway_new!$B$138*0.001*0.37*1.7</f>
        <v>10128242.915000001</v>
      </c>
      <c r="T138" s="3">
        <f>railway_new!U138*1000*railway_new!$B$138*0.001*0.37*1.7</f>
        <v>10176984.125</v>
      </c>
      <c r="U138" s="3">
        <f>railway_new!V138*1000*railway_new!$B$138*0.001*0.37*1.7</f>
        <v>10197744.27</v>
      </c>
      <c r="V138" s="3">
        <f>railway_new!W138*1000*railway_new!$B$138*0.001*0.37*1.7</f>
        <v>10238361.944999998</v>
      </c>
      <c r="W138" s="3">
        <f>railway_new!X138*1000*railway_new!$B$138*0.001*0.37*1.7</f>
        <v>10242875.02</v>
      </c>
      <c r="X138" s="3">
        <f>railway_new!Y138*1000*railway_new!$B$138*0.001*0.37*1.7</f>
        <v>10258219.475</v>
      </c>
      <c r="Y138" s="3">
        <f>railway_new!Z138*1000*railway_new!$B$138*0.001*0.37*1.7</f>
        <v>10316889.449999999</v>
      </c>
      <c r="Z138" s="3">
        <f>railway_new!AA138*1000*railway_new!$B$138*0.001*0.37*1.7</f>
        <v>10271758.699999999</v>
      </c>
      <c r="AA138" s="3">
        <f>railway_new!AB138*1000*railway_new!$B$138*0.001*0.37*1.7</f>
        <v>10266343.01</v>
      </c>
      <c r="AB138" s="3">
        <f>railway_new!AC138*1000*railway_new!$B$138*0.001*0.37*1.7</f>
        <v>10268148.24</v>
      </c>
      <c r="AC138" s="3">
        <f>railway_new!AD138*1000*railway_new!$B$138*0.001*0.37*1.7</f>
        <v>10276271.775</v>
      </c>
      <c r="AD138" s="3">
        <f>railway_new!AE138*1000*railway_new!$B$138*0.001*0.37*1.7</f>
        <v>10271758.699999999</v>
      </c>
      <c r="AE138" s="3">
        <f>railway_new!AF138*1000*railway_new!$B$138*0.001*0.37*1.7</f>
        <v>10257316.859999999</v>
      </c>
      <c r="AF138" s="3">
        <f>railway_new!AG138*1000*railway_new!$B$138*0.001*0.37*1.7</f>
        <v>10257316.859999999</v>
      </c>
      <c r="AG138" s="3">
        <f>railway_new!AH138*1000*railway_new!$B$138*0.001*0.37*1.7</f>
        <v>10257316.859999999</v>
      </c>
      <c r="AH138" s="3">
        <f>railway_new!AI138*1000*railway_new!$B$138*0.001*0.37*1.7</f>
        <v>10257316.859999999</v>
      </c>
      <c r="AI138" s="3">
        <f>railway_new!AJ138*1000*railway_new!$B$138*0.001*0.37*1.7</f>
        <v>10257316.859999999</v>
      </c>
      <c r="AJ138" s="3">
        <f>railway_new!AK138*1000*railway_new!$B$138*0.001*0.37*1.7</f>
        <v>9822256.4299999997</v>
      </c>
      <c r="AK138" s="3">
        <f>railway_new!AL138*1000*railway_new!$B$138*0.001*0.37*1.7</f>
        <v>9787957.0599999987</v>
      </c>
      <c r="AL138" s="3">
        <f>railway_new!AM138*1000*railway_new!$B$138*0.001*0.37*1.7</f>
        <v>9731092.3149999995</v>
      </c>
      <c r="AM138" s="3">
        <f>railway_new!AN138*1000*railway_new!$B$138*0.001*0.37*1.7</f>
        <v>9731092.3149999995</v>
      </c>
      <c r="AN138" s="3">
        <f>railway_new!AO138*1000*railway_new!$B$138*0.001*0.37*1.7</f>
        <v>9727481.8550000004</v>
      </c>
      <c r="AO138" s="3">
        <f>railway_new!AP138*1000*railway_new!$B$138*0.001*0.37*1.7</f>
        <v>9727481.8550000004</v>
      </c>
      <c r="AP138" s="3">
        <f>railway_new!AQ138*1000*railway_new!$B$138*0.001*0.37*1.7</f>
        <v>9726579.2400000002</v>
      </c>
      <c r="AQ138" s="3">
        <f>railway_new!AR138*1000*railway_new!$B$138*0.001*0.37*1.7</f>
        <v>9727481.8550000004</v>
      </c>
      <c r="AR138" s="3">
        <f>railway_new!AS138*1000*railway_new!$B$138*0.001*0.37*1.7</f>
        <v>9727481.8550000004</v>
      </c>
      <c r="AS138" s="3">
        <f>railway_new!AT138*1000*railway_new!$B$138*0.001*0.37*1.7</f>
        <v>9727481.8550000004</v>
      </c>
      <c r="AT138" s="3">
        <f>railway_new!AU138*1000*railway_new!$B$138*0.001*0.37*1.7</f>
        <v>9719358.3199999984</v>
      </c>
      <c r="AU138" s="3">
        <f>railway_new!AV138*1000*railway_new!$B$138*0.001*0.37*1.7</f>
        <v>9721163.5499999989</v>
      </c>
      <c r="AV138" s="3">
        <f>railway_new!AW138*1000*railway_new!$B$138*0.001*0.37*1.7</f>
        <v>9721163.5499999989</v>
      </c>
      <c r="AW138" s="3">
        <f>railway_new!AX138*1000*railway_new!$B$138*0.001*0.37*1.7</f>
        <v>9717553.0899999999</v>
      </c>
      <c r="AX138" s="3">
        <f>railway_new!AY138*1000*railway_new!$B$138*0.001*0.37*1.7</f>
        <v>9717553.0899999999</v>
      </c>
      <c r="AY138" s="3">
        <f>railway_new!AZ138*1000*railway_new!$B$138*0.001*0.37*1.7</f>
        <v>9716650.4749999996</v>
      </c>
      <c r="AZ138" s="3">
        <f>railway_new!BA138*1000*railway_new!$B$138*0.001*0.37*1.7</f>
        <v>9711234.7850000001</v>
      </c>
    </row>
    <row r="139" spans="1:52" ht="13.5" customHeight="1">
      <c r="A139" s="3" t="s">
        <v>322</v>
      </c>
      <c r="B139" s="5" t="s">
        <v>183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</row>
    <row r="140" spans="1:52" ht="13.5" customHeight="1">
      <c r="A140" s="3" t="s">
        <v>356</v>
      </c>
      <c r="B140" s="5" t="s">
        <v>130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</row>
    <row r="141" spans="1:52" ht="13.5" customHeight="1">
      <c r="A141" s="2" t="s">
        <v>251</v>
      </c>
      <c r="B141" s="5" t="s">
        <v>137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</row>
    <row r="142" spans="1:52" ht="13.5" customHeight="1">
      <c r="A142" s="4" t="s">
        <v>252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</row>
    <row r="143" spans="1:52" ht="13.5" customHeight="1">
      <c r="A143" s="2" t="s">
        <v>253</v>
      </c>
      <c r="B143" s="5" t="s">
        <v>220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</row>
    <row r="144" spans="1:52" ht="13.5" customHeight="1">
      <c r="A144" s="3" t="s">
        <v>323</v>
      </c>
      <c r="B144" s="5" t="s">
        <v>226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</row>
    <row r="145" spans="1:52" ht="13.5" customHeight="1">
      <c r="A145" s="3" t="s">
        <v>324</v>
      </c>
      <c r="B145" s="5" t="s">
        <v>194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</row>
    <row r="146" spans="1:52" ht="13.5" customHeight="1">
      <c r="A146" s="3" t="s">
        <v>325</v>
      </c>
      <c r="B146" s="5" t="s">
        <v>184</v>
      </c>
      <c r="C146" s="3">
        <f>railway_new!D146*1000*railway_new!$B$146*0.001*0.37*1.7</f>
        <v>444650.71437499998</v>
      </c>
      <c r="D146" s="3">
        <f>railway_new!E146*1000*railway_new!$B$146*0.001*0.37*1.7</f>
        <v>451002.86743749998</v>
      </c>
      <c r="E146" s="3">
        <f>railway_new!F146*1000*railway_new!$B$146*0.001*0.37*1.7</f>
        <v>457355.02050000004</v>
      </c>
      <c r="F146" s="3">
        <f>railway_new!G146*1000*railway_new!$B$146*0.001*0.37*1.7</f>
        <v>463707.17356250004</v>
      </c>
      <c r="G146" s="3">
        <f>railway_new!H146*1000*railway_new!$B$146*0.001*0.37*1.7</f>
        <v>470059.32662499999</v>
      </c>
      <c r="H146" s="3">
        <f>railway_new!I146*1000*railway_new!$B$146*0.001*0.37*1.7</f>
        <v>476411.4796875001</v>
      </c>
      <c r="I146" s="3">
        <f>railway_new!J146*1000*railway_new!$B$146*0.001*0.37*1.7</f>
        <v>482763.63275000005</v>
      </c>
      <c r="J146" s="3">
        <f>railway_new!K146*1000*railway_new!$B$146*0.001*0.37*1.7</f>
        <v>489115.78581250005</v>
      </c>
      <c r="K146" s="3">
        <f>railway_new!L146*1000*railway_new!$B$146*0.001*0.37*1.7</f>
        <v>495467.93887500023</v>
      </c>
      <c r="L146" s="3">
        <f>railway_new!M146*1000*railway_new!$B$146*0.001*0.37*1.7</f>
        <v>501820.09193750017</v>
      </c>
      <c r="M146" s="3">
        <f>railway_new!N146*1000*railway_new!$B$146*0.001*0.37*1.7</f>
        <v>508172.24499999994</v>
      </c>
      <c r="N146" s="3">
        <f>railway_new!O146*1000*railway_new!$B$146*0.001*0.37*1.7</f>
        <v>506367.01500000001</v>
      </c>
      <c r="O146" s="3">
        <f>railway_new!P146*1000*railway_new!$B$146*0.001*0.37*1.7</f>
        <v>506367.01500000001</v>
      </c>
      <c r="P146" s="3">
        <f>railway_new!Q146*1000*railway_new!$B$146*0.001*0.37*1.7</f>
        <v>760001.83000000007</v>
      </c>
      <c r="Q146" s="3">
        <f>railway_new!R146*1000*railway_new!$B$146*0.001*0.37*1.7</f>
        <v>927888.22</v>
      </c>
      <c r="R146" s="3">
        <f>railway_new!S146*1000*railway_new!$B$146*0.001*0.37*1.7</f>
        <v>927888.22</v>
      </c>
      <c r="S146" s="3">
        <f>railway_new!T146*1000*railway_new!$B$146*0.001*0.37*1.7</f>
        <v>927888.22</v>
      </c>
      <c r="T146" s="3">
        <f>railway_new!U146*1000*railway_new!$B$146*0.001*0.37*1.7</f>
        <v>917056.83999999985</v>
      </c>
      <c r="U146" s="3">
        <f>railway_new!V146*1000*railway_new!$B$146*0.001*0.37*1.7</f>
        <v>917959.45499999996</v>
      </c>
      <c r="V146" s="3">
        <f>railway_new!W146*1000*railway_new!$B$146*0.001*0.37*1.7</f>
        <v>917959.45499999996</v>
      </c>
      <c r="W146" s="3">
        <f>railway_new!X146*1000*railway_new!$B$146*0.001*0.37*1.7</f>
        <v>907128.07499999995</v>
      </c>
      <c r="X146" s="3">
        <f>railway_new!Y146*1000*railway_new!$B$146*0.001*0.37*1.7</f>
        <v>907128.07499999995</v>
      </c>
      <c r="Y146" s="3">
        <f>railway_new!Z146*1000*railway_new!$B$146*0.001*0.37*1.7</f>
        <v>918862.07</v>
      </c>
      <c r="Z146" s="3">
        <f>railway_new!AA146*1000*railway_new!$B$146*0.001*0.37*1.7</f>
        <v>918862.07</v>
      </c>
      <c r="AA146" s="3">
        <f>railway_new!AB146*1000*railway_new!$B$146*0.001*0.37*1.7</f>
        <v>918862.07</v>
      </c>
      <c r="AB146" s="3">
        <f>railway_new!AC146*1000*railway_new!$B$146*0.001*0.37*1.7</f>
        <v>918862.07</v>
      </c>
      <c r="AC146" s="3">
        <f>railway_new!AD146*1000*railway_new!$B$146*0.001*0.37*1.7</f>
        <v>918862.07</v>
      </c>
      <c r="AD146" s="3">
        <f>railway_new!AE146*1000*railway_new!$B$146*0.001*0.37*1.7</f>
        <v>918862.07</v>
      </c>
      <c r="AE146" s="3">
        <f>railway_new!AF146*1000*railway_new!$B$146*0.001*0.37*1.7</f>
        <v>918862.07</v>
      </c>
      <c r="AF146" s="3">
        <f>railway_new!AG146*1000*railway_new!$B$146*0.001*0.37*1.7</f>
        <v>918862.07</v>
      </c>
      <c r="AG146" s="3">
        <f>railway_new!AH146*1000*railway_new!$B$146*0.001*0.37*1.7</f>
        <v>864705.16999999993</v>
      </c>
      <c r="AH146" s="3">
        <f>railway_new!AI146*1000*railway_new!$B$146*0.001*0.37*1.7</f>
        <v>973018.97</v>
      </c>
      <c r="AI146" s="3">
        <f>railway_new!AJ146*1000*railway_new!$B$146*0.001*0.37*1.7</f>
        <v>920667.29999999993</v>
      </c>
      <c r="AJ146" s="3">
        <f>railway_new!AK146*1000*railway_new!$B$146*0.001*0.37*1.7</f>
        <v>920667.29999999993</v>
      </c>
      <c r="AK146" s="3">
        <f>railway_new!AL146*1000*railway_new!$B$146*0.001*0.37*1.7</f>
        <v>920667.29999999993</v>
      </c>
      <c r="AL146" s="3">
        <f>railway_new!AM146*1000*railway_new!$B$146*0.001*0.37*1.7</f>
        <v>920667.29999999993</v>
      </c>
      <c r="AM146" s="3">
        <f>railway_new!AN146*1000*railway_new!$B$146*0.001*0.37*1.7</f>
        <v>920667.29999999993</v>
      </c>
      <c r="AN146" s="3">
        <f>railway_new!AO146*1000*railway_new!$B$146*0.001*0.37*1.7</f>
        <v>920667.29999999993</v>
      </c>
      <c r="AO146" s="3">
        <f>railway_new!AP146*1000*railway_new!$B$146*0.001*0.37*1.7</f>
        <v>920667.29999999993</v>
      </c>
      <c r="AP146" s="3">
        <f>railway_new!AQ146*1000*railway_new!$B$146*0.001*0.37*1.7</f>
        <v>1097579.8399999999</v>
      </c>
      <c r="AQ146" s="3">
        <f>railway_new!AR146*1000*railway_new!$B$146*0.001*0.37*1.7</f>
        <v>1274492.3800000001</v>
      </c>
      <c r="AR146" s="3">
        <f>railway_new!AS146*1000*railway_new!$B$146*0.001*0.37*1.7</f>
        <v>1430256.6505500001</v>
      </c>
      <c r="AS146" s="3">
        <f>railway_new!AT146*1000*railway_new!$B$146*0.001*0.37*1.7</f>
        <v>1586020.9210999997</v>
      </c>
      <c r="AT146" s="3">
        <f>railway_new!AU146*1000*railway_new!$B$146*0.001*0.37*1.7</f>
        <v>1741785.1916499997</v>
      </c>
      <c r="AU146" s="3">
        <f>railway_new!AV146*1000*railway_new!$B$146*0.001*0.37*1.7</f>
        <v>1897549.4621999997</v>
      </c>
      <c r="AV146" s="3">
        <f>railway_new!AW146*1000*railway_new!$B$146*0.001*0.37*1.7</f>
        <v>2053313.7327499997</v>
      </c>
      <c r="AW146" s="3">
        <f>railway_new!AX146*1000*railway_new!$B$146*0.001*0.37*1.7</f>
        <v>2209078.0033</v>
      </c>
      <c r="AX146" s="3">
        <f>railway_new!AY146*1000*railway_new!$B$146*0.001*0.37*1.7</f>
        <v>2364851.2999999998</v>
      </c>
      <c r="AY146" s="3">
        <f>railway_new!AZ146*1000*railway_new!$B$146*0.001*0.37*1.7</f>
        <v>2652785.4849999999</v>
      </c>
      <c r="AZ146" s="3">
        <f>railway_new!BA146*1000*railway_new!$B$146*0.001*0.37*1.7</f>
        <v>2652785.4849999999</v>
      </c>
    </row>
    <row r="147" spans="1:52" ht="13.5" customHeight="1">
      <c r="A147" s="3" t="s">
        <v>326</v>
      </c>
      <c r="B147" s="5" t="s">
        <v>186</v>
      </c>
      <c r="C147" s="3">
        <f>railway_new!D147*1000*railway_new!$B$147*0.001*0.37*1.7</f>
        <v>569087.75</v>
      </c>
      <c r="D147" s="3">
        <f>railway_new!E147*1000*railway_new!$B$147*0.001*0.37*1.7</f>
        <v>577217.57499999995</v>
      </c>
      <c r="E147" s="3">
        <f>railway_new!F147*1000*railway_new!$B$147*0.001*0.37*1.7</f>
        <v>585347.39999999991</v>
      </c>
      <c r="F147" s="3">
        <f>railway_new!G147*1000*railway_new!$B$147*0.001*0.37*1.7</f>
        <v>593477.22499999986</v>
      </c>
      <c r="G147" s="3">
        <f>railway_new!H147*1000*railway_new!$B$147*0.001*0.37*1.7</f>
        <v>601607.04999999981</v>
      </c>
      <c r="H147" s="3">
        <f>railway_new!I147*1000*railway_new!$B$147*0.001*0.37*1.7</f>
        <v>609736.87499999977</v>
      </c>
      <c r="I147" s="3">
        <f>railway_new!J147*1000*railway_new!$B$147*0.001*0.37*1.7</f>
        <v>617866.69999999984</v>
      </c>
      <c r="J147" s="3">
        <f>railway_new!K147*1000*railway_new!$B$147*0.001*0.37*1.7</f>
        <v>625996.52499999979</v>
      </c>
      <c r="K147" s="3">
        <f>railway_new!L147*1000*railway_new!$B$147*0.001*0.37*1.7</f>
        <v>634126.34999999974</v>
      </c>
      <c r="L147" s="3">
        <f>railway_new!M147*1000*railway_new!$B$147*0.001*0.37*1.7</f>
        <v>642256.1749999997</v>
      </c>
      <c r="M147" s="3">
        <f>railway_new!N147*1000*railway_new!$B$147*0.001*0.37*1.7</f>
        <v>650386</v>
      </c>
      <c r="N147" s="3">
        <f>railway_new!O147*1000*railway_new!$B$147*0.001*0.37*1.7</f>
        <v>650386</v>
      </c>
      <c r="O147" s="3">
        <f>railway_new!P147*1000*railway_new!$B$147*0.001*0.37*1.7</f>
        <v>650386</v>
      </c>
      <c r="P147" s="3">
        <f>railway_new!Q147*1000*railway_new!$B$147*0.001*0.37*1.7</f>
        <v>650386</v>
      </c>
      <c r="Q147" s="3">
        <f>railway_new!R147*1000*railway_new!$B$147*0.001*0.37*1.7</f>
        <v>650386</v>
      </c>
      <c r="R147" s="3">
        <f>railway_new!S147*1000*railway_new!$B$147*0.001*0.37*1.7</f>
        <v>650386</v>
      </c>
      <c r="S147" s="3">
        <f>railway_new!T147*1000*railway_new!$B$147*0.001*0.37*1.7</f>
        <v>650386</v>
      </c>
      <c r="T147" s="3">
        <f>railway_new!U147*1000*railway_new!$B$147*0.001*0.37*1.7</f>
        <v>568616</v>
      </c>
      <c r="U147" s="3">
        <f>railway_new!V147*1000*railway_new!$B$147*0.001*0.37*1.7</f>
        <v>569874</v>
      </c>
      <c r="V147" s="3">
        <f>railway_new!W147*1000*railway_new!$B$147*0.001*0.37*1.7</f>
        <v>569874</v>
      </c>
      <c r="W147" s="3">
        <f>railway_new!X147*1000*railway_new!$B$147*0.001*0.37*1.7</f>
        <v>569874</v>
      </c>
      <c r="X147" s="3">
        <f>railway_new!Y147*1000*railway_new!$B$147*0.001*0.37*1.7</f>
        <v>569874</v>
      </c>
      <c r="Y147" s="3">
        <f>railway_new!Z147*1000*railway_new!$B$147*0.001*0.37*1.7</f>
        <v>569874</v>
      </c>
      <c r="Z147" s="3">
        <f>railway_new!AA147*1000*railway_new!$B$147*0.001*0.37*1.7</f>
        <v>568616</v>
      </c>
      <c r="AA147" s="3">
        <f>railway_new!AB147*1000*railway_new!$B$147*0.001*0.37*1.7</f>
        <v>569874</v>
      </c>
      <c r="AB147" s="3">
        <f>railway_new!AC147*1000*railway_new!$B$147*0.001*0.37*1.7</f>
        <v>569874</v>
      </c>
      <c r="AC147" s="3">
        <f>railway_new!AD147*1000*railway_new!$B$147*0.001*0.37*1.7</f>
        <v>569874</v>
      </c>
      <c r="AD147" s="3">
        <f>railway_new!AE147*1000*railway_new!$B$147*0.001*0.37*1.7</f>
        <v>569874</v>
      </c>
      <c r="AE147" s="3">
        <f>railway_new!AF147*1000*railway_new!$B$147*0.001*0.37*1.7</f>
        <v>569874</v>
      </c>
      <c r="AF147" s="3">
        <f>railway_new!AG147*1000*railway_new!$B$147*0.001*0.37*1.7</f>
        <v>569874</v>
      </c>
      <c r="AG147" s="3">
        <f>railway_new!AH147*1000*railway_new!$B$147*0.001*0.37*1.7</f>
        <v>569874</v>
      </c>
      <c r="AH147" s="3">
        <f>railway_new!AI147*1000*railway_new!$B$147*0.001*0.37*1.7</f>
        <v>569874</v>
      </c>
      <c r="AI147" s="3">
        <f>railway_new!AJ147*1000*railway_new!$B$147*0.001*0.37*1.7</f>
        <v>569874</v>
      </c>
      <c r="AJ147" s="3">
        <f>railway_new!AK147*1000*railway_new!$B$147*0.001*0.37*1.7</f>
        <v>569874</v>
      </c>
      <c r="AK147" s="3">
        <f>railway_new!AL147*1000*railway_new!$B$147*0.001*0.37*1.7</f>
        <v>569874</v>
      </c>
      <c r="AL147" s="3">
        <f>railway_new!AM147*1000*railway_new!$B$147*0.001*0.37*1.7</f>
        <v>569874</v>
      </c>
      <c r="AM147" s="3">
        <f>railway_new!AN147*1000*railway_new!$B$147*0.001*0.37*1.7</f>
        <v>569874</v>
      </c>
      <c r="AN147" s="3">
        <f>railway_new!AO147*1000*railway_new!$B$147*0.001*0.37*1.7</f>
        <v>569874</v>
      </c>
      <c r="AO147" s="3">
        <f>railway_new!AP147*1000*railway_new!$B$147*0.001*0.37*1.7</f>
        <v>569874</v>
      </c>
      <c r="AP147" s="3">
        <f>railway_new!AQ147*1000*railway_new!$B$147*0.001*0.37*1.7</f>
        <v>569874</v>
      </c>
      <c r="AQ147" s="3">
        <f>railway_new!AR147*1000*railway_new!$B$147*0.001*0.37*1.7</f>
        <v>569874</v>
      </c>
      <c r="AR147" s="3">
        <f>railway_new!AS147*1000*railway_new!$B$147*0.001*0.37*1.7</f>
        <v>569874</v>
      </c>
      <c r="AS147" s="3">
        <f>railway_new!AT147*1000*railway_new!$B$147*0.001*0.37*1.7</f>
        <v>569874</v>
      </c>
      <c r="AT147" s="3">
        <f>railway_new!AU147*1000*railway_new!$B$147*0.001*0.37*1.7</f>
        <v>569874</v>
      </c>
      <c r="AU147" s="3">
        <f>railway_new!AV147*1000*railway_new!$B$147*0.001*0.37*1.7</f>
        <v>569874</v>
      </c>
      <c r="AV147" s="3">
        <f>railway_new!AW147*1000*railway_new!$B$147*0.001*0.37*1.7</f>
        <v>569874</v>
      </c>
      <c r="AW147" s="3">
        <f>railway_new!AX147*1000*railway_new!$B$147*0.001*0.37*1.7</f>
        <v>569874</v>
      </c>
      <c r="AX147" s="3">
        <f>railway_new!AY147*1000*railway_new!$B$147*0.001*0.37*1.7</f>
        <v>569874</v>
      </c>
      <c r="AY147" s="3">
        <f>railway_new!AZ147*1000*railway_new!$B$147*0.001*0.37*1.7</f>
        <v>569874</v>
      </c>
      <c r="AZ147" s="3">
        <f>railway_new!BA147*1000*railway_new!$B$147*0.001*0.37*1.7</f>
        <v>569874</v>
      </c>
    </row>
    <row r="148" spans="1:52" ht="13.5" customHeight="1">
      <c r="A148" s="3" t="s">
        <v>327</v>
      </c>
      <c r="B148" s="5" t="s">
        <v>200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</row>
    <row r="149" spans="1:52" ht="13.5" customHeight="1">
      <c r="A149" s="3" t="s">
        <v>328</v>
      </c>
      <c r="B149" s="5" t="s">
        <v>189</v>
      </c>
      <c r="C149" s="3">
        <f>railway_new!D149*1000*railway_new!$B$149*0.001*0.37*1.7</f>
        <v>0</v>
      </c>
      <c r="D149" s="3">
        <f>railway_new!E149*1000*railway_new!$B$149*0.001*0.37*1.7</f>
        <v>0</v>
      </c>
      <c r="E149" s="3">
        <f>railway_new!F149*1000*railway_new!$B$149*0.001*0.37*1.7</f>
        <v>0</v>
      </c>
      <c r="F149" s="3">
        <f>railway_new!G149*1000*railway_new!$B$149*0.001*0.37*1.7</f>
        <v>0</v>
      </c>
      <c r="G149" s="3">
        <f>railway_new!H149*1000*railway_new!$B$149*0.001*0.37*1.7</f>
        <v>0</v>
      </c>
      <c r="H149" s="3">
        <f>railway_new!I149*1000*railway_new!$B$149*0.001*0.37*1.7</f>
        <v>0</v>
      </c>
      <c r="I149" s="3">
        <f>railway_new!J149*1000*railway_new!$B$149*0.001*0.37*1.7</f>
        <v>0</v>
      </c>
      <c r="J149" s="3">
        <f>railway_new!K149*1000*railway_new!$B$149*0.001*0.37*1.7</f>
        <v>0</v>
      </c>
      <c r="K149" s="3">
        <f>railway_new!L149*1000*railway_new!$B$149*0.001*0.37*1.7</f>
        <v>0</v>
      </c>
      <c r="L149" s="3">
        <f>railway_new!M149*1000*railway_new!$B$149*0.001*0.37*1.7</f>
        <v>0</v>
      </c>
      <c r="M149" s="3">
        <f>railway_new!N149*1000*railway_new!$B$149*0.001*0.37*1.7</f>
        <v>0</v>
      </c>
      <c r="N149" s="3">
        <f>railway_new!O149*1000*railway_new!$B$149*0.001*0.37*1.7</f>
        <v>0</v>
      </c>
      <c r="O149" s="3">
        <f>railway_new!P149*1000*railway_new!$B$149*0.001*0.37*1.7</f>
        <v>0</v>
      </c>
      <c r="P149" s="3">
        <f>railway_new!Q149*1000*railway_new!$B$149*0.001*0.37*1.7</f>
        <v>0</v>
      </c>
      <c r="Q149" s="3">
        <f>railway_new!R149*1000*railway_new!$B$149*0.001*0.37*1.7</f>
        <v>0</v>
      </c>
      <c r="R149" s="3">
        <f>railway_new!S149*1000*railway_new!$B$149*0.001*0.37*1.7</f>
        <v>0</v>
      </c>
      <c r="S149" s="3">
        <f>railway_new!T149*1000*railway_new!$B$149*0.001*0.37*1.7</f>
        <v>0</v>
      </c>
      <c r="T149" s="3">
        <f>railway_new!U149*1000*railway_new!$B$149*0.001*0.37*1.7</f>
        <v>0</v>
      </c>
      <c r="U149" s="3">
        <f>railway_new!V149*1000*railway_new!$B$149*0.001*0.37*1.7</f>
        <v>0</v>
      </c>
      <c r="V149" s="3">
        <f>railway_new!W149*1000*railway_new!$B$149*0.001*0.37*1.7</f>
        <v>0</v>
      </c>
      <c r="W149" s="3">
        <f>railway_new!X149*1000*railway_new!$B$149*0.001*0.37*1.7</f>
        <v>0</v>
      </c>
      <c r="X149" s="3">
        <f>railway_new!Y149*1000*railway_new!$B$149*0.001*0.37*1.7</f>
        <v>0</v>
      </c>
      <c r="Y149" s="3">
        <f>railway_new!Z149*1000*railway_new!$B$149*0.001*0.37*1.7</f>
        <v>0</v>
      </c>
      <c r="Z149" s="3">
        <f>railway_new!AA149*1000*railway_new!$B$149*0.001*0.37*1.7</f>
        <v>0</v>
      </c>
      <c r="AA149" s="3">
        <f>railway_new!AB149*1000*railway_new!$B$149*0.001*0.37*1.7</f>
        <v>0</v>
      </c>
      <c r="AB149" s="3">
        <f>railway_new!AC149*1000*railway_new!$B$149*0.001*0.37*1.7</f>
        <v>0</v>
      </c>
      <c r="AC149" s="3">
        <f>railway_new!AD149*1000*railway_new!$B$149*0.001*0.37*1.7</f>
        <v>0</v>
      </c>
      <c r="AD149" s="3">
        <f>railway_new!AE149*1000*railway_new!$B$149*0.001*0.37*1.7</f>
        <v>0</v>
      </c>
      <c r="AE149" s="3">
        <f>railway_new!AF149*1000*railway_new!$B$149*0.001*0.37*1.7</f>
        <v>0</v>
      </c>
      <c r="AF149" s="3">
        <f>railway_new!AG149*1000*railway_new!$B$149*0.001*0.37*1.7</f>
        <v>0</v>
      </c>
      <c r="AG149" s="3">
        <f>railway_new!AH149*1000*railway_new!$B$149*0.001*0.37*1.7</f>
        <v>0</v>
      </c>
      <c r="AH149" s="3">
        <f>railway_new!AI149*1000*railway_new!$B$149*0.001*0.37*1.7</f>
        <v>0</v>
      </c>
      <c r="AI149" s="3">
        <f>railway_new!AJ149*1000*railway_new!$B$149*0.001*0.37*1.7</f>
        <v>0</v>
      </c>
      <c r="AJ149" s="3">
        <f>railway_new!AK149*1000*railway_new!$B$149*0.001*0.37*1.7</f>
        <v>0</v>
      </c>
      <c r="AK149" s="3">
        <f>railway_new!AL149*1000*railway_new!$B$149*0.001*0.37*1.7</f>
        <v>0</v>
      </c>
      <c r="AL149" s="3">
        <f>railway_new!AM149*1000*railway_new!$B$149*0.001*0.37*1.7</f>
        <v>0</v>
      </c>
      <c r="AM149" s="3">
        <f>railway_new!AN149*1000*railway_new!$B$149*0.001*0.37*1.7</f>
        <v>0</v>
      </c>
      <c r="AN149" s="3">
        <f>railway_new!AO149*1000*railway_new!$B$149*0.001*0.37*1.7</f>
        <v>0</v>
      </c>
      <c r="AO149" s="3">
        <f>railway_new!AP149*1000*railway_new!$B$149*0.001*0.37*1.7</f>
        <v>0</v>
      </c>
      <c r="AP149" s="3">
        <f>railway_new!AQ149*1000*railway_new!$B$149*0.001*0.37*1.7</f>
        <v>0</v>
      </c>
      <c r="AQ149" s="3">
        <f>railway_new!AR149*1000*railway_new!$B$149*0.001*0.37*1.7</f>
        <v>0</v>
      </c>
      <c r="AR149" s="3">
        <f>railway_new!AS149*1000*railway_new!$B$149*0.001*0.37*1.7</f>
        <v>0</v>
      </c>
      <c r="AS149" s="3">
        <f>railway_new!AT149*1000*railway_new!$B$149*0.001*0.37*1.7</f>
        <v>0</v>
      </c>
      <c r="AT149" s="3">
        <f>railway_new!AU149*1000*railway_new!$B$149*0.001*0.37*1.7</f>
        <v>0</v>
      </c>
      <c r="AU149" s="3">
        <f>railway_new!AV149*1000*railway_new!$B$149*0.001*0.37*1.7</f>
        <v>0</v>
      </c>
      <c r="AV149" s="3">
        <f>railway_new!AW149*1000*railway_new!$B$149*0.001*0.37*1.7</f>
        <v>0</v>
      </c>
      <c r="AW149" s="3">
        <f>railway_new!AX149*1000*railway_new!$B$149*0.001*0.37*1.7</f>
        <v>0</v>
      </c>
      <c r="AX149" s="3">
        <f>railway_new!AY149*1000*railway_new!$B$149*0.001*0.37*1.7</f>
        <v>0</v>
      </c>
      <c r="AY149" s="3">
        <f>railway_new!AZ149*1000*railway_new!$B$149*0.001*0.37*1.7</f>
        <v>56376.012000000002</v>
      </c>
      <c r="AZ149" s="3">
        <f>railway_new!BA149*1000*railway_new!$B$149*0.001*0.37*1.7</f>
        <v>56376.012000000002</v>
      </c>
    </row>
    <row r="150" spans="1:52" ht="13.5" customHeight="1">
      <c r="A150" s="3" t="s">
        <v>329</v>
      </c>
      <c r="B150" s="5" t="s">
        <v>187</v>
      </c>
      <c r="C150" s="3">
        <f>railway_new!D150*1000*railway_new!$B$150*0.001*0.37*1.7</f>
        <v>0</v>
      </c>
      <c r="D150" s="3">
        <f>railway_new!E150*1000*railway_new!$B$150*0.001*0.37*1.7</f>
        <v>0</v>
      </c>
      <c r="E150" s="3">
        <f>railway_new!F150*1000*railway_new!$B$150*0.001*0.37*1.7</f>
        <v>0</v>
      </c>
      <c r="F150" s="3">
        <f>railway_new!G150*1000*railway_new!$B$150*0.001*0.37*1.7</f>
        <v>0</v>
      </c>
      <c r="G150" s="3">
        <f>railway_new!H150*1000*railway_new!$B$150*0.001*0.37*1.7</f>
        <v>0</v>
      </c>
      <c r="H150" s="3">
        <f>railway_new!I150*1000*railway_new!$B$150*0.001*0.37*1.7</f>
        <v>0</v>
      </c>
      <c r="I150" s="3">
        <f>railway_new!J150*1000*railway_new!$B$150*0.001*0.37*1.7</f>
        <v>0</v>
      </c>
      <c r="J150" s="3">
        <f>railway_new!K150*1000*railway_new!$B$150*0.001*0.37*1.7</f>
        <v>0</v>
      </c>
      <c r="K150" s="3">
        <f>railway_new!L150*1000*railway_new!$B$150*0.001*0.37*1.7</f>
        <v>0</v>
      </c>
      <c r="L150" s="3">
        <f>railway_new!M150*1000*railway_new!$B$150*0.001*0.37*1.7</f>
        <v>0</v>
      </c>
      <c r="M150" s="3">
        <f>railway_new!N150*1000*railway_new!$B$150*0.001*0.37*1.7</f>
        <v>0</v>
      </c>
      <c r="N150" s="3">
        <f>railway_new!O150*1000*railway_new!$B$150*0.001*0.37*1.7</f>
        <v>0</v>
      </c>
      <c r="O150" s="3">
        <f>railway_new!P150*1000*railway_new!$B$150*0.001*0.37*1.7</f>
        <v>0</v>
      </c>
      <c r="P150" s="3">
        <f>railway_new!Q150*1000*railway_new!$B$150*0.001*0.37*1.7</f>
        <v>0</v>
      </c>
      <c r="Q150" s="3">
        <f>railway_new!R150*1000*railway_new!$B$150*0.001*0.37*1.7</f>
        <v>0</v>
      </c>
      <c r="R150" s="3">
        <f>railway_new!S150*1000*railway_new!$B$150*0.001*0.37*1.7</f>
        <v>0</v>
      </c>
      <c r="S150" s="3">
        <f>railway_new!T150*1000*railway_new!$B$150*0.001*0.37*1.7</f>
        <v>0</v>
      </c>
      <c r="T150" s="3">
        <f>railway_new!U150*1000*railway_new!$B$150*0.001*0.37*1.7</f>
        <v>0</v>
      </c>
      <c r="U150" s="3">
        <f>railway_new!V150*1000*railway_new!$B$150*0.001*0.37*1.7</f>
        <v>0</v>
      </c>
      <c r="V150" s="3">
        <f>railway_new!W150*1000*railway_new!$B$150*0.001*0.37*1.7</f>
        <v>0</v>
      </c>
      <c r="W150" s="3">
        <f>railway_new!X150*1000*railway_new!$B$150*0.001*0.37*1.7</f>
        <v>0</v>
      </c>
      <c r="X150" s="3">
        <f>railway_new!Y150*1000*railway_new!$B$150*0.001*0.37*1.7</f>
        <v>0</v>
      </c>
      <c r="Y150" s="3">
        <f>railway_new!Z150*1000*railway_new!$B$150*0.001*0.37*1.7</f>
        <v>0</v>
      </c>
      <c r="Z150" s="3">
        <f>railway_new!AA150*1000*railway_new!$B$150*0.001*0.37*1.7</f>
        <v>0</v>
      </c>
      <c r="AA150" s="3">
        <f>railway_new!AB150*1000*railway_new!$B$150*0.001*0.37*1.7</f>
        <v>0</v>
      </c>
      <c r="AB150" s="3">
        <f>railway_new!AC150*1000*railway_new!$B$150*0.001*0.37*1.7</f>
        <v>0</v>
      </c>
      <c r="AC150" s="3">
        <f>railway_new!AD150*1000*railway_new!$B$150*0.001*0.37*1.7</f>
        <v>0</v>
      </c>
      <c r="AD150" s="3">
        <f>railway_new!AE150*1000*railway_new!$B$150*0.001*0.37*1.7</f>
        <v>0</v>
      </c>
      <c r="AE150" s="3">
        <f>railway_new!AF150*1000*railway_new!$B$150*0.001*0.37*1.7</f>
        <v>0</v>
      </c>
      <c r="AF150" s="3">
        <f>railway_new!AG150*1000*railway_new!$B$150*0.001*0.37*1.7</f>
        <v>0</v>
      </c>
      <c r="AG150" s="3">
        <f>railway_new!AH150*1000*railway_new!$B$150*0.001*0.37*1.7</f>
        <v>0</v>
      </c>
      <c r="AH150" s="3">
        <f>railway_new!AI150*1000*railway_new!$B$150*0.001*0.37*1.7</f>
        <v>9309.1999999999989</v>
      </c>
      <c r="AI150" s="3">
        <f>railway_new!AJ150*1000*railway_new!$B$150*0.001*0.37*1.7</f>
        <v>18618.399999999998</v>
      </c>
      <c r="AJ150" s="3">
        <f>railway_new!AK150*1000*railway_new!$B$150*0.001*0.37*1.7</f>
        <v>27927.600000000006</v>
      </c>
      <c r="AK150" s="3">
        <f>railway_new!AL150*1000*railway_new!$B$150*0.001*0.37*1.7</f>
        <v>37236.799999999996</v>
      </c>
      <c r="AL150" s="3">
        <f>railway_new!AM150*1000*railway_new!$B$150*0.001*0.37*1.7</f>
        <v>46546</v>
      </c>
      <c r="AM150" s="3">
        <f>railway_new!AN150*1000*railway_new!$B$150*0.001*0.37*1.7</f>
        <v>55855.199999999997</v>
      </c>
      <c r="AN150" s="3">
        <f>railway_new!AO150*1000*railway_new!$B$150*0.001*0.37*1.7</f>
        <v>65164.4</v>
      </c>
      <c r="AO150" s="3">
        <f>railway_new!AP150*1000*railway_new!$B$150*0.001*0.37*1.7</f>
        <v>74473.599999999991</v>
      </c>
      <c r="AP150" s="3">
        <f>railway_new!AQ150*1000*railway_new!$B$150*0.001*0.37*1.7</f>
        <v>83782.8</v>
      </c>
      <c r="AQ150" s="3">
        <f>railway_new!AR150*1000*railway_new!$B$150*0.001*0.37*1.7</f>
        <v>93092</v>
      </c>
      <c r="AR150" s="3">
        <f>railway_new!AS150*1000*railway_new!$B$150*0.001*0.37*1.7</f>
        <v>102401.2</v>
      </c>
      <c r="AS150" s="3">
        <f>railway_new!AT150*1000*railway_new!$B$150*0.001*0.37*1.7</f>
        <v>111773.3</v>
      </c>
      <c r="AT150" s="3">
        <f>railway_new!AU150*1000*railway_new!$B$150*0.001*0.37*1.7</f>
        <v>114478</v>
      </c>
      <c r="AU150" s="3">
        <f>railway_new!AV150*1000*railway_new!$B$150*0.001*0.37*1.7</f>
        <v>115107</v>
      </c>
      <c r="AV150" s="3">
        <f>railway_new!AW150*1000*railway_new!$B$150*0.001*0.37*1.7</f>
        <v>125548.4</v>
      </c>
      <c r="AW150" s="3">
        <f>railway_new!AX150*1000*railway_new!$B$150*0.001*0.37*1.7</f>
        <v>125548.4</v>
      </c>
      <c r="AX150" s="3">
        <f>railway_new!AY150*1000*railway_new!$B$150*0.001*0.37*1.7</f>
        <v>143474.9</v>
      </c>
      <c r="AY150" s="3">
        <f>railway_new!AZ150*1000*railway_new!$B$150*0.001*0.37*1.7</f>
        <v>143474.9</v>
      </c>
      <c r="AZ150" s="3">
        <f>railway_new!BA150*1000*railway_new!$B$150*0.001*0.37*1.7</f>
        <v>143474.9</v>
      </c>
    </row>
    <row r="151" spans="1:52" ht="13.5" customHeight="1">
      <c r="A151" s="3" t="s">
        <v>357</v>
      </c>
      <c r="B151" s="5" t="s">
        <v>188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</row>
    <row r="152" spans="1:52" ht="13.5" customHeight="1">
      <c r="A152" s="3" t="s">
        <v>358</v>
      </c>
      <c r="B152" s="5" t="s">
        <v>192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</row>
    <row r="153" spans="1:52" ht="13.5" customHeight="1">
      <c r="A153" s="3" t="s">
        <v>400</v>
      </c>
      <c r="B153" s="5" t="s">
        <v>228</v>
      </c>
      <c r="C153" s="3">
        <f>railway_new!D153*1000*railway_new!$B$153*0.001*0.37*1.7</f>
        <v>13856753.9495</v>
      </c>
      <c r="D153" s="3">
        <f>railway_new!E153*1000*railway_new!$B$153*0.001*0.37*1.7</f>
        <v>14054707.577350002</v>
      </c>
      <c r="E153" s="3">
        <f>railway_new!F153*1000*railway_new!$B$153*0.001*0.37*1.7</f>
        <v>14252661.205200002</v>
      </c>
      <c r="F153" s="3">
        <f>railway_new!G153*1000*railway_new!$B$153*0.001*0.37*1.7</f>
        <v>14450614.83305</v>
      </c>
      <c r="G153" s="3">
        <f>railway_new!H153*1000*railway_new!$B$153*0.001*0.37*1.7</f>
        <v>14648568.460900003</v>
      </c>
      <c r="H153" s="3">
        <f>railway_new!I153*1000*railway_new!$B$153*0.001*0.37*1.7</f>
        <v>14846522.088750003</v>
      </c>
      <c r="I153" s="3">
        <f>railway_new!J153*1000*railway_new!$B$153*0.001*0.37*1.7</f>
        <v>15044475.716600005</v>
      </c>
      <c r="J153" s="3">
        <f>railway_new!K153*1000*railway_new!$B$153*0.001*0.37*1.7</f>
        <v>15242429.344450001</v>
      </c>
      <c r="K153" s="3">
        <f>railway_new!L153*1000*railway_new!$B$153*0.001*0.37*1.7</f>
        <v>15440382.972300004</v>
      </c>
      <c r="L153" s="3">
        <f>railway_new!M153*1000*railway_new!$B$153*0.001*0.37*1.7</f>
        <v>15638336.600150006</v>
      </c>
      <c r="M153" s="3">
        <f>railway_new!N153*1000*railway_new!$B$153*0.001*0.37*1.7</f>
        <v>15836290.228</v>
      </c>
      <c r="N153" s="3">
        <f>railway_new!O153*1000*railway_new!$B$153*0.001*0.37*1.7</f>
        <v>15836290.228</v>
      </c>
      <c r="O153" s="3">
        <f>railway_new!P153*1000*railway_new!$B$153*0.001*0.37*1.7</f>
        <v>15826223.083000001</v>
      </c>
      <c r="P153" s="3">
        <f>railway_new!Q153*1000*railway_new!$B$153*0.001*0.37*1.7</f>
        <v>15881927.952</v>
      </c>
      <c r="Q153" s="3">
        <f>railway_new!R153*1000*railway_new!$B$153*0.001*0.37*1.7</f>
        <v>15919511.960000001</v>
      </c>
      <c r="R153" s="3">
        <f>railway_new!S153*1000*railway_new!$B$153*0.001*0.37*1.7</f>
        <v>15987297.402999999</v>
      </c>
      <c r="S153" s="3">
        <f>railway_new!T153*1000*railway_new!$B$153*0.001*0.37*1.7</f>
        <v>15966491.969999999</v>
      </c>
      <c r="T153" s="3">
        <f>railway_new!U153*1000*railway_new!$B$153*0.001*0.37*1.7</f>
        <v>15843672.800999999</v>
      </c>
      <c r="U153" s="3">
        <f>railway_new!V153*1000*railway_new!$B$153*0.001*0.37*1.7</f>
        <v>15776558.500999998</v>
      </c>
      <c r="V153" s="3">
        <f>railway_new!W153*1000*railway_new!$B$153*0.001*0.37*1.7</f>
        <v>14257761.891999999</v>
      </c>
      <c r="W153" s="3">
        <f>railway_new!X153*1000*railway_new!$B$153*0.001*0.37*1.7</f>
        <v>14508098.230999999</v>
      </c>
      <c r="X153" s="3">
        <f>railway_new!Y153*1000*railway_new!$B$153*0.001*0.37*1.7</f>
        <v>14520178.805</v>
      </c>
      <c r="Y153" s="3">
        <f>railway_new!Z153*1000*railway_new!$B$153*0.001*0.37*1.7</f>
        <v>14520178.805</v>
      </c>
      <c r="Z153" s="3">
        <f>railway_new!AA153*1000*railway_new!$B$153*0.001*0.37*1.7</f>
        <v>14921522.319</v>
      </c>
      <c r="AA153" s="3">
        <f>railway_new!AB153*1000*railway_new!$B$153*0.001*0.37*1.7</f>
        <v>15181925.802999999</v>
      </c>
      <c r="AB153" s="3">
        <f>railway_new!AC153*1000*railway_new!$B$153*0.001*0.37*1.7</f>
        <v>14450379.933</v>
      </c>
      <c r="AC153" s="3">
        <f>railway_new!AD153*1000*railway_new!$B$153*0.001*0.37*1.7</f>
        <v>15379912.988</v>
      </c>
      <c r="AD153" s="3">
        <f>railway_new!AE153*1000*railway_new!$B$153*0.001*0.37*1.7</f>
        <v>15305416.114999998</v>
      </c>
      <c r="AE153" s="3">
        <f>railway_new!AF153*1000*railway_new!$B$153*0.001*0.37*1.7</f>
        <v>15225550.097999999</v>
      </c>
      <c r="AF153" s="3">
        <f>railway_new!AG153*1000*railway_new!$B$153*0.001*0.37*1.7</f>
        <v>13469840.01</v>
      </c>
      <c r="AG153" s="3">
        <f>railway_new!AH153*1000*railway_new!$B$153*0.001*0.37*1.7</f>
        <v>15206086.950999998</v>
      </c>
      <c r="AH153" s="3">
        <f>railway_new!AI153*1000*railway_new!$B$153*0.001*0.37*1.7</f>
        <v>13450376.863</v>
      </c>
      <c r="AI153" s="3">
        <f>railway_new!AJ153*1000*railway_new!$B$153*0.001*0.37*1.7</f>
        <v>13450376.863</v>
      </c>
      <c r="AJ153" s="3">
        <f>railway_new!AK153*1000*railway_new!$B$153*0.001*0.37*1.7</f>
        <v>13450376.863</v>
      </c>
      <c r="AK153" s="3">
        <f>railway_new!AL153*1000*railway_new!$B$153*0.001*0.37*1.7</f>
        <v>13454403.720999999</v>
      </c>
      <c r="AL153" s="3">
        <f>railway_new!AM153*1000*railway_new!$B$153*0.001*0.37*1.7</f>
        <v>13454403.720999999</v>
      </c>
      <c r="AM153" s="3">
        <f>railway_new!AN153*1000*railway_new!$B$153*0.001*0.37*1.7</f>
        <v>14206083.880999999</v>
      </c>
      <c r="AN153" s="3">
        <f>railway_new!AO153*1000*railway_new!$B$153*0.001*0.37*1.7</f>
        <v>14957764.041000001</v>
      </c>
      <c r="AO153" s="3">
        <f>railway_new!AP153*1000*railway_new!$B$153*0.001*0.37*1.7</f>
        <v>13296013.972999999</v>
      </c>
      <c r="AP153" s="3">
        <f>railway_new!AQ153*1000*railway_new!$B$153*0.001*0.37*1.7</f>
        <v>13405505.584306002</v>
      </c>
      <c r="AQ153" s="3">
        <f>railway_new!AR153*1000*railway_new!$B$153*0.001*0.37*1.7</f>
        <v>13514997.195612</v>
      </c>
      <c r="AR153" s="3">
        <f>railway_new!AS153*1000*railway_new!$B$153*0.001*0.37*1.7</f>
        <v>13624488.806917999</v>
      </c>
      <c r="AS153" s="3">
        <f>railway_new!AT153*1000*railway_new!$B$153*0.001*0.37*1.7</f>
        <v>13733980.418224001</v>
      </c>
      <c r="AT153" s="3">
        <f>railway_new!AU153*1000*railway_new!$B$153*0.001*0.37*1.7</f>
        <v>13843472.02953</v>
      </c>
      <c r="AU153" s="3">
        <f>railway_new!AV153*1000*railway_new!$B$153*0.001*0.37*1.7</f>
        <v>13952963.640835999</v>
      </c>
      <c r="AV153" s="3">
        <f>railway_new!AW153*1000*railway_new!$B$153*0.001*0.37*1.7</f>
        <v>14062459.278999999</v>
      </c>
      <c r="AW153" s="3">
        <f>railway_new!AX153*1000*railway_new!$B$153*0.001*0.37*1.7</f>
        <v>14062459.278999999</v>
      </c>
      <c r="AX153" s="3">
        <f>railway_new!AY153*1000*railway_new!$B$153*0.001*0.37*1.7</f>
        <v>14062459.278999999</v>
      </c>
      <c r="AY153" s="3">
        <f>railway_new!AZ153*1000*railway_new!$B$153*0.001*0.37*1.7</f>
        <v>14062459.278999999</v>
      </c>
      <c r="AZ153" s="3">
        <f>railway_new!BA153*1000*railway_new!$B$153*0.001*0.37*1.7</f>
        <v>14062459.278999999</v>
      </c>
    </row>
    <row r="154" spans="1:52" ht="13.5" customHeight="1">
      <c r="A154" s="3" t="s">
        <v>401</v>
      </c>
      <c r="B154" s="5" t="s">
        <v>86</v>
      </c>
      <c r="C154" s="3">
        <f>railway_new!D154*1000*railway_new!$B$154*0.001*0.37*1.7</f>
        <v>12347442.975</v>
      </c>
      <c r="D154" s="3">
        <f>railway_new!E154*1000*railway_new!$B$154*0.001*0.37*1.7</f>
        <v>12523835.0175</v>
      </c>
      <c r="E154" s="3">
        <f>railway_new!F154*1000*railway_new!$B$154*0.001*0.37*1.7</f>
        <v>12700227.059999999</v>
      </c>
      <c r="F154" s="3">
        <f>railway_new!G154*1000*railway_new!$B$154*0.001*0.37*1.7</f>
        <v>12876619.102499999</v>
      </c>
      <c r="G154" s="3">
        <f>railway_new!H154*1000*railway_new!$B$154*0.001*0.37*1.7</f>
        <v>13053011.145</v>
      </c>
      <c r="H154" s="3">
        <f>railway_new!I154*1000*railway_new!$B$154*0.001*0.37*1.7</f>
        <v>13229403.1875</v>
      </c>
      <c r="I154" s="3">
        <f>railway_new!J154*1000*railway_new!$B$154*0.001*0.37*1.7</f>
        <v>13405795.229999999</v>
      </c>
      <c r="J154" s="3">
        <f>railway_new!K154*1000*railway_new!$B$154*0.001*0.37*1.7</f>
        <v>13582187.272499999</v>
      </c>
      <c r="K154" s="3">
        <f>railway_new!L154*1000*railway_new!$B$154*0.001*0.37*1.7</f>
        <v>13758579.314999999</v>
      </c>
      <c r="L154" s="3">
        <f>railway_new!M154*1000*railway_new!$B$154*0.001*0.37*1.7</f>
        <v>13934971.3575</v>
      </c>
      <c r="M154" s="3">
        <f>railway_new!N154*1000*railway_new!$B$154*0.001*0.37*1.7</f>
        <v>14111363.4</v>
      </c>
      <c r="N154" s="3">
        <f>railway_new!O154*1000*railway_new!$B$154*0.001*0.37*1.7</f>
        <v>14208936.396</v>
      </c>
      <c r="O154" s="3">
        <f>railway_new!P154*1000*railway_new!$B$154*0.001*0.37*1.7</f>
        <v>14239362.384</v>
      </c>
      <c r="P154" s="3">
        <f>railway_new!Q154*1000*railway_new!$B$154*0.001*0.37*1.7</f>
        <v>14239362.384</v>
      </c>
      <c r="Q154" s="3">
        <f>railway_new!R154*1000*railway_new!$B$154*0.001*0.37*1.7</f>
        <v>14242509.9</v>
      </c>
      <c r="R154" s="3">
        <f>railway_new!S154*1000*railway_new!$B$154*0.001*0.37*1.7</f>
        <v>13334976.119999999</v>
      </c>
      <c r="S154" s="3">
        <f>railway_new!T154*1000*railway_new!$B$154*0.001*0.37*1.7</f>
        <v>13346517.012</v>
      </c>
      <c r="T154" s="3">
        <f>railway_new!U154*1000*railway_new!$B$154*0.001*0.37*1.7</f>
        <v>13309795.991999999</v>
      </c>
      <c r="U154" s="3">
        <f>railway_new!V154*1000*railway_new!$B$154*0.001*0.37*1.7</f>
        <v>13167108.6</v>
      </c>
      <c r="V154" s="3">
        <f>railway_new!W154*1000*railway_new!$B$154*0.001*0.37*1.7</f>
        <v>13182846.18</v>
      </c>
      <c r="W154" s="3">
        <f>railway_new!X154*1000*railway_new!$B$154*0.001*0.37*1.7</f>
        <v>13177600.319999998</v>
      </c>
      <c r="X154" s="3">
        <f>railway_new!Y154*1000*railway_new!$B$154*0.001*0.37*1.7</f>
        <v>13188092.039999999</v>
      </c>
      <c r="Y154" s="3">
        <f>railway_new!Z154*1000*railway_new!$B$154*0.001*0.37*1.7</f>
        <v>13682252.051999999</v>
      </c>
      <c r="Z154" s="3">
        <f>railway_new!AA154*1000*railway_new!$B$154*0.001*0.37*1.7</f>
        <v>13220616.372</v>
      </c>
      <c r="AA154" s="3">
        <f>railway_new!AB154*1000*railway_new!$B$154*0.001*0.37*1.7</f>
        <v>13267829.112</v>
      </c>
      <c r="AB154" s="3">
        <f>railway_new!AC154*1000*railway_new!$B$154*0.001*0.37*1.7</f>
        <v>14537327.231999997</v>
      </c>
      <c r="AC154" s="3">
        <f>railway_new!AD154*1000*railway_new!$B$154*0.001*0.37*1.7</f>
        <v>14517392.964</v>
      </c>
      <c r="AD154" s="3">
        <f>railway_new!AE154*1000*railway_new!$B$154*0.001*0.37*1.7</f>
        <v>14534179.716</v>
      </c>
      <c r="AE154" s="3">
        <f>railway_new!AF154*1000*railway_new!$B$154*0.001*0.37*1.7</f>
        <v>14543622.263999999</v>
      </c>
      <c r="AF154" s="3">
        <f>railway_new!AG154*1000*railway_new!$B$154*0.001*0.37*1.7</f>
        <v>14557261.5</v>
      </c>
      <c r="AG154" s="3">
        <f>railway_new!AH154*1000*railway_new!$B$154*0.001*0.37*1.7</f>
        <v>14549917.296</v>
      </c>
      <c r="AH154" s="3">
        <f>railway_new!AI154*1000*railway_new!$B$154*0.001*0.37*1.7</f>
        <v>14549917.296</v>
      </c>
      <c r="AI154" s="3">
        <f>railway_new!AJ154*1000*railway_new!$B$154*0.001*0.37*1.7</f>
        <v>14537327.231999997</v>
      </c>
      <c r="AJ154" s="3">
        <f>railway_new!AK154*1000*railway_new!$B$154*0.001*0.37*1.7</f>
        <v>15094437.563999999</v>
      </c>
      <c r="AK154" s="3">
        <f>railway_new!AL154*1000*railway_new!$B$154*0.001*0.37*1.7</f>
        <v>15102830.939999998</v>
      </c>
      <c r="AL154" s="3">
        <f>railway_new!AM154*1000*railway_new!$B$154*0.001*0.37*1.7</f>
        <v>14973782.783999998</v>
      </c>
      <c r="AM154" s="3">
        <f>railway_new!AN154*1000*railway_new!$B$154*0.001*0.37*1.7</f>
        <v>15183617.183999998</v>
      </c>
      <c r="AN154" s="3">
        <f>railway_new!AO154*1000*railway_new!$B$154*0.001*0.37*1.7</f>
        <v>15749666.461439999</v>
      </c>
      <c r="AO154" s="3">
        <f>railway_new!AP154*1000*railway_new!$B$154*0.001*0.37*1.7</f>
        <v>15780596.052000001</v>
      </c>
      <c r="AP154" s="3">
        <f>railway_new!AQ154*1000*railway_new!$B$154*0.001*0.37*1.7</f>
        <v>15783743.567999998</v>
      </c>
      <c r="AQ154" s="3">
        <f>railway_new!AR154*1000*railway_new!$B$154*0.001*0.37*1.7</f>
        <v>16356717.38064</v>
      </c>
      <c r="AR154" s="3">
        <f>railway_new!AS154*1000*railway_new!$B$154*0.001*0.37*1.7</f>
        <v>16451607.643835997</v>
      </c>
      <c r="AS154" s="3">
        <f>railway_new!AT154*1000*railway_new!$B$154*0.001*0.37*1.7</f>
        <v>16197117.335999999</v>
      </c>
      <c r="AT154" s="3">
        <f>railway_new!AU154*1000*railway_new!$B$154*0.001*0.37*1.7</f>
        <v>16064921.663999999</v>
      </c>
      <c r="AU154" s="3">
        <f>railway_new!AV154*1000*railway_new!$B$154*0.001*0.37*1.7</f>
        <v>16268461.031999998</v>
      </c>
      <c r="AV154" s="3">
        <f>railway_new!AW154*1000*railway_new!$B$154*0.001*0.37*1.7</f>
        <v>16483541.291999999</v>
      </c>
      <c r="AW154" s="3">
        <f>railway_new!AX154*1000*railway_new!$B$154*0.001*0.37*1.7</f>
        <v>16419541.799999999</v>
      </c>
      <c r="AX154" s="3">
        <f>railway_new!AY154*1000*railway_new!$B$154*0.001*0.37*1.7</f>
        <v>16324067.147999998</v>
      </c>
      <c r="AY154" s="3">
        <f>railway_new!AZ154*1000*railway_new!$B$154*0.001*0.37*1.7</f>
        <v>16385968.295999998</v>
      </c>
      <c r="AZ154" s="3">
        <f>railway_new!BA154*1000*railway_new!$B$154*0.001*0.37*1.7</f>
        <v>16490885.495999997</v>
      </c>
    </row>
    <row r="155" spans="1:52" ht="13.2" customHeight="1">
      <c r="A155" s="3" t="s">
        <v>330</v>
      </c>
      <c r="B155" s="5" t="s">
        <v>138</v>
      </c>
      <c r="C155" s="3">
        <f>railway_new!D155*1000*railway_new!$B$155*0.001*0.37*1.7</f>
        <v>1340288.6105</v>
      </c>
      <c r="D155" s="3">
        <f>railway_new!E155*1000*railway_new!$B$155*0.001*0.37*1.7</f>
        <v>1359435.5906499999</v>
      </c>
      <c r="E155" s="3">
        <f>railway_new!F155*1000*railway_new!$B$155*0.001*0.37*1.7</f>
        <v>1378582.5707999999</v>
      </c>
      <c r="F155" s="3">
        <f>railway_new!G155*1000*railway_new!$B$155*0.001*0.37*1.7</f>
        <v>1397729.5509499996</v>
      </c>
      <c r="G155" s="3">
        <f>railway_new!H155*1000*railway_new!$B$155*0.001*0.37*1.7</f>
        <v>1416876.5310999993</v>
      </c>
      <c r="H155" s="3">
        <f>railway_new!I155*1000*railway_new!$B$155*0.001*0.37*1.7</f>
        <v>1436023.5112499995</v>
      </c>
      <c r="I155" s="3">
        <f>railway_new!J155*1000*railway_new!$B$155*0.001*0.37*1.7</f>
        <v>1455170.4913999992</v>
      </c>
      <c r="J155" s="3">
        <f>railway_new!K155*1000*railway_new!$B$155*0.001*0.37*1.7</f>
        <v>1474317.4715499994</v>
      </c>
      <c r="K155" s="3">
        <f>railway_new!L155*1000*railway_new!$B$155*0.001*0.37*1.7</f>
        <v>1493464.4516999992</v>
      </c>
      <c r="L155" s="3">
        <f>railway_new!M155*1000*railway_new!$B$155*0.001*0.37*1.7</f>
        <v>1512611.4318499989</v>
      </c>
      <c r="M155" s="3">
        <f>railway_new!N155*1000*railway_new!$B$155*0.001*0.37*1.7</f>
        <v>1531758.412</v>
      </c>
      <c r="N155" s="3">
        <f>railway_new!O155*1000*railway_new!$B$155*0.001*0.37*1.7</f>
        <v>1531758.412</v>
      </c>
      <c r="O155" s="3">
        <f>railway_new!P155*1000*railway_new!$B$155*0.001*0.37*1.7</f>
        <v>1531758.412</v>
      </c>
      <c r="P155" s="3">
        <f>railway_new!Q155*1000*railway_new!$B$155*0.001*0.37*1.7</f>
        <v>1531758.412</v>
      </c>
      <c r="Q155" s="3">
        <f>railway_new!R155*1000*railway_new!$B$155*0.001*0.37*1.7</f>
        <v>1531758.412</v>
      </c>
      <c r="R155" s="3">
        <f>railway_new!S155*1000*railway_new!$B$155*0.001*0.37*1.7</f>
        <v>1531758.412</v>
      </c>
      <c r="S155" s="3">
        <f>railway_new!T155*1000*railway_new!$B$155*0.001*0.37*1.7</f>
        <v>1531758.412</v>
      </c>
      <c r="T155" s="3">
        <f>railway_new!U155*1000*railway_new!$B$155*0.001*0.37*1.7</f>
        <v>1531758.412</v>
      </c>
      <c r="U155" s="3">
        <f>railway_new!V155*1000*railway_new!$B$155*0.001*0.37*1.7</f>
        <v>1531758.412</v>
      </c>
      <c r="V155" s="3">
        <f>railway_new!W155*1000*railway_new!$B$155*0.001*0.37*1.7</f>
        <v>1531758.412</v>
      </c>
      <c r="W155" s="3">
        <f>railway_new!X155*1000*railway_new!$B$155*0.001*0.37*1.7</f>
        <v>1531758.412</v>
      </c>
      <c r="X155" s="3">
        <f>railway_new!Y155*1000*railway_new!$B$155*0.001*0.37*1.7</f>
        <v>1541246.2479999999</v>
      </c>
      <c r="Y155" s="3">
        <f>railway_new!Z155*1000*railway_new!$B$155*0.001*0.37*1.7</f>
        <v>1571818.1640000001</v>
      </c>
      <c r="Z155" s="3">
        <f>railway_new!AA155*1000*railway_new!$B$155*0.001*0.37*1.7</f>
        <v>1571818.1640000001</v>
      </c>
      <c r="AA155" s="3">
        <f>railway_new!AB155*1000*railway_new!$B$155*0.001*0.37*1.7</f>
        <v>1571818.1640000001</v>
      </c>
      <c r="AB155" s="3">
        <f>railway_new!AC155*1000*railway_new!$B$155*0.001*0.37*1.7</f>
        <v>1571818.1640000001</v>
      </c>
      <c r="AC155" s="3">
        <f>railway_new!AD155*1000*railway_new!$B$155*0.001*0.37*1.7</f>
        <v>1571818.1640000001</v>
      </c>
      <c r="AD155" s="3">
        <f>railway_new!AE155*1000*railway_new!$B$155*0.001*0.37*1.7</f>
        <v>1571818.1640000001</v>
      </c>
      <c r="AE155" s="3">
        <f>railway_new!AF155*1000*railway_new!$B$155*0.001*0.37*1.7</f>
        <v>1571818.1640000001</v>
      </c>
      <c r="AF155" s="3">
        <f>railway_new!AG155*1000*railway_new!$B$155*0.001*0.37*1.7</f>
        <v>1542300.4519999998</v>
      </c>
      <c r="AG155" s="3">
        <f>railway_new!AH155*1000*railway_new!$B$155*0.001*0.37*1.7</f>
        <v>1542300.4519999998</v>
      </c>
      <c r="AH155" s="3">
        <f>railway_new!AI155*1000*railway_new!$B$155*0.001*0.37*1.7</f>
        <v>1542300.4519999998</v>
      </c>
      <c r="AI155" s="3">
        <f>railway_new!AJ155*1000*railway_new!$B$155*0.001*0.37*1.7</f>
        <v>1542300.4519999998</v>
      </c>
      <c r="AJ155" s="3">
        <f>railway_new!AK155*1000*railway_new!$B$155*0.001*0.37*1.7</f>
        <v>1542300.4519999998</v>
      </c>
      <c r="AK155" s="3">
        <f>railway_new!AL155*1000*railway_new!$B$155*0.001*0.37*1.7</f>
        <v>1542300.4519999998</v>
      </c>
      <c r="AL155" s="3">
        <f>railway_new!AM155*1000*railway_new!$B$155*0.001*0.37*1.7</f>
        <v>1542300.4519999998</v>
      </c>
      <c r="AM155" s="3">
        <f>railway_new!AN155*1000*railway_new!$B$155*0.001*0.37*1.7</f>
        <v>1542300.4519999998</v>
      </c>
      <c r="AN155" s="3">
        <f>railway_new!AO155*1000*railway_new!$B$155*0.001*0.37*1.7</f>
        <v>1542300.4519999998</v>
      </c>
      <c r="AO155" s="3">
        <f>railway_new!AP155*1000*railway_new!$B$155*0.001*0.37*1.7</f>
        <v>1459360.9523</v>
      </c>
      <c r="AP155" s="3">
        <f>railway_new!AQ155*1000*railway_new!$B$155*0.001*0.37*1.7</f>
        <v>1376421.4526</v>
      </c>
      <c r="AQ155" s="3">
        <f>railway_new!AR155*1000*railway_new!$B$155*0.001*0.37*1.7</f>
        <v>1293481.9529000004</v>
      </c>
      <c r="AR155" s="3">
        <f>railway_new!AS155*1000*railway_new!$B$155*0.001*0.37*1.7</f>
        <v>1210542.4531999999</v>
      </c>
      <c r="AS155" s="3">
        <f>railway_new!AT155*1000*railway_new!$B$155*0.001*0.37*1.7</f>
        <v>1210342.15444</v>
      </c>
      <c r="AT155" s="3">
        <f>railway_new!AU155*1000*railway_new!$B$155*0.001*0.37*1.7</f>
        <v>1322214.2829199999</v>
      </c>
      <c r="AU155" s="3">
        <f>railway_new!AV155*1000*railway_new!$B$155*0.001*0.37*1.7</f>
        <v>1646666.6479999998</v>
      </c>
      <c r="AV155" s="3">
        <f>railway_new!AW155*1000*railway_new!$B$155*0.001*0.37*1.7</f>
        <v>1651937.6680000001</v>
      </c>
      <c r="AW155" s="3">
        <f>railway_new!AX155*1000*railway_new!$B$155*0.001*0.37*1.7</f>
        <v>1646356.712024</v>
      </c>
      <c r="AX155" s="3">
        <f>railway_new!AY155*1000*railway_new!$B$155*0.001*0.37*1.7</f>
        <v>1646356.712024</v>
      </c>
      <c r="AY155" s="3">
        <f>railway_new!AZ155*1000*railway_new!$B$155*0.001*0.37*1.7</f>
        <v>1646356.712024</v>
      </c>
      <c r="AZ155" s="3">
        <f>railway_new!BA155*1000*railway_new!$B$155*0.001*0.37*1.7</f>
        <v>1646356.712024</v>
      </c>
    </row>
    <row r="156" spans="1:52" ht="13.5" customHeight="1">
      <c r="A156" s="3" t="s">
        <v>254</v>
      </c>
      <c r="C156" s="3">
        <f>railway_new!D156*1000*railway_new!$B$156*0.001*0.37*1.7</f>
        <v>0</v>
      </c>
      <c r="D156" s="3">
        <f>railway_new!E156*1000*railway_new!$B$156*0.001*0.37*1.7</f>
        <v>0</v>
      </c>
      <c r="E156" s="3">
        <f>railway_new!F156*1000*railway_new!$B$156*0.001*0.37*1.7</f>
        <v>0</v>
      </c>
      <c r="F156" s="3">
        <f>railway_new!G156*1000*railway_new!$B$156*0.001*0.37*1.7</f>
        <v>0</v>
      </c>
      <c r="G156" s="3">
        <f>railway_new!H156*1000*railway_new!$B$156*0.001*0.37*1.7</f>
        <v>0</v>
      </c>
      <c r="H156" s="3">
        <f>railway_new!I156*1000*railway_new!$B$156*0.001*0.37*1.7</f>
        <v>0</v>
      </c>
      <c r="I156" s="3">
        <f>railway_new!J156*1000*railway_new!$B$156*0.001*0.37*1.7</f>
        <v>0</v>
      </c>
      <c r="J156" s="3">
        <f>railway_new!K156*1000*railway_new!$B$156*0.001*0.37*1.7</f>
        <v>0</v>
      </c>
      <c r="K156" s="3">
        <f>railway_new!L156*1000*railway_new!$B$156*0.001*0.37*1.7</f>
        <v>0</v>
      </c>
      <c r="L156" s="3">
        <f>railway_new!M156*1000*railway_new!$B$156*0.001*0.37*1.7</f>
        <v>0</v>
      </c>
      <c r="M156" s="3">
        <f>railway_new!N156*1000*railway_new!$B$156*0.001*0.37*1.7</f>
        <v>0</v>
      </c>
      <c r="N156" s="3">
        <f>railway_new!O156*1000*railway_new!$B$156*0.001*0.37*1.7</f>
        <v>0</v>
      </c>
      <c r="O156" s="3">
        <f>railway_new!P156*1000*railway_new!$B$156*0.001*0.37*1.7</f>
        <v>0</v>
      </c>
      <c r="P156" s="3">
        <f>railway_new!Q156*1000*railway_new!$B$156*0.001*0.37*1.7</f>
        <v>0</v>
      </c>
      <c r="Q156" s="3">
        <f>railway_new!R156*1000*railway_new!$B$156*0.001*0.37*1.7</f>
        <v>0</v>
      </c>
      <c r="R156" s="3">
        <f>railway_new!S156*1000*railway_new!$B$156*0.001*0.37*1.7</f>
        <v>0</v>
      </c>
      <c r="S156" s="3">
        <f>railway_new!T156*1000*railway_new!$B$156*0.001*0.37*1.7</f>
        <v>0</v>
      </c>
      <c r="T156" s="3">
        <f>railway_new!U156*1000*railway_new!$B$156*0.001*0.37*1.7</f>
        <v>0</v>
      </c>
      <c r="U156" s="3">
        <f>railway_new!V156*1000*railway_new!$B$156*0.001*0.37*1.7</f>
        <v>0</v>
      </c>
      <c r="V156" s="3">
        <f>railway_new!W156*1000*railway_new!$B$156*0.001*0.37*1.7</f>
        <v>0</v>
      </c>
      <c r="W156" s="3">
        <f>railway_new!X156*1000*railway_new!$B$156*0.001*0.37*1.7</f>
        <v>0</v>
      </c>
      <c r="X156" s="3">
        <f>railway_new!Y156*1000*railway_new!$B$156*0.001*0.37*1.7</f>
        <v>0</v>
      </c>
      <c r="Y156" s="3">
        <f>railway_new!Z156*1000*railway_new!$B$156*0.001*0.37*1.7</f>
        <v>0</v>
      </c>
      <c r="Z156" s="3">
        <f>railway_new!AA156*1000*railway_new!$B$156*0.001*0.37*1.7</f>
        <v>0</v>
      </c>
      <c r="AA156" s="3">
        <f>railway_new!AB156*1000*railway_new!$B$156*0.001*0.37*1.7</f>
        <v>0</v>
      </c>
      <c r="AB156" s="3">
        <f>railway_new!AC156*1000*railway_new!$B$156*0.001*0.37*1.7</f>
        <v>0</v>
      </c>
      <c r="AC156" s="3">
        <f>railway_new!AD156*1000*railway_new!$B$156*0.001*0.37*1.7</f>
        <v>0</v>
      </c>
      <c r="AD156" s="3">
        <f>railway_new!AE156*1000*railway_new!$B$156*0.001*0.37*1.7</f>
        <v>0</v>
      </c>
      <c r="AE156" s="3">
        <f>railway_new!AF156*1000*railway_new!$B$156*0.001*0.37*1.7</f>
        <v>0</v>
      </c>
      <c r="AF156" s="3">
        <f>railway_new!AG156*1000*railway_new!$B$156*0.001*0.37*1.7</f>
        <v>0</v>
      </c>
      <c r="AG156" s="3">
        <f>railway_new!AH156*1000*railway_new!$B$156*0.001*0.37*1.7</f>
        <v>0</v>
      </c>
      <c r="AH156" s="3">
        <f>railway_new!AI156*1000*railway_new!$B$156*0.001*0.37*1.7</f>
        <v>0</v>
      </c>
      <c r="AI156" s="3">
        <f>railway_new!AJ156*1000*railway_new!$B$156*0.001*0.37*1.7</f>
        <v>0</v>
      </c>
      <c r="AJ156" s="3">
        <f>railway_new!AK156*1000*railway_new!$B$156*0.001*0.37*1.7</f>
        <v>0</v>
      </c>
      <c r="AK156" s="3">
        <f>railway_new!AL156*1000*railway_new!$B$156*0.001*0.37*1.7</f>
        <v>0</v>
      </c>
      <c r="AL156" s="3">
        <f>railway_new!AM156*1000*railway_new!$B$156*0.001*0.37*1.7</f>
        <v>0</v>
      </c>
      <c r="AM156" s="3">
        <f>railway_new!AN156*1000*railway_new!$B$156*0.001*0.37*1.7</f>
        <v>0</v>
      </c>
      <c r="AN156" s="3">
        <f>railway_new!AO156*1000*railway_new!$B$156*0.001*0.37*1.7</f>
        <v>0</v>
      </c>
      <c r="AO156" s="3">
        <f>railway_new!AP156*1000*railway_new!$B$156*0.001*0.37*1.7</f>
        <v>0</v>
      </c>
      <c r="AP156" s="3">
        <f>railway_new!AQ156*1000*railway_new!$B$156*0.001*0.37*1.7</f>
        <v>0</v>
      </c>
      <c r="AQ156" s="3">
        <f>railway_new!AR156*1000*railway_new!$B$156*0.001*0.37*1.7</f>
        <v>0</v>
      </c>
      <c r="AR156" s="3">
        <f>railway_new!AS156*1000*railway_new!$B$156*0.001*0.37*1.7</f>
        <v>0</v>
      </c>
      <c r="AS156" s="3">
        <f>railway_new!AT156*1000*railway_new!$B$156*0.001*0.37*1.7</f>
        <v>0</v>
      </c>
      <c r="AT156" s="3">
        <f>railway_new!AU156*1000*railway_new!$B$156*0.001*0.37*1.7</f>
        <v>0</v>
      </c>
      <c r="AU156" s="3">
        <f>railway_new!AV156*1000*railway_new!$B$156*0.001*0.37*1.7</f>
        <v>0</v>
      </c>
      <c r="AV156" s="3">
        <f>railway_new!AW156*1000*railway_new!$B$156*0.001*0.37*1.7</f>
        <v>0</v>
      </c>
      <c r="AW156" s="3">
        <f>railway_new!AX156*1000*railway_new!$B$156*0.001*0.37*1.7</f>
        <v>0</v>
      </c>
      <c r="AX156" s="3">
        <f>railway_new!AY156*1000*railway_new!$B$156*0.001*0.37*1.7</f>
        <v>0</v>
      </c>
      <c r="AY156" s="3">
        <f>railway_new!AZ156*1000*railway_new!$B$156*0.001*0.37*1.7</f>
        <v>0</v>
      </c>
      <c r="AZ156" s="3">
        <f>railway_new!BA156*1000*railway_new!$B$156*0.001*0.37*1.7</f>
        <v>0</v>
      </c>
    </row>
    <row r="157" spans="1:52" ht="13.5" customHeight="1">
      <c r="A157" s="3" t="s">
        <v>331</v>
      </c>
      <c r="B157" s="5" t="s">
        <v>185</v>
      </c>
      <c r="C157" s="3">
        <f>railway_new!D157*1000*railway_new!$B$157*0.001*0.37*1.7</f>
        <v>2810579.0982499998</v>
      </c>
      <c r="D157" s="3">
        <f>railway_new!E157*1000*railway_new!$B$157*0.001*0.37*1.7</f>
        <v>2850730.2282250002</v>
      </c>
      <c r="E157" s="3">
        <f>railway_new!F157*1000*railway_new!$B$157*0.001*0.37*1.7</f>
        <v>2890881.3582000001</v>
      </c>
      <c r="F157" s="3">
        <f>railway_new!G157*1000*railway_new!$B$157*0.001*0.37*1.7</f>
        <v>2931032.4881749991</v>
      </c>
      <c r="G157" s="3">
        <f>railway_new!H157*1000*railway_new!$B$157*0.001*0.37*1.7</f>
        <v>2971183.6181499991</v>
      </c>
      <c r="H157" s="3">
        <f>railway_new!I157*1000*railway_new!$B$157*0.001*0.37*1.7</f>
        <v>3011334.7481249995</v>
      </c>
      <c r="I157" s="3">
        <f>railway_new!J157*1000*railway_new!$B$157*0.001*0.37*1.7</f>
        <v>3051485.8780999994</v>
      </c>
      <c r="J157" s="3">
        <f>railway_new!K157*1000*railway_new!$B$157*0.001*0.37*1.7</f>
        <v>3091637.0080749993</v>
      </c>
      <c r="K157" s="3">
        <f>railway_new!L157*1000*railway_new!$B$157*0.001*0.37*1.7</f>
        <v>3131788.1380499988</v>
      </c>
      <c r="L157" s="3">
        <f>railway_new!M157*1000*railway_new!$B$157*0.001*0.37*1.7</f>
        <v>3171939.2680249983</v>
      </c>
      <c r="M157" s="3">
        <f>railway_new!N157*1000*railway_new!$B$157*0.001*0.37*1.7</f>
        <v>3212090.398</v>
      </c>
      <c r="N157" s="3">
        <f>railway_new!O157*1000*railway_new!$B$157*0.001*0.37*1.7</f>
        <v>3212090.398</v>
      </c>
      <c r="O157" s="3">
        <f>railway_new!P157*1000*railway_new!$B$157*0.001*0.37*1.7</f>
        <v>3212090.398</v>
      </c>
      <c r="P157" s="3">
        <f>railway_new!Q157*1000*railway_new!$B$157*0.001*0.37*1.7</f>
        <v>3212090.398</v>
      </c>
      <c r="Q157" s="3">
        <f>railway_new!R157*1000*railway_new!$B$157*0.001*0.37*1.7</f>
        <v>3212090.398</v>
      </c>
      <c r="R157" s="3">
        <f>railway_new!S157*1000*railway_new!$B$157*0.001*0.37*1.7</f>
        <v>3212090.398</v>
      </c>
      <c r="S157" s="3">
        <f>railway_new!T157*1000*railway_new!$B$157*0.001*0.37*1.7</f>
        <v>3197325.2519999999</v>
      </c>
      <c r="T157" s="3">
        <f>railway_new!U157*1000*railway_new!$B$157*0.001*0.37*1.7</f>
        <v>3200680.9669999997</v>
      </c>
      <c r="U157" s="3">
        <f>railway_new!V157*1000*railway_new!$B$157*0.001*0.37*1.7</f>
        <v>3204036.682</v>
      </c>
      <c r="V157" s="3">
        <f>railway_new!W157*1000*railway_new!$B$157*0.001*0.37*1.7</f>
        <v>3207392.3969999999</v>
      </c>
      <c r="W157" s="3">
        <f>railway_new!X157*1000*railway_new!$B$157*0.001*0.37*1.7</f>
        <v>3210748.1119999997</v>
      </c>
      <c r="X157" s="3">
        <f>railway_new!Y157*1000*railway_new!$B$157*0.001*0.37*1.7</f>
        <v>3210748.1119999997</v>
      </c>
      <c r="Y157" s="3">
        <f>railway_new!Z157*1000*railway_new!$B$157*0.001*0.37*1.7</f>
        <v>3179036.60525</v>
      </c>
      <c r="Z157" s="3">
        <f>railway_new!AA157*1000*railway_new!$B$157*0.001*0.37*1.7</f>
        <v>3147325.0984999998</v>
      </c>
      <c r="AA157" s="3">
        <f>railway_new!AB157*1000*railway_new!$B$157*0.001*0.37*1.7</f>
        <v>3115613.5917499997</v>
      </c>
      <c r="AB157" s="3">
        <f>railway_new!AC157*1000*railway_new!$B$157*0.001*0.37*1.7</f>
        <v>3083902.085</v>
      </c>
      <c r="AC157" s="3">
        <f>railway_new!AD157*1000*railway_new!$B$157*0.001*0.37*1.7</f>
        <v>3083902.085</v>
      </c>
      <c r="AD157" s="3">
        <f>railway_new!AE157*1000*railway_new!$B$157*0.001*0.37*1.7</f>
        <v>3083902.085</v>
      </c>
      <c r="AE157" s="3">
        <f>railway_new!AF157*1000*railway_new!$B$157*0.001*0.37*1.7</f>
        <v>3083902.085</v>
      </c>
      <c r="AF157" s="3">
        <f>railway_new!AG157*1000*railway_new!$B$157*0.001*0.37*1.7</f>
        <v>3083902.085</v>
      </c>
      <c r="AG157" s="3">
        <f>railway_new!AH157*1000*railway_new!$B$157*0.001*0.37*1.7</f>
        <v>3086586.6569999997</v>
      </c>
      <c r="AH157" s="3">
        <f>railway_new!AI157*1000*railway_new!$B$157*0.001*0.37*1.7</f>
        <v>3072492.6539999996</v>
      </c>
      <c r="AI157" s="3">
        <f>railway_new!AJ157*1000*railway_new!$B$157*0.001*0.37*1.7</f>
        <v>3072492.6539999996</v>
      </c>
      <c r="AJ157" s="3">
        <f>railway_new!AK157*1000*railway_new!$B$157*0.001*0.37*1.7</f>
        <v>3072492.6539999996</v>
      </c>
      <c r="AK157" s="3">
        <f>railway_new!AL157*1000*railway_new!$B$157*0.001*0.37*1.7</f>
        <v>3072492.6539999996</v>
      </c>
      <c r="AL157" s="3">
        <f>railway_new!AM157*1000*railway_new!$B$157*0.001*0.37*1.7</f>
        <v>3072492.6539999996</v>
      </c>
      <c r="AM157" s="3">
        <f>railway_new!AN157*1000*railway_new!$B$157*0.001*0.37*1.7</f>
        <v>3072492.6539999996</v>
      </c>
      <c r="AN157" s="3">
        <f>railway_new!AO157*1000*railway_new!$B$157*0.001*0.37*1.7</f>
        <v>3049002.6489999997</v>
      </c>
      <c r="AO157" s="3">
        <f>railway_new!AP157*1000*railway_new!$B$157*0.001*0.37*1.7</f>
        <v>3025512.6439999999</v>
      </c>
      <c r="AP157" s="3">
        <f>railway_new!AQ157*1000*railway_new!$B$157*0.001*0.37*1.7</f>
        <v>3092626.9440000001</v>
      </c>
      <c r="AQ157" s="3">
        <f>railway_new!AR157*1000*railway_new!$B$157*0.001*0.37*1.7</f>
        <v>3159741.2439999999</v>
      </c>
      <c r="AR157" s="3">
        <f>railway_new!AS157*1000*railway_new!$B$157*0.001*0.37*1.7</f>
        <v>2894639.7590000001</v>
      </c>
      <c r="AS157" s="3">
        <f>railway_new!AT157*1000*railway_new!$B$157*0.001*0.37*1.7</f>
        <v>2894639.7590000001</v>
      </c>
      <c r="AT157" s="3">
        <f>railway_new!AU157*1000*railway_new!$B$157*0.001*0.37*1.7</f>
        <v>2894639.7590000001</v>
      </c>
      <c r="AU157" s="3">
        <f>railway_new!AV157*1000*railway_new!$B$157*0.001*0.37*1.7</f>
        <v>3676521.3540000003</v>
      </c>
      <c r="AV157" s="3">
        <f>railway_new!AW157*1000*railway_new!$B$157*0.001*0.37*1.7</f>
        <v>3676521.3540000003</v>
      </c>
      <c r="AW157" s="3">
        <f>railway_new!AX157*1000*railway_new!$B$157*0.001*0.37*1.7</f>
        <v>3676521.3540000003</v>
      </c>
      <c r="AX157" s="3">
        <f>railway_new!AY157*1000*railway_new!$B$157*0.001*0.37*1.7</f>
        <v>3676521.3540000003</v>
      </c>
      <c r="AY157" s="3">
        <f>railway_new!AZ157*1000*railway_new!$B$157*0.001*0.37*1.7</f>
        <v>3676521.3540000003</v>
      </c>
      <c r="AZ157" s="3">
        <f>railway_new!BA157*1000*railway_new!$B$157*0.001*0.37*1.7</f>
        <v>3676521.3540000003</v>
      </c>
    </row>
    <row r="158" spans="1:52" ht="13.5" customHeight="1">
      <c r="A158" s="3" t="s">
        <v>332</v>
      </c>
      <c r="B158" s="5" t="s">
        <v>195</v>
      </c>
      <c r="C158" s="3">
        <f>railway_new!D158*1000*railway_new!$B$158*0.001*0.37*1.7</f>
        <v>0</v>
      </c>
      <c r="D158" s="3">
        <f>railway_new!E158*1000*railway_new!$B$158*0.001*0.37*1.7</f>
        <v>0</v>
      </c>
      <c r="E158" s="3">
        <f>railway_new!F158*1000*railway_new!$B$158*0.001*0.37*1.7</f>
        <v>0</v>
      </c>
      <c r="F158" s="3">
        <f>railway_new!G158*1000*railway_new!$B$158*0.001*0.37*1.7</f>
        <v>0</v>
      </c>
      <c r="G158" s="3">
        <f>railway_new!H158*1000*railway_new!$B$158*0.001*0.37*1.7</f>
        <v>0</v>
      </c>
      <c r="H158" s="3">
        <f>railway_new!I158*1000*railway_new!$B$158*0.001*0.37*1.7</f>
        <v>0</v>
      </c>
      <c r="I158" s="3">
        <f>railway_new!J158*1000*railway_new!$B$158*0.001*0.37*1.7</f>
        <v>0</v>
      </c>
      <c r="J158" s="3">
        <f>railway_new!K158*1000*railway_new!$B$158*0.001*0.37*1.7</f>
        <v>0</v>
      </c>
      <c r="K158" s="3">
        <f>railway_new!L158*1000*railway_new!$B$158*0.001*0.37*1.7</f>
        <v>0</v>
      </c>
      <c r="L158" s="3">
        <f>railway_new!M158*1000*railway_new!$B$158*0.001*0.37*1.7</f>
        <v>0</v>
      </c>
      <c r="M158" s="3">
        <f>railway_new!N158*1000*railway_new!$B$158*0.001*0.37*1.7</f>
        <v>0</v>
      </c>
      <c r="N158" s="3">
        <f>railway_new!O158*1000*railway_new!$B$158*0.001*0.37*1.7</f>
        <v>0</v>
      </c>
      <c r="O158" s="3">
        <f>railway_new!P158*1000*railway_new!$B$158*0.001*0.37*1.7</f>
        <v>0</v>
      </c>
      <c r="P158" s="3">
        <f>railway_new!Q158*1000*railway_new!$B$158*0.001*0.37*1.7</f>
        <v>0</v>
      </c>
      <c r="Q158" s="3">
        <f>railway_new!R158*1000*railway_new!$B$158*0.001*0.37*1.7</f>
        <v>0</v>
      </c>
      <c r="R158" s="3">
        <f>railway_new!S158*1000*railway_new!$B$158*0.001*0.37*1.7</f>
        <v>0</v>
      </c>
      <c r="S158" s="3">
        <f>railway_new!T158*1000*railway_new!$B$158*0.001*0.37*1.7</f>
        <v>0</v>
      </c>
      <c r="T158" s="3">
        <f>railway_new!U158*1000*railway_new!$B$158*0.001*0.37*1.7</f>
        <v>0</v>
      </c>
      <c r="U158" s="3">
        <f>railway_new!V158*1000*railway_new!$B$158*0.001*0.37*1.7</f>
        <v>0</v>
      </c>
      <c r="V158" s="3">
        <f>railway_new!W158*1000*railway_new!$B$158*0.001*0.37*1.7</f>
        <v>0</v>
      </c>
      <c r="W158" s="3">
        <f>railway_new!X158*1000*railway_new!$B$158*0.001*0.37*1.7</f>
        <v>0</v>
      </c>
      <c r="X158" s="3">
        <f>railway_new!Y158*1000*railway_new!$B$158*0.001*0.37*1.7</f>
        <v>0</v>
      </c>
      <c r="Y158" s="3">
        <f>railway_new!Z158*1000*railway_new!$B$158*0.001*0.37*1.7</f>
        <v>0</v>
      </c>
      <c r="Z158" s="3">
        <f>railway_new!AA158*1000*railway_new!$B$158*0.001*0.37*1.7</f>
        <v>0</v>
      </c>
      <c r="AA158" s="3">
        <f>railway_new!AB158*1000*railway_new!$B$158*0.001*0.37*1.7</f>
        <v>0</v>
      </c>
      <c r="AB158" s="3">
        <f>railway_new!AC158*1000*railway_new!$B$158*0.001*0.37*1.7</f>
        <v>0</v>
      </c>
      <c r="AC158" s="3">
        <f>railway_new!AD158*1000*railway_new!$B$158*0.001*0.37*1.7</f>
        <v>0</v>
      </c>
      <c r="AD158" s="3">
        <f>railway_new!AE158*1000*railway_new!$B$158*0.001*0.37*1.7</f>
        <v>0</v>
      </c>
      <c r="AE158" s="3">
        <f>railway_new!AF158*1000*railway_new!$B$158*0.001*0.37*1.7</f>
        <v>0</v>
      </c>
      <c r="AF158" s="3">
        <f>railway_new!AG158*1000*railway_new!$B$158*0.001*0.37*1.7</f>
        <v>0</v>
      </c>
      <c r="AG158" s="3">
        <f>railway_new!AH158*1000*railway_new!$B$158*0.001*0.37*1.7</f>
        <v>0</v>
      </c>
      <c r="AH158" s="3">
        <f>railway_new!AI158*1000*railway_new!$B$158*0.001*0.37*1.7</f>
        <v>0</v>
      </c>
      <c r="AI158" s="3">
        <f>railway_new!AJ158*1000*railway_new!$B$158*0.001*0.37*1.7</f>
        <v>0</v>
      </c>
      <c r="AJ158" s="3">
        <f>railway_new!AK158*1000*railway_new!$B$158*0.001*0.37*1.7</f>
        <v>0</v>
      </c>
      <c r="AK158" s="3">
        <f>railway_new!AL158*1000*railway_new!$B$158*0.001*0.37*1.7</f>
        <v>0</v>
      </c>
      <c r="AL158" s="3">
        <f>railway_new!AM158*1000*railway_new!$B$158*0.001*0.37*1.7</f>
        <v>0</v>
      </c>
      <c r="AM158" s="3">
        <f>railway_new!AN158*1000*railway_new!$B$158*0.001*0.37*1.7</f>
        <v>0</v>
      </c>
      <c r="AN158" s="3">
        <f>railway_new!AO158*1000*railway_new!$B$158*0.001*0.37*1.7</f>
        <v>0</v>
      </c>
      <c r="AO158" s="3">
        <f>railway_new!AP158*1000*railway_new!$B$158*0.001*0.37*1.7</f>
        <v>0</v>
      </c>
      <c r="AP158" s="3">
        <f>railway_new!AQ158*1000*railway_new!$B$158*0.001*0.37*1.7</f>
        <v>0</v>
      </c>
      <c r="AQ158" s="3">
        <f>railway_new!AR158*1000*railway_new!$B$158*0.001*0.37*1.7</f>
        <v>0</v>
      </c>
      <c r="AR158" s="3">
        <f>railway_new!AS158*1000*railway_new!$B$158*0.001*0.37*1.7</f>
        <v>0</v>
      </c>
      <c r="AS158" s="3">
        <f>railway_new!AT158*1000*railway_new!$B$158*0.001*0.37*1.7</f>
        <v>0</v>
      </c>
      <c r="AT158" s="3">
        <f>railway_new!AU158*1000*railway_new!$B$158*0.001*0.37*1.7</f>
        <v>0</v>
      </c>
      <c r="AU158" s="3">
        <f>railway_new!AV158*1000*railway_new!$B$158*0.001*0.37*1.7</f>
        <v>0</v>
      </c>
      <c r="AV158" s="3">
        <f>railway_new!AW158*1000*railway_new!$B$158*0.001*0.37*1.7</f>
        <v>0</v>
      </c>
      <c r="AW158" s="3">
        <f>railway_new!AX158*1000*railway_new!$B$158*0.001*0.37*1.7</f>
        <v>0</v>
      </c>
      <c r="AX158" s="3">
        <f>railway_new!AY158*1000*railway_new!$B$158*0.001*0.37*1.7</f>
        <v>0</v>
      </c>
      <c r="AY158" s="3">
        <f>railway_new!AZ158*1000*railway_new!$B$158*0.001*0.37*1.7</f>
        <v>0</v>
      </c>
      <c r="AZ158" s="3">
        <f>railway_new!BA158*1000*railway_new!$B$158*0.001*0.37*1.7</f>
        <v>0</v>
      </c>
    </row>
    <row r="159" spans="1:52" ht="13.5" customHeight="1">
      <c r="A159" s="3" t="s">
        <v>333</v>
      </c>
      <c r="B159" s="6"/>
      <c r="C159" s="3">
        <f>railway_new!D159*1000*railway_new!$B$159*0.001*0.37*1.7</f>
        <v>129733.78908256879</v>
      </c>
      <c r="D159" s="3">
        <f>railway_new!E159*1000*railway_new!$B$159*0.001*0.37*1.7</f>
        <v>131587.12892660551</v>
      </c>
      <c r="E159" s="3">
        <f>railway_new!F159*1000*railway_new!$B$159*0.001*0.37*1.7</f>
        <v>133440.46877064221</v>
      </c>
      <c r="F159" s="3">
        <f>railway_new!G159*1000*railway_new!$B$159*0.001*0.37*1.7</f>
        <v>135293.80861467891</v>
      </c>
      <c r="G159" s="3">
        <f>railway_new!H159*1000*railway_new!$B$159*0.001*0.37*1.7</f>
        <v>137147.14845871559</v>
      </c>
      <c r="H159" s="3">
        <f>railway_new!I159*1000*railway_new!$B$159*0.001*0.37*1.7</f>
        <v>139000.48830275232</v>
      </c>
      <c r="I159" s="3">
        <f>railway_new!J159*1000*railway_new!$B$159*0.001*0.37*1.7</f>
        <v>140853.82814678902</v>
      </c>
      <c r="J159" s="3">
        <f>railway_new!K159*1000*railway_new!$B$159*0.001*0.37*1.7</f>
        <v>142707.16799082569</v>
      </c>
      <c r="K159" s="3">
        <f>railway_new!L159*1000*railway_new!$B$159*0.001*0.37*1.7</f>
        <v>144560.50783486242</v>
      </c>
      <c r="L159" s="3">
        <f>railway_new!M159*1000*railway_new!$B$159*0.001*0.37*1.7</f>
        <v>146413.8476788991</v>
      </c>
      <c r="M159" s="3">
        <f>railway_new!N159*1000*railway_new!$B$159*0.001*0.37*1.7</f>
        <v>148267.1875229358</v>
      </c>
      <c r="N159" s="3">
        <f>railway_new!O159*1000*railway_new!$B$159*0.001*0.37*1.7</f>
        <v>150120.52736697253</v>
      </c>
      <c r="O159" s="3">
        <f>railway_new!P159*1000*railway_new!$B$159*0.001*0.37*1.7</f>
        <v>151973.86721100923</v>
      </c>
      <c r="P159" s="3">
        <f>railway_new!Q159*1000*railway_new!$B$159*0.001*0.37*1.7</f>
        <v>153827.2070550459</v>
      </c>
      <c r="Q159" s="3">
        <f>railway_new!R159*1000*railway_new!$B$159*0.001*0.37*1.7</f>
        <v>155680.54689908258</v>
      </c>
      <c r="R159" s="3">
        <f>railway_new!S159*1000*railway_new!$B$159*0.001*0.37*1.7</f>
        <v>157533.88674311931</v>
      </c>
      <c r="S159" s="3">
        <f>railway_new!T159*1000*railway_new!$B$159*0.001*0.37*1.7</f>
        <v>159387.22658715601</v>
      </c>
      <c r="T159" s="3">
        <f>railway_new!U159*1000*railway_new!$B$159*0.001*0.37*1.7</f>
        <v>161240.56643119271</v>
      </c>
      <c r="U159" s="3">
        <f>railway_new!V159*1000*railway_new!$B$159*0.001*0.37*1.7</f>
        <v>163093.90627522938</v>
      </c>
      <c r="V159" s="3">
        <f>railway_new!W159*1000*railway_new!$B$159*0.001*0.37*1.7</f>
        <v>164947.24611926608</v>
      </c>
      <c r="W159" s="3">
        <f>railway_new!X159*1000*railway_new!$B$159*0.001*0.37*1.7</f>
        <v>166800.58596330282</v>
      </c>
      <c r="X159" s="3">
        <f>railway_new!Y159*1000*railway_new!$B$159*0.001*0.37*1.7</f>
        <v>168653.92580733952</v>
      </c>
      <c r="Y159" s="3">
        <f>railway_new!Z159*1000*railway_new!$B$159*0.001*0.37*1.7</f>
        <v>170507.26565137619</v>
      </c>
      <c r="Z159" s="3">
        <f>railway_new!AA159*1000*railway_new!$B$159*0.001*0.37*1.7</f>
        <v>172360.60549541286</v>
      </c>
      <c r="AA159" s="3">
        <f>railway_new!AB159*1000*railway_new!$B$159*0.001*0.37*1.7</f>
        <v>174213.94533944956</v>
      </c>
      <c r="AB159" s="3">
        <f>railway_new!AC159*1000*railway_new!$B$159*0.001*0.37*1.7</f>
        <v>176067.28518348627</v>
      </c>
      <c r="AC159" s="3">
        <f>railway_new!AD159*1000*railway_new!$B$159*0.001*0.37*1.7</f>
        <v>177920.62502752294</v>
      </c>
      <c r="AD159" s="3">
        <f>railway_new!AE159*1000*railway_new!$B$159*0.001*0.37*1.7</f>
        <v>179773.96487155967</v>
      </c>
      <c r="AE159" s="3">
        <f>railway_new!AF159*1000*railway_new!$B$159*0.001*0.37*1.7</f>
        <v>181627.30471559637</v>
      </c>
      <c r="AF159" s="3">
        <f>railway_new!AG159*1000*railway_new!$B$159*0.001*0.37*1.7</f>
        <v>183480.64455963307</v>
      </c>
      <c r="AG159" s="3">
        <f>railway_new!AH159*1000*railway_new!$B$159*0.001*0.37*1.7</f>
        <v>185333.98440366981</v>
      </c>
      <c r="AH159" s="3">
        <f>railway_new!AI159*1000*railway_new!$B$159*0.001*0.37*1.7</f>
        <v>187187.32424770648</v>
      </c>
      <c r="AI159" s="3">
        <f>railway_new!AJ159*1000*railway_new!$B$159*0.001*0.37*1.7</f>
        <v>189040.66409174315</v>
      </c>
      <c r="AJ159" s="3">
        <f>railway_new!AK159*1000*railway_new!$B$159*0.001*0.37*1.7</f>
        <v>190894.00393577985</v>
      </c>
      <c r="AK159" s="3">
        <f>railway_new!AL159*1000*railway_new!$B$159*0.001*0.37*1.7</f>
        <v>192747.34377981655</v>
      </c>
      <c r="AL159" s="3">
        <f>railway_new!AM159*1000*railway_new!$B$159*0.001*0.37*1.7</f>
        <v>194600.68362385329</v>
      </c>
      <c r="AM159" s="3">
        <f>railway_new!AN159*1000*railway_new!$B$159*0.001*0.37*1.7</f>
        <v>196454.02346788999</v>
      </c>
      <c r="AN159" s="3">
        <f>railway_new!AO159*1000*railway_new!$B$159*0.001*0.37*1.7</f>
        <v>198307.36331192666</v>
      </c>
      <c r="AO159" s="3">
        <f>railway_new!AP159*1000*railway_new!$B$159*0.001*0.37*1.7</f>
        <v>200160.70315596342</v>
      </c>
      <c r="AP159" s="3">
        <f>railway_new!AQ159*1000*railway_new!$B$159*0.001*0.37*1.7</f>
        <v>202014.04299999998</v>
      </c>
      <c r="AQ159" s="3">
        <f>railway_new!AR159*1000*railway_new!$B$159*0.001*0.37*1.7</f>
        <v>202014.04299999998</v>
      </c>
      <c r="AR159" s="3">
        <f>railway_new!AS159*1000*railway_new!$B$159*0.001*0.37*1.7</f>
        <v>202014.04299999998</v>
      </c>
      <c r="AS159" s="3">
        <f>railway_new!AT159*1000*railway_new!$B$159*0.001*0.37*1.7</f>
        <v>202014.04299999998</v>
      </c>
      <c r="AT159" s="3">
        <f>railway_new!AU159*1000*railway_new!$B$159*0.001*0.37*1.7</f>
        <v>202014.04299999998</v>
      </c>
      <c r="AU159" s="3">
        <f>railway_new!AV159*1000*railway_new!$B$159*0.001*0.37*1.7</f>
        <v>202014.04299999998</v>
      </c>
      <c r="AV159" s="3">
        <f>railway_new!AW159*1000*railway_new!$B$159*0.001*0.37*1.7</f>
        <v>202014.04299999998</v>
      </c>
      <c r="AW159" s="3">
        <f>railway_new!AX159*1000*railway_new!$B$159*0.001*0.37*1.7</f>
        <v>202014.04299999998</v>
      </c>
      <c r="AX159" s="3">
        <f>railway_new!AY159*1000*railway_new!$B$159*0.001*0.37*1.7</f>
        <v>202014.04299999998</v>
      </c>
      <c r="AY159" s="3">
        <f>railway_new!AZ159*1000*railway_new!$B$159*0.001*0.37*1.7</f>
        <v>202014.04299999998</v>
      </c>
      <c r="AZ159" s="3">
        <f>railway_new!BA159*1000*railway_new!$B$159*0.001*0.37*1.7</f>
        <v>202014.04299999998</v>
      </c>
    </row>
    <row r="160" spans="1:52" ht="13.5" customHeight="1">
      <c r="A160" s="3" t="s">
        <v>334</v>
      </c>
      <c r="B160" s="5" t="s">
        <v>199</v>
      </c>
      <c r="C160" s="3">
        <f>railway_new!D160*1000*railway_new!$B$160*0.001*0.37*1.7</f>
        <v>8985419.4981249999</v>
      </c>
      <c r="D160" s="3">
        <f>railway_new!E160*1000*railway_new!$B$160*0.001*0.37*1.7</f>
        <v>9113782.6338125002</v>
      </c>
      <c r="E160" s="3">
        <f>railway_new!F160*1000*railway_new!$B$160*0.001*0.37*1.7</f>
        <v>9242145.7695000004</v>
      </c>
      <c r="F160" s="3">
        <f>railway_new!G160*1000*railway_new!$B$160*0.001*0.37*1.7</f>
        <v>9370508.9051874988</v>
      </c>
      <c r="G160" s="3">
        <f>railway_new!H160*1000*railway_new!$B$160*0.001*0.37*1.7</f>
        <v>9498872.040874999</v>
      </c>
      <c r="H160" s="3">
        <f>railway_new!I160*1000*railway_new!$B$160*0.001*0.37*1.7</f>
        <v>9627235.1765624974</v>
      </c>
      <c r="I160" s="3">
        <f>railway_new!J160*1000*railway_new!$B$160*0.001*0.37*1.7</f>
        <v>9755598.3122499995</v>
      </c>
      <c r="J160" s="3">
        <f>railway_new!K160*1000*railway_new!$B$160*0.001*0.37*1.7</f>
        <v>9883961.4479374979</v>
      </c>
      <c r="K160" s="3">
        <f>railway_new!L160*1000*railway_new!$B$160*0.001*0.37*1.7</f>
        <v>10012324.583624996</v>
      </c>
      <c r="L160" s="3">
        <f>railway_new!M160*1000*railway_new!$B$160*0.001*0.37*1.7</f>
        <v>10140687.719312496</v>
      </c>
      <c r="M160" s="3">
        <f>railway_new!N160*1000*railway_new!$B$160*0.001*0.37*1.7</f>
        <v>10269050.855</v>
      </c>
      <c r="N160" s="3">
        <f>railway_new!O160*1000*railway_new!$B$160*0.001*0.37*1.7</f>
        <v>10235654.1</v>
      </c>
      <c r="O160" s="3">
        <f>railway_new!P160*1000*railway_new!$B$160*0.001*0.37*1.7</f>
        <v>10614752.4</v>
      </c>
      <c r="P160" s="3">
        <f>railway_new!Q160*1000*railway_new!$B$160*0.001*0.37*1.7</f>
        <v>10614752.4</v>
      </c>
      <c r="Q160" s="3">
        <f>railway_new!R160*1000*railway_new!$B$160*0.001*0.37*1.7</f>
        <v>10503730.755000001</v>
      </c>
      <c r="R160" s="3">
        <f>railway_new!S160*1000*railway_new!$B$160*0.001*0.37*1.7</f>
        <v>10168860.59</v>
      </c>
      <c r="S160" s="3">
        <f>railway_new!T160*1000*railway_new!$B$160*0.001*0.37*1.7</f>
        <v>10141782.140000001</v>
      </c>
      <c r="T160" s="3">
        <f>railway_new!U160*1000*railway_new!$B$160*0.001*0.37*1.7</f>
        <v>10103872.309999999</v>
      </c>
      <c r="U160" s="3">
        <f>railway_new!V160*1000*railway_new!$B$160*0.001*0.37*1.7</f>
        <v>9997363.7400000002</v>
      </c>
      <c r="V160" s="3">
        <f>railway_new!W160*1000*railway_new!$B$160*0.001*0.37*1.7</f>
        <v>9948622.5300000012</v>
      </c>
      <c r="W160" s="3">
        <f>railway_new!X160*1000*railway_new!$B$160*0.001*0.37*1.7</f>
        <v>9099261.8149999995</v>
      </c>
      <c r="X160" s="3">
        <f>railway_new!Y160*1000*railway_new!$B$160*0.001*0.37*1.7</f>
        <v>9901686.5499999989</v>
      </c>
      <c r="Y160" s="3">
        <f>railway_new!Z160*1000*railway_new!$B$160*0.001*0.37*1.7</f>
        <v>8887147.290000001</v>
      </c>
      <c r="Z160" s="3">
        <f>railway_new!AA160*1000*railway_new!$B$160*0.001*0.37*1.7</f>
        <v>9351994.0150000006</v>
      </c>
      <c r="AA160" s="3">
        <f>railway_new!AB160*1000*railway_new!$B$160*0.001*0.37*1.7</f>
        <v>8720163.5150000006</v>
      </c>
      <c r="AB160" s="3">
        <f>railway_new!AC160*1000*railway_new!$B$160*0.001*0.37*1.7</f>
        <v>9824061.6600000001</v>
      </c>
      <c r="AC160" s="3">
        <f>railway_new!AD160*1000*railway_new!$B$160*0.001*0.37*1.7</f>
        <v>9859263.6449999996</v>
      </c>
      <c r="AD160" s="3">
        <f>railway_new!AE160*1000*railway_new!$B$160*0.001*0.37*1.7</f>
        <v>9692279.8699999992</v>
      </c>
      <c r="AE160" s="3">
        <f>railway_new!AF160*1000*railway_new!$B$160*0.001*0.37*1.7</f>
        <v>9864679.334999999</v>
      </c>
      <c r="AF160" s="3">
        <f>railway_new!AG160*1000*railway_new!$B$160*0.001*0.37*1.7</f>
        <v>9662493.5749999993</v>
      </c>
      <c r="AG160" s="3">
        <f>railway_new!AH160*1000*railway_new!$B$160*0.001*0.37*1.7</f>
        <v>9656175.2699999996</v>
      </c>
      <c r="AH160" s="3">
        <f>railway_new!AI160*1000*railway_new!$B$160*0.001*0.37*1.7</f>
        <v>8904296.9749999996</v>
      </c>
      <c r="AI160" s="3">
        <f>railway_new!AJ160*1000*railway_new!$B$160*0.001*0.37*1.7</f>
        <v>8971993.0999999996</v>
      </c>
      <c r="AJ160" s="3">
        <f>railway_new!AK160*1000*railway_new!$B$160*0.001*0.37*1.7</f>
        <v>8919641.4299999997</v>
      </c>
      <c r="AK160" s="3">
        <f>railway_new!AL160*1000*railway_new!$B$160*0.001*0.37*1.7</f>
        <v>8931375.4249999989</v>
      </c>
      <c r="AL160" s="3">
        <f>railway_new!AM160*1000*railway_new!$B$160*0.001*0.37*1.7</f>
        <v>8906102.2050000001</v>
      </c>
      <c r="AM160" s="3">
        <f>railway_new!AN160*1000*railway_new!$B$160*0.001*0.37*1.7</f>
        <v>8907907.4349999987</v>
      </c>
      <c r="AN160" s="3">
        <f>railway_new!AO160*1000*railway_new!$B$160*0.001*0.37*1.7</f>
        <v>8864581.915000001</v>
      </c>
      <c r="AO160" s="3">
        <f>railway_new!AP160*1000*railway_new!$B$160*0.001*0.37*1.7</f>
        <v>8881731.5999999996</v>
      </c>
      <c r="AP160" s="3">
        <f>railway_new!AQ160*1000*railway_new!$B$160*0.001*0.37*1.7</f>
        <v>8977408.790000001</v>
      </c>
      <c r="AQ160" s="3">
        <f>railway_new!AR160*1000*railway_new!$B$160*0.001*0.37*1.7</f>
        <v>8997266.3199999984</v>
      </c>
      <c r="AR160" s="3">
        <f>railway_new!AS160*1000*railway_new!$B$160*0.001*0.37*1.7</f>
        <v>9038786.6099999994</v>
      </c>
      <c r="AS160" s="3">
        <f>railway_new!AT160*1000*railway_new!$B$160*0.001*0.37*1.7</f>
        <v>8975603.5599999987</v>
      </c>
      <c r="AT160" s="3">
        <f>railway_new!AU160*1000*railway_new!$B$160*0.001*0.37*1.7</f>
        <v>8814035.4749999996</v>
      </c>
      <c r="AU160" s="3">
        <f>railway_new!AV160*1000*railway_new!$B$160*0.001*0.37*1.7</f>
        <v>8745436.7349999994</v>
      </c>
      <c r="AV160" s="3">
        <f>railway_new!AW160*1000*railway_new!$B$160*0.001*0.37*1.7</f>
        <v>8769807.3399999999</v>
      </c>
      <c r="AW160" s="3">
        <f>railway_new!AX160*1000*railway_new!$B$160*0.001*0.37*1.7</f>
        <v>8740923.6600000001</v>
      </c>
      <c r="AX160" s="3">
        <f>railway_new!AY160*1000*railway_new!$B$160*0.001*0.37*1.7</f>
        <v>8740923.6600000001</v>
      </c>
      <c r="AY160" s="3">
        <f>railway_new!AZ160*1000*railway_new!$B$160*0.001*0.37*1.7</f>
        <v>8762586.4199999999</v>
      </c>
      <c r="AZ160" s="3">
        <f>railway_new!BA160*1000*railway_new!$B$160*0.001*0.37*1.7</f>
        <v>8756268.1150000002</v>
      </c>
    </row>
    <row r="161" spans="1:52" ht="13.5" customHeight="1">
      <c r="A161" s="3" t="s">
        <v>335</v>
      </c>
      <c r="B161" s="5" t="s">
        <v>54</v>
      </c>
      <c r="C161" s="3">
        <f>railway_new!D161*1000*railway_new!$B$161*0.001*0.37*1.7</f>
        <v>2324346.4518749998</v>
      </c>
      <c r="D161" s="3">
        <f>railway_new!E161*1000*railway_new!$B$161*0.001*0.37*1.7</f>
        <v>2357551.4011875</v>
      </c>
      <c r="E161" s="3">
        <f>railway_new!F161*1000*railway_new!$B$161*0.001*0.37*1.7</f>
        <v>2390756.3504999997</v>
      </c>
      <c r="F161" s="3">
        <f>railway_new!G161*1000*railway_new!$B$161*0.001*0.37*1.7</f>
        <v>2423961.2998124994</v>
      </c>
      <c r="G161" s="3">
        <f>railway_new!H161*1000*railway_new!$B$161*0.001*0.37*1.7</f>
        <v>2457166.2491249996</v>
      </c>
      <c r="H161" s="3">
        <f>railway_new!I161*1000*railway_new!$B$161*0.001*0.37*1.7</f>
        <v>2490371.1984374993</v>
      </c>
      <c r="I161" s="3">
        <f>railway_new!J161*1000*railway_new!$B$161*0.001*0.37*1.7</f>
        <v>2523576.1477499995</v>
      </c>
      <c r="J161" s="3">
        <f>railway_new!K161*1000*railway_new!$B$161*0.001*0.37*1.7</f>
        <v>2556781.0970624997</v>
      </c>
      <c r="K161" s="3">
        <f>railway_new!L161*1000*railway_new!$B$161*0.001*0.37*1.7</f>
        <v>2589986.046374999</v>
      </c>
      <c r="L161" s="3">
        <f>railway_new!M161*1000*railway_new!$B$161*0.001*0.37*1.7</f>
        <v>2623190.9956874992</v>
      </c>
      <c r="M161" s="3">
        <f>railway_new!N161*1000*railway_new!$B$161*0.001*0.37*1.7</f>
        <v>2656395.9450000003</v>
      </c>
      <c r="N161" s="3">
        <f>railway_new!O161*1000*railway_new!$B$161*0.001*0.37*1.7</f>
        <v>2664519.48</v>
      </c>
      <c r="O161" s="3">
        <f>railway_new!P161*1000*railway_new!$B$161*0.001*0.37*1.7</f>
        <v>2668129.94</v>
      </c>
      <c r="P161" s="3">
        <f>railway_new!Q161*1000*railway_new!$B$161*0.001*0.37*1.7</f>
        <v>2672643.0149999997</v>
      </c>
      <c r="Q161" s="3">
        <f>railway_new!R161*1000*railway_new!$B$161*0.001*0.37*1.7</f>
        <v>2693403.16</v>
      </c>
      <c r="R161" s="3">
        <f>railway_new!S161*1000*railway_new!$B$161*0.001*0.37*1.7</f>
        <v>2695208.3899999997</v>
      </c>
      <c r="S161" s="3">
        <f>railway_new!T161*1000*railway_new!$B$161*0.001*0.37*1.7</f>
        <v>2695208.3899999997</v>
      </c>
      <c r="T161" s="3">
        <f>railway_new!U161*1000*railway_new!$B$161*0.001*0.37*1.7</f>
        <v>2698818.85</v>
      </c>
      <c r="U161" s="3">
        <f>railway_new!V161*1000*railway_new!$B$161*0.001*0.37*1.7</f>
        <v>2698818.85</v>
      </c>
      <c r="V161" s="3">
        <f>railway_new!W161*1000*railway_new!$B$161*0.001*0.37*1.7</f>
        <v>2702429.31</v>
      </c>
      <c r="W161" s="3">
        <f>railway_new!X161*1000*railway_new!$B$161*0.001*0.37*1.7</f>
        <v>2687987.47</v>
      </c>
      <c r="X161" s="3">
        <f>railway_new!Y161*1000*railway_new!$B$161*0.001*0.37*1.7</f>
        <v>2691597.9299999997</v>
      </c>
      <c r="Y161" s="3">
        <f>railway_new!Z161*1000*railway_new!$B$161*0.001*0.37*1.7</f>
        <v>2694305.7749999999</v>
      </c>
      <c r="Z161" s="3">
        <f>railway_new!AA161*1000*railway_new!$B$161*0.001*0.37*1.7</f>
        <v>2692500.5449999999</v>
      </c>
      <c r="AA161" s="3">
        <f>railway_new!AB161*1000*railway_new!$B$161*0.001*0.37*1.7</f>
        <v>2692500.5449999999</v>
      </c>
      <c r="AB161" s="3">
        <f>railway_new!AC161*1000*railway_new!$B$161*0.001*0.37*1.7</f>
        <v>2917251.6799999997</v>
      </c>
      <c r="AC161" s="3">
        <f>railway_new!AD161*1000*railway_new!$B$161*0.001*0.37*1.7</f>
        <v>2919056.91</v>
      </c>
      <c r="AD161" s="3">
        <f>railway_new!AE161*1000*railway_new!$B$161*0.001*0.37*1.7</f>
        <v>2873926.16</v>
      </c>
      <c r="AE161" s="3">
        <f>railway_new!AF161*1000*railway_new!$B$161*0.001*0.37*1.7</f>
        <v>2844139.8649999998</v>
      </c>
      <c r="AF161" s="3">
        <f>railway_new!AG161*1000*railway_new!$B$161*0.001*0.37*1.7</f>
        <v>2836918.9450000003</v>
      </c>
      <c r="AG161" s="3">
        <f>railway_new!AH161*1000*railway_new!$B$161*0.001*0.37*1.7</f>
        <v>2902809.84</v>
      </c>
      <c r="AH161" s="3">
        <f>railway_new!AI161*1000*railway_new!$B$161*0.001*0.37*1.7</f>
        <v>2910933.375</v>
      </c>
      <c r="AI161" s="3">
        <f>railway_new!AJ161*1000*railway_new!$B$161*0.001*0.37*1.7</f>
        <v>2908225.53</v>
      </c>
      <c r="AJ161" s="3">
        <f>railway_new!AK161*1000*railway_new!$B$161*0.001*0.37*1.7</f>
        <v>2916349.0649999999</v>
      </c>
      <c r="AK161" s="3">
        <f>railway_new!AL161*1000*railway_new!$B$161*0.001*0.37*1.7</f>
        <v>3051741.3149999999</v>
      </c>
      <c r="AL161" s="3">
        <f>railway_new!AM161*1000*railway_new!$B$161*0.001*0.37*1.7</f>
        <v>3067988.3849999998</v>
      </c>
      <c r="AM161" s="3">
        <f>railway_new!AN161*1000*railway_new!$B$161*0.001*0.37*1.7</f>
        <v>3216017.2450000001</v>
      </c>
      <c r="AN161" s="3">
        <f>railway_new!AO161*1000*railway_new!$B$161*0.001*0.37*1.7</f>
        <v>3022857.6349999998</v>
      </c>
      <c r="AO161" s="3">
        <f>railway_new!AP161*1000*railway_new!$B$161*0.001*0.37*1.7</f>
        <v>3210601.5549999997</v>
      </c>
      <c r="AP161" s="3">
        <f>railway_new!AQ161*1000*railway_new!$B$161*0.001*0.37*1.7</f>
        <v>3248511.3849999998</v>
      </c>
      <c r="AQ161" s="3">
        <f>railway_new!AR161*1000*railway_new!$B$161*0.001*0.37*1.7</f>
        <v>3225603.9189149998</v>
      </c>
      <c r="AR161" s="3">
        <f>railway_new!AS161*1000*railway_new!$B$161*0.001*0.37*1.7</f>
        <v>3205352.8487750003</v>
      </c>
      <c r="AS161" s="3">
        <f>railway_new!AT161*1000*railway_new!$B$161*0.001*0.37*1.7</f>
        <v>3211311.9130049995</v>
      </c>
      <c r="AT161" s="3">
        <f>railway_new!AU161*1000*railway_new!$B$161*0.001*0.37*1.7</f>
        <v>3259357.2068399996</v>
      </c>
      <c r="AU161" s="3">
        <f>railway_new!AV161*1000*railway_new!$B$161*0.001*0.37*1.7</f>
        <v>3627356.0501850001</v>
      </c>
      <c r="AV161" s="3">
        <f>railway_new!AW161*1000*railway_new!$B$161*0.001*0.37*1.7</f>
        <v>3589081.5637249998</v>
      </c>
      <c r="AW161" s="3">
        <f>railway_new!AX161*1000*railway_new!$B$161*0.001*0.37*1.7</f>
        <v>3641586.6782750003</v>
      </c>
      <c r="AX161" s="3">
        <f>railway_new!AY161*1000*railway_new!$B$161*0.001*0.37*1.7</f>
        <v>3656062.8176449994</v>
      </c>
      <c r="AY161" s="3">
        <f>railway_new!AZ161*1000*railway_new!$B$161*0.001*0.37*1.7</f>
        <v>3652743.9022900001</v>
      </c>
      <c r="AZ161" s="3">
        <f>railway_new!BA161*1000*railway_new!$B$161*0.001*0.37*1.7</f>
        <v>2921083.5424333499</v>
      </c>
    </row>
    <row r="162" spans="1:52" ht="13.2" customHeight="1">
      <c r="A162" s="5" t="s">
        <v>359</v>
      </c>
      <c r="B162" s="5" t="s">
        <v>201</v>
      </c>
      <c r="C162" s="3">
        <f>railway_new!D162*1000*railway_new!$B$162*0.001*0.37*1.7</f>
        <v>1220222.653125</v>
      </c>
      <c r="D162" s="3">
        <f>railway_new!E162*1000*railway_new!$B$162*0.001*0.37*1.7</f>
        <v>1237654.4053125</v>
      </c>
      <c r="E162" s="3">
        <f>railway_new!F162*1000*railway_new!$B$162*0.001*0.37*1.7</f>
        <v>1255086.1575</v>
      </c>
      <c r="F162" s="3">
        <f>railway_new!G162*1000*railway_new!$B$162*0.001*0.37*1.7</f>
        <v>1272517.9096875</v>
      </c>
      <c r="G162" s="3">
        <f>railway_new!H162*1000*railway_new!$B$162*0.001*0.37*1.7</f>
        <v>1289949.661875</v>
      </c>
      <c r="H162" s="3">
        <f>railway_new!I162*1000*railway_new!$B$162*0.001*0.37*1.7</f>
        <v>1307381.4140625</v>
      </c>
      <c r="I162" s="3">
        <f>railway_new!J162*1000*railway_new!$B$162*0.001*0.37*1.7</f>
        <v>1324813.16625</v>
      </c>
      <c r="J162" s="3">
        <f>railway_new!K162*1000*railway_new!$B$162*0.001*0.37*1.7</f>
        <v>1342244.9184375</v>
      </c>
      <c r="K162" s="3">
        <f>railway_new!L162*1000*railway_new!$B$162*0.001*0.37*1.7</f>
        <v>1359676.670625</v>
      </c>
      <c r="L162" s="3">
        <f>railway_new!M162*1000*railway_new!$B$162*0.001*0.37*1.7</f>
        <v>1377108.4228124998</v>
      </c>
      <c r="M162" s="3">
        <f>railway_new!N162*1000*railway_new!$B$162*0.001*0.37*1.7</f>
        <v>1394540.175</v>
      </c>
      <c r="N162" s="3">
        <f>railway_new!O162*1000*railway_new!$B$162*0.001*0.37*1.7</f>
        <v>1403566.325</v>
      </c>
      <c r="O162" s="3">
        <f>railway_new!P162*1000*railway_new!$B$162*0.001*0.37*1.7</f>
        <v>1459528.4550000001</v>
      </c>
      <c r="P162" s="3">
        <f>railway_new!Q162*1000*railway_new!$B$162*0.001*0.37*1.7</f>
        <v>1513685.355</v>
      </c>
      <c r="Q162" s="3">
        <f>railway_new!R162*1000*railway_new!$B$162*0.001*0.37*1.7</f>
        <v>1520003.6600000001</v>
      </c>
      <c r="R162" s="3">
        <f>railway_new!S162*1000*railway_new!$B$162*0.001*0.37*1.7</f>
        <v>1933401.3299999998</v>
      </c>
      <c r="S162" s="3">
        <f>railway_new!T162*1000*railway_new!$B$162*0.001*0.37*1.7</f>
        <v>2028175.9049999998</v>
      </c>
      <c r="T162" s="3">
        <f>railway_new!U162*1000*railway_new!$B$162*0.001*0.37*1.7</f>
        <v>2055254.3549999997</v>
      </c>
      <c r="U162" s="3">
        <f>railway_new!V162*1000*railway_new!$B$162*0.001*0.37*1.7</f>
        <v>2105800.7949999999</v>
      </c>
      <c r="V162" s="3">
        <f>railway_new!W162*1000*railway_new!$B$162*0.001*0.37*1.7</f>
        <v>2154542.0049999999</v>
      </c>
      <c r="W162" s="3">
        <f>railway_new!X162*1000*railway_new!$B$162*0.001*0.37*1.7</f>
        <v>2154542.0049999999</v>
      </c>
      <c r="X162" s="3">
        <f>railway_new!Y162*1000*railway_new!$B$162*0.001*0.37*1.7</f>
        <v>2164470.77</v>
      </c>
      <c r="Y162" s="3">
        <f>railway_new!Z162*1000*railway_new!$B$162*0.001*0.37*1.7</f>
        <v>2173496.92</v>
      </c>
      <c r="Z162" s="3">
        <f>railway_new!AA162*1000*railway_new!$B$162*0.001*0.37*1.7</f>
        <v>1376487.875</v>
      </c>
      <c r="AA162" s="3">
        <f>railway_new!AB162*1000*railway_new!$B$162*0.001*0.37*1.7</f>
        <v>1376487.875</v>
      </c>
      <c r="AB162" s="3">
        <f>railway_new!AC162*1000*railway_new!$B$162*0.001*0.37*1.7</f>
        <v>1376487.875</v>
      </c>
      <c r="AC162" s="3">
        <f>railway_new!AD162*1000*railway_new!$B$162*0.001*0.37*1.7</f>
        <v>1376487.875</v>
      </c>
      <c r="AD162" s="3">
        <f>railway_new!AE162*1000*railway_new!$B$162*0.001*0.37*1.7</f>
        <v>1376487.875</v>
      </c>
      <c r="AE162" s="3">
        <f>railway_new!AF162*1000*railway_new!$B$162*0.001*0.37*1.7</f>
        <v>1376487.875</v>
      </c>
      <c r="AF162" s="3">
        <f>railway_new!AG162*1000*railway_new!$B$162*0.001*0.37*1.7</f>
        <v>1598531.1649999998</v>
      </c>
      <c r="AG162" s="3">
        <f>railway_new!AH162*1000*railway_new!$B$162*0.001*0.37*1.7</f>
        <v>1598531.1649999998</v>
      </c>
      <c r="AH162" s="3">
        <f>railway_new!AI162*1000*railway_new!$B$162*0.001*0.37*1.7</f>
        <v>1598531.1649999998</v>
      </c>
      <c r="AI162" s="3">
        <f>railway_new!AJ162*1000*railway_new!$B$162*0.001*0.37*1.7</f>
        <v>1704137.1199999999</v>
      </c>
      <c r="AJ162" s="3">
        <f>railway_new!AK162*1000*railway_new!$B$162*0.001*0.37*1.7</f>
        <v>1704137.1199999999</v>
      </c>
      <c r="AK162" s="3">
        <f>railway_new!AL162*1000*railway_new!$B$162*0.001*0.37*1.7</f>
        <v>1825990.145</v>
      </c>
      <c r="AL162" s="3">
        <f>railway_new!AM162*1000*railway_new!$B$162*0.001*0.37*1.7</f>
        <v>1844042.4450000001</v>
      </c>
      <c r="AM162" s="3">
        <f>railway_new!AN162*1000*railway_new!$B$162*0.001*0.37*1.7</f>
        <v>1625609.615</v>
      </c>
      <c r="AN162" s="3">
        <f>railway_new!AO162*1000*railway_new!$B$162*0.001*0.37*1.7</f>
        <v>1930693.4850000001</v>
      </c>
      <c r="AO162" s="3">
        <f>railway_new!AP162*1000*railway_new!$B$162*0.001*0.37*1.7</f>
        <v>1930693.4850000001</v>
      </c>
      <c r="AP162" s="3">
        <f>railway_new!AQ162*1000*railway_new!$B$162*0.001*0.37*1.7</f>
        <v>1930693.4850000001</v>
      </c>
      <c r="AQ162" s="3">
        <f>railway_new!AR162*1000*railway_new!$B$162*0.001*0.37*1.7</f>
        <v>1930693.4850000001</v>
      </c>
      <c r="AR162" s="3">
        <f>railway_new!AS162*1000*railway_new!$B$162*0.001*0.37*1.7</f>
        <v>1930693.4850000001</v>
      </c>
      <c r="AS162" s="3">
        <f>railway_new!AT162*1000*railway_new!$B$162*0.001*0.37*1.7</f>
        <v>1930693.4850000001</v>
      </c>
      <c r="AT162" s="3">
        <f>railway_new!AU162*1000*railway_new!$B$162*0.001*0.37*1.7</f>
        <v>1930693.4850000001</v>
      </c>
      <c r="AU162" s="3">
        <f>railway_new!AV162*1000*railway_new!$B$162*0.001*0.37*1.7</f>
        <v>1979434.6950000001</v>
      </c>
      <c r="AV162" s="3">
        <f>railway_new!AW162*1000*railway_new!$B$162*0.001*0.37*1.7</f>
        <v>1979434.6950000001</v>
      </c>
      <c r="AW162" s="3">
        <f>railway_new!AX162*1000*railway_new!$B$162*0.001*0.37*1.7</f>
        <v>1979434.6950000001</v>
      </c>
      <c r="AX162" s="3">
        <f>railway_new!AY162*1000*railway_new!$B$162*0.001*0.37*1.7</f>
        <v>1979434.6950000001</v>
      </c>
      <c r="AY162" s="3">
        <f>railway_new!AZ162*1000*railway_new!$B$162*0.001*0.37*1.7</f>
        <v>1979434.6950000001</v>
      </c>
      <c r="AZ162" s="3">
        <f>railway_new!BA162*1000*railway_new!$B$162*0.001*0.37*1.7</f>
        <v>1979434.6950000001</v>
      </c>
    </row>
    <row r="163" spans="1:52" ht="13.5" customHeight="1">
      <c r="A163" s="3" t="s">
        <v>235</v>
      </c>
      <c r="B163" s="5"/>
      <c r="C163" s="3">
        <f>railway_new!D163*1000*railway_new!$B$163*0.001*0.37*1.7</f>
        <v>1008588.687037037</v>
      </c>
      <c r="D163" s="3">
        <f>railway_new!E163*1000*railway_new!$B$163*0.001*0.37*1.7</f>
        <v>1022997.0968518517</v>
      </c>
      <c r="E163" s="3">
        <f>railway_new!F163*1000*railway_new!$B$163*0.001*0.37*1.7</f>
        <v>1037405.5066666666</v>
      </c>
      <c r="F163" s="3">
        <f>railway_new!G163*1000*railway_new!$B$163*0.001*0.37*1.7</f>
        <v>1051813.9164814819</v>
      </c>
      <c r="G163" s="3">
        <f>railway_new!H163*1000*railway_new!$B$163*0.001*0.37*1.7</f>
        <v>1066222.3262962964</v>
      </c>
      <c r="H163" s="3">
        <f>railway_new!I163*1000*railway_new!$B$163*0.001*0.37*1.7</f>
        <v>1080630.7361111117</v>
      </c>
      <c r="I163" s="3">
        <f>railway_new!J163*1000*railway_new!$B$163*0.001*0.37*1.7</f>
        <v>1095039.1459259265</v>
      </c>
      <c r="J163" s="3">
        <f>railway_new!K163*1000*railway_new!$B$163*0.001*0.37*1.7</f>
        <v>1109447.5557407413</v>
      </c>
      <c r="K163" s="3">
        <f>railway_new!L163*1000*railway_new!$B$163*0.001*0.37*1.7</f>
        <v>1123855.9655555561</v>
      </c>
      <c r="L163" s="3">
        <f>railway_new!M163*1000*railway_new!$B$163*0.001*0.37*1.7</f>
        <v>1138264.3753703709</v>
      </c>
      <c r="M163" s="3">
        <f>railway_new!N163*1000*railway_new!$B$163*0.001*0.37*1.7</f>
        <v>1152672.7851851857</v>
      </c>
      <c r="N163" s="3">
        <f>railway_new!O163*1000*railway_new!$B$163*0.001*0.37*1.7</f>
        <v>1167081.195000001</v>
      </c>
      <c r="O163" s="3">
        <f>railway_new!P163*1000*railway_new!$B$163*0.001*0.37*1.7</f>
        <v>1181489.6048148156</v>
      </c>
      <c r="P163" s="3">
        <f>railway_new!Q163*1000*railway_new!$B$163*0.001*0.37*1.7</f>
        <v>1195898.0146296306</v>
      </c>
      <c r="Q163" s="3">
        <f>railway_new!R163*1000*railway_new!$B$163*0.001*0.37*1.7</f>
        <v>1210306.4244444456</v>
      </c>
      <c r="R163" s="3">
        <f>railway_new!S163*1000*railway_new!$B$163*0.001*0.37*1.7</f>
        <v>1224714.8342592602</v>
      </c>
      <c r="S163" s="3">
        <f>railway_new!T163*1000*railway_new!$B$163*0.001*0.37*1.7</f>
        <v>1239123.2440740755</v>
      </c>
      <c r="T163" s="3">
        <f>railway_new!U163*1000*railway_new!$B$163*0.001*0.37*1.7</f>
        <v>1253531.6538888903</v>
      </c>
      <c r="U163" s="3">
        <f>railway_new!V163*1000*railway_new!$B$163*0.001*0.37*1.7</f>
        <v>1267940.0637037051</v>
      </c>
      <c r="V163" s="3">
        <f>railway_new!W163*1000*railway_new!$B$163*0.001*0.37*1.7</f>
        <v>1282348.4735185199</v>
      </c>
      <c r="W163" s="3">
        <f>railway_new!X163*1000*railway_new!$B$163*0.001*0.37*1.7</f>
        <v>1296756.8833333349</v>
      </c>
      <c r="X163" s="3">
        <f>railway_new!Y163*1000*railway_new!$B$163*0.001*0.37*1.7</f>
        <v>1311165.2931481495</v>
      </c>
      <c r="Y163" s="3">
        <f>railway_new!Z163*1000*railway_new!$B$163*0.001*0.37*1.7</f>
        <v>1325573.7029629648</v>
      </c>
      <c r="Z163" s="3">
        <f>railway_new!AA163*1000*railway_new!$B$163*0.001*0.37*1.7</f>
        <v>1339982.1127777793</v>
      </c>
      <c r="AA163" s="3">
        <f>railway_new!AB163*1000*railway_new!$B$163*0.001*0.37*1.7</f>
        <v>1354390.5225925944</v>
      </c>
      <c r="AB163" s="3">
        <f>railway_new!AC163*1000*railway_new!$B$163*0.001*0.37*1.7</f>
        <v>1368798.9324074094</v>
      </c>
      <c r="AC163" s="3">
        <f>railway_new!AD163*1000*railway_new!$B$163*0.001*0.37*1.7</f>
        <v>1383207.3422222242</v>
      </c>
      <c r="AD163" s="3">
        <f>railway_new!AE163*1000*railway_new!$B$163*0.001*0.37*1.7</f>
        <v>1397615.752037039</v>
      </c>
      <c r="AE163" s="3">
        <f>railway_new!AF163*1000*railway_new!$B$163*0.001*0.37*1.7</f>
        <v>1412024.1618518541</v>
      </c>
      <c r="AF163" s="3">
        <f>railway_new!AG163*1000*railway_new!$B$163*0.001*0.37*1.7</f>
        <v>1426432.5716666686</v>
      </c>
      <c r="AG163" s="3">
        <f>railway_new!AH163*1000*railway_new!$B$163*0.001*0.37*1.7</f>
        <v>1440840.9814814839</v>
      </c>
      <c r="AH163" s="3">
        <f>railway_new!AI163*1000*railway_new!$B$163*0.001*0.37*1.7</f>
        <v>1455249.3912962985</v>
      </c>
      <c r="AI163" s="3">
        <f>railway_new!AJ163*1000*railway_new!$B$163*0.001*0.37*1.7</f>
        <v>1469657.8011111135</v>
      </c>
      <c r="AJ163" s="3">
        <f>railway_new!AK163*1000*railway_new!$B$163*0.001*0.37*1.7</f>
        <v>1484066.2109259285</v>
      </c>
      <c r="AK163" s="3">
        <f>railway_new!AL163*1000*railway_new!$B$163*0.001*0.37*1.7</f>
        <v>1498474.6207407431</v>
      </c>
      <c r="AL163" s="3">
        <f>railway_new!AM163*1000*railway_new!$B$163*0.001*0.37*1.7</f>
        <v>1512883.0305555582</v>
      </c>
      <c r="AM163" s="3">
        <f>railway_new!AN163*1000*railway_new!$B$163*0.001*0.37*1.7</f>
        <v>1527291.4403703732</v>
      </c>
      <c r="AN163" s="3">
        <f>railway_new!AO163*1000*railway_new!$B$163*0.001*0.37*1.7</f>
        <v>1541699.8501851878</v>
      </c>
      <c r="AO163" s="3">
        <f>railway_new!AP163*1000*railway_new!$B$163*0.001*0.37*1.7</f>
        <v>1556108.26</v>
      </c>
      <c r="AP163" s="3">
        <f>railway_new!AQ163*1000*railway_new!$B$163*0.001*0.37*1.7</f>
        <v>1491119.98</v>
      </c>
      <c r="AQ163" s="3">
        <f>railway_new!AR163*1000*railway_new!$B$163*0.001*0.37*1.7</f>
        <v>1573257.9449999998</v>
      </c>
      <c r="AR163" s="3">
        <f>railway_new!AS163*1000*railway_new!$B$163*0.001*0.37*1.7</f>
        <v>1572355.33</v>
      </c>
      <c r="AS163" s="3">
        <f>railway_new!AT163*1000*railway_new!$B$163*0.001*0.37*1.7</f>
        <v>1592212.86</v>
      </c>
      <c r="AT163" s="3">
        <f>railway_new!AU163*1000*railway_new!$B$163*0.001*0.37*1.7</f>
        <v>1593115.4749999999</v>
      </c>
      <c r="AU163" s="3">
        <f>railway_new!AV163*1000*railway_new!$B$163*0.001*0.37*1.7</f>
        <v>1594018.0899999999</v>
      </c>
      <c r="AV163" s="3">
        <f>railway_new!AW163*1000*railway_new!$B$163*0.001*0.37*1.7</f>
        <v>1598531.1649999998</v>
      </c>
      <c r="AW163" s="3">
        <f>railway_new!AX163*1000*railway_new!$B$163*0.001*0.37*1.7</f>
        <v>1603946.855</v>
      </c>
      <c r="AX163" s="3">
        <f>railway_new!AY163*1000*railway_new!$B$163*0.001*0.37*1.7</f>
        <v>1656298.5249999999</v>
      </c>
      <c r="AY163" s="3">
        <f>railway_new!AZ163*1000*railway_new!$B$163*0.001*0.37*1.7</f>
        <v>1657201.14</v>
      </c>
      <c r="AZ163" s="3">
        <f>railway_new!BA163*1000*railway_new!$B$163*0.001*0.37*1.7</f>
        <v>1434859.9870500001</v>
      </c>
    </row>
    <row r="164" spans="1:52" ht="13.5" customHeight="1">
      <c r="A164" s="3" t="s">
        <v>336</v>
      </c>
      <c r="B164" s="5" t="s">
        <v>214</v>
      </c>
      <c r="C164" s="3">
        <f>railway_new!D164*1000*railway_new!$B$164*0.001*0.37*1.7</f>
        <v>2445866.5</v>
      </c>
      <c r="D164" s="3">
        <f>railway_new!E164*1000*railway_new!$B$164*0.001*0.37*1.7</f>
        <v>2480807.4499999997</v>
      </c>
      <c r="E164" s="3">
        <f>railway_new!F164*1000*railway_new!$B$164*0.001*0.37*1.7</f>
        <v>2515748.4000000004</v>
      </c>
      <c r="F164" s="3">
        <f>railway_new!G164*1000*railway_new!$B$164*0.001*0.37*1.7</f>
        <v>2550689.3500000006</v>
      </c>
      <c r="G164" s="3">
        <f>railway_new!H164*1000*railway_new!$B$164*0.001*0.37*1.7</f>
        <v>2585630.3000000003</v>
      </c>
      <c r="H164" s="3">
        <f>railway_new!I164*1000*railway_new!$B$164*0.001*0.37*1.7</f>
        <v>2620571.2500000005</v>
      </c>
      <c r="I164" s="3">
        <f>railway_new!J164*1000*railway_new!$B$164*0.001*0.37*1.7</f>
        <v>2655512.2000000002</v>
      </c>
      <c r="J164" s="3">
        <f>railway_new!K164*1000*railway_new!$B$164*0.001*0.37*1.7</f>
        <v>2690453.1500000004</v>
      </c>
      <c r="K164" s="3">
        <f>railway_new!L164*1000*railway_new!$B$164*0.001*0.37*1.7</f>
        <v>2725394.100000001</v>
      </c>
      <c r="L164" s="3">
        <f>railway_new!M164*1000*railway_new!$B$164*0.001*0.37*1.7</f>
        <v>2760335.0500000012</v>
      </c>
      <c r="M164" s="3">
        <f>railway_new!N164*1000*railway_new!$B$164*0.001*0.37*1.7</f>
        <v>2795276</v>
      </c>
      <c r="N164" s="3">
        <f>railway_new!O164*1000*railway_new!$B$164*0.001*0.37*1.7</f>
        <v>2795276</v>
      </c>
      <c r="O164" s="3">
        <f>railway_new!P164*1000*railway_new!$B$164*0.001*0.37*1.7</f>
        <v>2795276</v>
      </c>
      <c r="P164" s="3">
        <f>railway_new!Q164*1000*railway_new!$B$164*0.001*0.37*1.7</f>
        <v>2795276</v>
      </c>
      <c r="Q164" s="3">
        <f>railway_new!R164*1000*railway_new!$B$164*0.001*0.37*1.7</f>
        <v>2795276</v>
      </c>
      <c r="R164" s="3">
        <f>railway_new!S164*1000*railway_new!$B$164*0.001*0.37*1.7</f>
        <v>2795276</v>
      </c>
      <c r="S164" s="3">
        <f>railway_new!T164*1000*railway_new!$B$164*0.001*0.37*1.7</f>
        <v>2795276</v>
      </c>
      <c r="T164" s="3">
        <f>railway_new!U164*1000*railway_new!$B$164*0.001*0.37*1.7</f>
        <v>2795276</v>
      </c>
      <c r="U164" s="3">
        <f>railway_new!V164*1000*railway_new!$B$164*0.001*0.37*1.7</f>
        <v>2795276</v>
      </c>
      <c r="V164" s="3">
        <f>railway_new!W164*1000*railway_new!$B$164*0.001*0.37*1.7</f>
        <v>2795276</v>
      </c>
      <c r="W164" s="3">
        <f>railway_new!X164*1000*railway_new!$B$164*0.001*0.37*1.7</f>
        <v>2795276</v>
      </c>
      <c r="X164" s="3">
        <f>railway_new!Y164*1000*railway_new!$B$164*0.001*0.37*1.7</f>
        <v>2805340</v>
      </c>
      <c r="Y164" s="3">
        <f>railway_new!Z164*1000*railway_new!$B$164*0.001*0.37*1.7</f>
        <v>2805340</v>
      </c>
      <c r="Z164" s="3">
        <f>railway_new!AA164*1000*railway_new!$B$164*0.001*0.37*1.7</f>
        <v>2805340</v>
      </c>
      <c r="AA164" s="3">
        <f>railway_new!AB164*1000*railway_new!$B$164*0.001*0.37*1.7</f>
        <v>2805340</v>
      </c>
      <c r="AB164" s="3">
        <f>railway_new!AC164*1000*railway_new!$B$164*0.001*0.37*1.7</f>
        <v>2805340</v>
      </c>
      <c r="AC164" s="3">
        <f>railway_new!AD164*1000*railway_new!$B$164*0.001*0.37*1.7</f>
        <v>2805340</v>
      </c>
      <c r="AD164" s="3">
        <f>railway_new!AE164*1000*railway_new!$B$164*0.001*0.37*1.7</f>
        <v>2881449</v>
      </c>
      <c r="AE164" s="3">
        <f>railway_new!AF164*1000*railway_new!$B$164*0.001*0.37*1.7</f>
        <v>2881449</v>
      </c>
      <c r="AF164" s="3">
        <f>railway_new!AG164*1000*railway_new!$B$164*0.001*0.37*1.7</f>
        <v>2882078</v>
      </c>
      <c r="AG164" s="3">
        <f>railway_new!AH164*1000*railway_new!$B$164*0.001*0.37*1.7</f>
        <v>2882078</v>
      </c>
      <c r="AH164" s="3">
        <f>railway_new!AI164*1000*railway_new!$B$164*0.001*0.37*1.7</f>
        <v>2882078</v>
      </c>
      <c r="AI164" s="3">
        <f>railway_new!AJ164*1000*railway_new!$B$164*0.001*0.37*1.7</f>
        <v>2805340</v>
      </c>
      <c r="AJ164" s="3">
        <f>railway_new!AK164*1000*railway_new!$B$164*0.001*0.37*1.7</f>
        <v>2220370</v>
      </c>
      <c r="AK164" s="3">
        <f>railway_new!AL164*1000*railway_new!$B$164*0.001*0.37*1.7</f>
        <v>1635400</v>
      </c>
      <c r="AL164" s="3">
        <f>railway_new!AM164*1000*railway_new!$B$164*0.001*0.37*1.7</f>
        <v>1645014.2649999999</v>
      </c>
      <c r="AM164" s="3">
        <f>railway_new!AN164*1000*railway_new!$B$164*0.001*0.37*1.7</f>
        <v>1654628.5299999996</v>
      </c>
      <c r="AN164" s="3">
        <f>railway_new!AO164*1000*railway_new!$B$164*0.001*0.37*1.7</f>
        <v>1664242.7949999997</v>
      </c>
      <c r="AO164" s="3">
        <f>railway_new!AP164*1000*railway_new!$B$164*0.001*0.37*1.7</f>
        <v>1673857.0599999996</v>
      </c>
      <c r="AP164" s="3">
        <f>railway_new!AQ164*1000*railway_new!$B$164*0.001*0.37*1.7</f>
        <v>1683471.3249999993</v>
      </c>
      <c r="AQ164" s="3">
        <f>railway_new!AR164*1000*railway_new!$B$164*0.001*0.37*1.7</f>
        <v>1693085.5899999994</v>
      </c>
      <c r="AR164" s="3">
        <f>railway_new!AS164*1000*railway_new!$B$164*0.001*0.37*1.7</f>
        <v>1702703</v>
      </c>
      <c r="AS164" s="3">
        <f>railway_new!AT164*1000*railway_new!$B$164*0.001*0.37*1.7</f>
        <v>1702074</v>
      </c>
      <c r="AT164" s="3">
        <f>railway_new!AU164*1000*railway_new!$B$164*0.001*0.37*1.7</f>
        <v>1701445</v>
      </c>
      <c r="AU164" s="3">
        <f>railway_new!AV164*1000*railway_new!$B$164*0.001*0.37*1.7</f>
        <v>1700816</v>
      </c>
      <c r="AV164" s="3">
        <f>railway_new!AW164*1000*railway_new!$B$164*0.001*0.37*1.7</f>
        <v>1700187</v>
      </c>
      <c r="AW164" s="3">
        <f>railway_new!AX164*1000*railway_new!$B$164*0.001*0.37*1.7</f>
        <v>1699558</v>
      </c>
      <c r="AX164" s="3">
        <f>railway_new!AY164*1000*railway_new!$B$164*0.001*0.37*1.7</f>
        <v>1698929</v>
      </c>
      <c r="AY164" s="3">
        <f>railway_new!AZ164*1000*railway_new!$B$164*0.001*0.37*1.7</f>
        <v>1698929</v>
      </c>
      <c r="AZ164" s="3">
        <f>railway_new!BA164*1000*railway_new!$B$164*0.001*0.37*1.7</f>
        <v>1698929</v>
      </c>
    </row>
    <row r="165" spans="1:52" ht="13.5" customHeight="1">
      <c r="A165" s="3" t="s">
        <v>337</v>
      </c>
      <c r="B165" s="5" t="s">
        <v>206</v>
      </c>
      <c r="C165" s="3">
        <f>railway_new!D165*1000*railway_new!$B$165*0.001*0.37*1.7</f>
        <v>2368185</v>
      </c>
      <c r="D165" s="3">
        <f>railway_new!E165*1000*railway_new!$B$165*0.001*0.37*1.7</f>
        <v>2368185</v>
      </c>
      <c r="E165" s="3">
        <f>railway_new!F165*1000*railway_new!$B$165*0.001*0.37*1.7</f>
        <v>2368185</v>
      </c>
      <c r="F165" s="3">
        <f>railway_new!G165*1000*railway_new!$B$165*0.001*0.37*1.7</f>
        <v>2368185</v>
      </c>
      <c r="G165" s="3">
        <f>railway_new!H165*1000*railway_new!$B$165*0.001*0.37*1.7</f>
        <v>2368185</v>
      </c>
      <c r="H165" s="3">
        <f>railway_new!I165*1000*railway_new!$B$165*0.001*0.37*1.7</f>
        <v>2368185</v>
      </c>
      <c r="I165" s="3">
        <f>railway_new!J165*1000*railway_new!$B$165*0.001*0.37*1.7</f>
        <v>2364411</v>
      </c>
      <c r="J165" s="3">
        <f>railway_new!K165*1000*railway_new!$B$165*0.001*0.37*1.7</f>
        <v>2360637</v>
      </c>
      <c r="K165" s="3">
        <f>railway_new!L165*1000*railway_new!$B$165*0.001*0.37*1.7</f>
        <v>2356863</v>
      </c>
      <c r="L165" s="3">
        <f>railway_new!M165*1000*railway_new!$B$165*0.001*0.37*1.7</f>
        <v>2353089</v>
      </c>
      <c r="M165" s="3">
        <f>railway_new!N165*1000*railway_new!$B$165*0.001*0.37*1.7</f>
        <v>2349315</v>
      </c>
      <c r="N165" s="3">
        <f>railway_new!O165*1000*railway_new!$B$165*0.001*0.37*1.7</f>
        <v>2349315</v>
      </c>
      <c r="O165" s="3">
        <f>railway_new!P165*1000*railway_new!$B$165*0.001*0.37*1.7</f>
        <v>2349315</v>
      </c>
      <c r="P165" s="3">
        <f>railway_new!Q165*1000*railway_new!$B$165*0.001*0.37*1.7</f>
        <v>2349315</v>
      </c>
      <c r="Q165" s="3">
        <f>railway_new!R165*1000*railway_new!$B$165*0.001*0.37*1.7</f>
        <v>2349315</v>
      </c>
      <c r="R165" s="3">
        <f>railway_new!S165*1000*railway_new!$B$165*0.001*0.37*1.7</f>
        <v>2349315</v>
      </c>
      <c r="S165" s="3">
        <f>railway_new!T165*1000*railway_new!$B$165*0.001*0.37*1.7</f>
        <v>2344912</v>
      </c>
      <c r="T165" s="3">
        <f>railway_new!U165*1000*railway_new!$B$165*0.001*0.37*1.7</f>
        <v>2344912</v>
      </c>
      <c r="U165" s="3">
        <f>railway_new!V165*1000*railway_new!$B$165*0.001*0.37*1.7</f>
        <v>2401522</v>
      </c>
      <c r="V165" s="3">
        <f>railway_new!W165*1000*railway_new!$B$165*0.001*0.37*1.7</f>
        <v>2344912</v>
      </c>
      <c r="W165" s="3">
        <f>railway_new!X165*1000*railway_new!$B$165*0.001*0.37*1.7</f>
        <v>2428569</v>
      </c>
      <c r="X165" s="3">
        <f>railway_new!Y165*1000*railway_new!$B$165*0.001*0.37*1.7</f>
        <v>2428569</v>
      </c>
      <c r="Y165" s="3">
        <f>railway_new!Z165*1000*railway_new!$B$165*0.001*0.37*1.7</f>
        <v>2434230</v>
      </c>
      <c r="Z165" s="3">
        <f>railway_new!AA165*1000*railway_new!$B$165*0.001*0.37*1.7</f>
        <v>2434230</v>
      </c>
      <c r="AA165" s="3">
        <f>railway_new!AB165*1000*railway_new!$B$165*0.001*0.37*1.7</f>
        <v>2434230</v>
      </c>
      <c r="AB165" s="3">
        <f>railway_new!AC165*1000*railway_new!$B$165*0.001*0.37*1.7</f>
        <v>2541789</v>
      </c>
      <c r="AC165" s="3">
        <f>railway_new!AD165*1000*railway_new!$B$165*0.001*0.37*1.7</f>
        <v>2541789</v>
      </c>
      <c r="AD165" s="3">
        <f>railway_new!AE165*1000*railway_new!$B$165*0.001*0.37*1.7</f>
        <v>2541789</v>
      </c>
      <c r="AE165" s="3">
        <f>railway_new!AF165*1000*railway_new!$B$165*0.001*0.37*1.7</f>
        <v>2543676</v>
      </c>
      <c r="AF165" s="3">
        <f>railway_new!AG165*1000*railway_new!$B$165*0.001*0.37*1.7</f>
        <v>2543676</v>
      </c>
      <c r="AG165" s="3">
        <f>railway_new!AH165*1000*railway_new!$B$165*0.001*0.37*1.7</f>
        <v>2543676</v>
      </c>
      <c r="AH165" s="3">
        <f>railway_new!AI165*1000*railway_new!$B$165*0.001*0.37*1.7</f>
        <v>2578271</v>
      </c>
      <c r="AI165" s="3">
        <f>railway_new!AJ165*1000*railway_new!$B$165*0.001*0.37*1.7</f>
        <v>2612866</v>
      </c>
      <c r="AJ165" s="3">
        <f>railway_new!AK165*1000*railway_new!$B$165*0.001*0.37*1.7</f>
        <v>2647461</v>
      </c>
      <c r="AK165" s="3">
        <f>railway_new!AL165*1000*railway_new!$B$165*0.001*0.37*1.7</f>
        <v>2682056</v>
      </c>
      <c r="AL165" s="3">
        <f>railway_new!AM165*1000*railway_new!$B$165*0.001*0.37*1.7</f>
        <v>2716651</v>
      </c>
      <c r="AM165" s="3">
        <f>railway_new!AN165*1000*railway_new!$B$165*0.001*0.37*1.7</f>
        <v>2751246</v>
      </c>
      <c r="AN165" s="3">
        <f>railway_new!AO165*1000*railway_new!$B$165*0.001*0.37*1.7</f>
        <v>2785841</v>
      </c>
      <c r="AO165" s="3">
        <f>railway_new!AP165*1000*railway_new!$B$165*0.001*0.37*1.7</f>
        <v>2791923.4299999997</v>
      </c>
      <c r="AP165" s="3">
        <f>railway_new!AQ165*1000*railway_new!$B$165*0.001*0.37*1.7</f>
        <v>2798005.86</v>
      </c>
      <c r="AQ165" s="3">
        <f>railway_new!AR165*1000*railway_new!$B$165*0.001*0.37*1.7</f>
        <v>2804082</v>
      </c>
      <c r="AR165" s="3">
        <f>railway_new!AS165*1000*railway_new!$B$165*0.001*0.37*1.7</f>
        <v>2804082</v>
      </c>
      <c r="AS165" s="3">
        <f>railway_new!AT165*1000*railway_new!$B$165*0.001*0.37*1.7</f>
        <v>2691491</v>
      </c>
      <c r="AT165" s="3">
        <f>railway_new!AU165*1000*railway_new!$B$165*0.001*0.37*1.7</f>
        <v>2578900</v>
      </c>
      <c r="AU165" s="3">
        <f>railway_new!AV165*1000*railway_new!$B$165*0.001*0.37*1.7</f>
        <v>2595883</v>
      </c>
      <c r="AV165" s="3">
        <f>railway_new!AW165*1000*railway_new!$B$165*0.001*0.37*1.7</f>
        <v>2353718</v>
      </c>
      <c r="AW165" s="3">
        <f>railway_new!AX165*1000*railway_new!$B$165*0.001*0.37*1.7</f>
        <v>2353718</v>
      </c>
      <c r="AX165" s="3">
        <f>railway_new!AY165*1000*railway_new!$B$165*0.001*0.37*1.7</f>
        <v>2573868</v>
      </c>
      <c r="AY165" s="3">
        <f>railway_new!AZ165*1000*railway_new!$B$165*0.001*0.37*1.7</f>
        <v>2573868</v>
      </c>
      <c r="AZ165" s="3">
        <f>railway_new!BA165*1000*railway_new!$B$165*0.001*0.37*1.7</f>
        <v>2573868</v>
      </c>
    </row>
    <row r="166" spans="1:52" ht="13.2" customHeight="1">
      <c r="A166" s="3" t="s">
        <v>338</v>
      </c>
      <c r="B166" s="5" t="s">
        <v>205</v>
      </c>
      <c r="C166" s="3">
        <f>railway_new!D166*1000*railway_new!$B$166*0.001*0.37*1.7</f>
        <v>219377.54385964913</v>
      </c>
      <c r="D166" s="3">
        <f>railway_new!E166*1000*railway_new!$B$166*0.001*0.37*1.7</f>
        <v>222511.50877192983</v>
      </c>
      <c r="E166" s="3">
        <f>railway_new!F166*1000*railway_new!$B$166*0.001*0.37*1.7</f>
        <v>225645.47368421059</v>
      </c>
      <c r="F166" s="3">
        <f>railway_new!G166*1000*railway_new!$B$166*0.001*0.37*1.7</f>
        <v>228779.43859649132</v>
      </c>
      <c r="G166" s="3">
        <f>railway_new!H166*1000*railway_new!$B$166*0.001*0.37*1.7</f>
        <v>231913.40350877203</v>
      </c>
      <c r="H166" s="3">
        <f>railway_new!I166*1000*railway_new!$B$166*0.001*0.37*1.7</f>
        <v>235047.36842105276</v>
      </c>
      <c r="I166" s="3">
        <f>railway_new!J166*1000*railway_new!$B$166*0.001*0.37*1.7</f>
        <v>238181.33333333346</v>
      </c>
      <c r="J166" s="3">
        <f>railway_new!K166*1000*railway_new!$B$166*0.001*0.37*1.7</f>
        <v>241315.29824561416</v>
      </c>
      <c r="K166" s="3">
        <f>railway_new!L166*1000*railway_new!$B$166*0.001*0.37*1.7</f>
        <v>244449.26315789492</v>
      </c>
      <c r="L166" s="3">
        <f>railway_new!M166*1000*railway_new!$B$166*0.001*0.37*1.7</f>
        <v>247583.2280701756</v>
      </c>
      <c r="M166" s="3">
        <f>railway_new!N166*1000*railway_new!$B$166*0.001*0.37*1.7</f>
        <v>250717.19298245633</v>
      </c>
      <c r="N166" s="3">
        <f>railway_new!O166*1000*railway_new!$B$166*0.001*0.37*1.7</f>
        <v>253851.15789473703</v>
      </c>
      <c r="O166" s="3">
        <f>railway_new!P166*1000*railway_new!$B$166*0.001*0.37*1.7</f>
        <v>256985.12280701773</v>
      </c>
      <c r="P166" s="3">
        <f>railway_new!Q166*1000*railway_new!$B$166*0.001*0.37*1.7</f>
        <v>260119.08771929849</v>
      </c>
      <c r="Q166" s="3">
        <f>railway_new!R166*1000*railway_new!$B$166*0.001*0.37*1.7</f>
        <v>263253.05263157922</v>
      </c>
      <c r="R166" s="3">
        <f>railway_new!S166*1000*railway_new!$B$166*0.001*0.37*1.7</f>
        <v>266387.01754385995</v>
      </c>
      <c r="S166" s="3">
        <f>railway_new!T166*1000*railway_new!$B$166*0.001*0.37*1.7</f>
        <v>269520.98245614063</v>
      </c>
      <c r="T166" s="3">
        <f>railway_new!U166*1000*railway_new!$B$166*0.001*0.37*1.7</f>
        <v>272654.94736842136</v>
      </c>
      <c r="U166" s="3">
        <f>railway_new!V166*1000*railway_new!$B$166*0.001*0.37*1.7</f>
        <v>275788.91228070209</v>
      </c>
      <c r="V166" s="3">
        <f>railway_new!W166*1000*railway_new!$B$166*0.001*0.37*1.7</f>
        <v>278922.87719298282</v>
      </c>
      <c r="W166" s="3">
        <f>railway_new!X166*1000*railway_new!$B$166*0.001*0.37*1.7</f>
        <v>282056.84210526349</v>
      </c>
      <c r="X166" s="3">
        <f>railway_new!Y166*1000*railway_new!$B$166*0.001*0.37*1.7</f>
        <v>285190.80701754423</v>
      </c>
      <c r="Y166" s="3">
        <f>railway_new!Z166*1000*railway_new!$B$166*0.001*0.37*1.7</f>
        <v>288324.77192982496</v>
      </c>
      <c r="Z166" s="3">
        <f>railway_new!AA166*1000*railway_new!$B$166*0.001*0.37*1.7</f>
        <v>291458.73684210569</v>
      </c>
      <c r="AA166" s="3">
        <f>railway_new!AB166*1000*railway_new!$B$166*0.001*0.37*1.7</f>
        <v>294592.70175438642</v>
      </c>
      <c r="AB166" s="3">
        <f>railway_new!AC166*1000*railway_new!$B$166*0.001*0.37*1.7</f>
        <v>297726.66666666709</v>
      </c>
      <c r="AC166" s="3">
        <f>railway_new!AD166*1000*railway_new!$B$166*0.001*0.37*1.7</f>
        <v>300860.63157894782</v>
      </c>
      <c r="AD166" s="3">
        <f>railway_new!AE166*1000*railway_new!$B$166*0.001*0.37*1.7</f>
        <v>303994.59649122856</v>
      </c>
      <c r="AE166" s="3">
        <f>railway_new!AF166*1000*railway_new!$B$166*0.001*0.37*1.7</f>
        <v>307128.56140350929</v>
      </c>
      <c r="AF166" s="3">
        <f>railway_new!AG166*1000*railway_new!$B$166*0.001*0.37*1.7</f>
        <v>310262.52631578996</v>
      </c>
      <c r="AG166" s="3">
        <f>railway_new!AH166*1000*railway_new!$B$166*0.001*0.37*1.7</f>
        <v>313396.49122807069</v>
      </c>
      <c r="AH166" s="3">
        <f>railway_new!AI166*1000*railway_new!$B$166*0.001*0.37*1.7</f>
        <v>316530.45614035142</v>
      </c>
      <c r="AI166" s="3">
        <f>railway_new!AJ166*1000*railway_new!$B$166*0.001*0.37*1.7</f>
        <v>319664.4210526321</v>
      </c>
      <c r="AJ166" s="3">
        <f>railway_new!AK166*1000*railway_new!$B$166*0.001*0.37*1.7</f>
        <v>322798.38596491289</v>
      </c>
      <c r="AK166" s="3">
        <f>railway_new!AL166*1000*railway_new!$B$166*0.001*0.37*1.7</f>
        <v>325932.35087719362</v>
      </c>
      <c r="AL166" s="3">
        <f>railway_new!AM166*1000*railway_new!$B$166*0.001*0.37*1.7</f>
        <v>329066.31578947429</v>
      </c>
      <c r="AM166" s="3">
        <f>railway_new!AN166*1000*railway_new!$B$166*0.001*0.37*1.7</f>
        <v>332200.28070175496</v>
      </c>
      <c r="AN166" s="3">
        <f>railway_new!AO166*1000*railway_new!$B$166*0.001*0.37*1.7</f>
        <v>335334.2456140357</v>
      </c>
      <c r="AO166" s="3">
        <f>railway_new!AP166*1000*railway_new!$B$166*0.001*0.37*1.7</f>
        <v>338468.21052631643</v>
      </c>
      <c r="AP166" s="3">
        <f>railway_new!AQ166*1000*railway_new!$B$166*0.001*0.37*1.7</f>
        <v>341602.17543859722</v>
      </c>
      <c r="AQ166" s="3">
        <f>railway_new!AR166*1000*railway_new!$B$166*0.001*0.37*1.7</f>
        <v>344736.14035087795</v>
      </c>
      <c r="AR166" s="3">
        <f>railway_new!AS166*1000*railway_new!$B$166*0.001*0.37*1.7</f>
        <v>347870.10526315862</v>
      </c>
      <c r="AS166" s="3">
        <f>railway_new!AT166*1000*railway_new!$B$166*0.001*0.37*1.7</f>
        <v>351004.07017543935</v>
      </c>
      <c r="AT166" s="3">
        <f>railway_new!AU166*1000*railway_new!$B$166*0.001*0.37*1.7</f>
        <v>354138.03508772008</v>
      </c>
      <c r="AU166" s="3">
        <f>railway_new!AV166*1000*railway_new!$B$166*0.001*0.37*1.7</f>
        <v>357272</v>
      </c>
      <c r="AV166" s="3">
        <f>railway_new!AW166*1000*railway_new!$B$166*0.001*0.37*1.7</f>
        <v>357272</v>
      </c>
      <c r="AW166" s="3">
        <f>railway_new!AX166*1000*railway_new!$B$166*0.001*0.37*1.7</f>
        <v>357272</v>
      </c>
      <c r="AX166" s="3">
        <f>railway_new!AY166*1000*railway_new!$B$166*0.001*0.37*1.7</f>
        <v>357272</v>
      </c>
      <c r="AY166" s="3">
        <f>railway_new!AZ166*1000*railway_new!$B$166*0.001*0.37*1.7</f>
        <v>357272</v>
      </c>
      <c r="AZ166" s="3">
        <f>railway_new!BA166*1000*railway_new!$B$166*0.001*0.37*1.7</f>
        <v>357272</v>
      </c>
    </row>
    <row r="167" spans="1:52" ht="13.5" customHeight="1">
      <c r="A167" s="3" t="s">
        <v>339</v>
      </c>
      <c r="B167" s="5" t="s">
        <v>209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</row>
    <row r="168" spans="1:52" ht="13.5" customHeight="1">
      <c r="A168" s="3" t="s">
        <v>340</v>
      </c>
      <c r="B168" s="5" t="s">
        <v>210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</row>
    <row r="169" spans="1:52" ht="13.5" customHeight="1">
      <c r="A169" s="3" t="s">
        <v>341</v>
      </c>
      <c r="B169" s="5" t="s">
        <v>211</v>
      </c>
      <c r="C169" s="3">
        <f>railway_new!D169*1000*railway_new!$B$169*0.001*0.37*1.7</f>
        <v>1681571.7449999999</v>
      </c>
      <c r="D169" s="3">
        <f>railway_new!E169*1000*railway_new!$B$169*0.001*0.37*1.7</f>
        <v>1681571.7449999999</v>
      </c>
      <c r="E169" s="3">
        <f>railway_new!F169*1000*railway_new!$B$169*0.001*0.37*1.7</f>
        <v>1714787.977</v>
      </c>
      <c r="F169" s="3">
        <f>railway_new!G169*1000*railway_new!$B$169*0.001*0.37*1.7</f>
        <v>1748004.209</v>
      </c>
      <c r="G169" s="3">
        <f>railway_new!H169*1000*railway_new!$B$169*0.001*0.37*1.7</f>
        <v>1781220.4409999996</v>
      </c>
      <c r="H169" s="3">
        <f>railway_new!I169*1000*railway_new!$B$169*0.001*0.37*1.7</f>
        <v>1814436.6729999995</v>
      </c>
      <c r="I169" s="3">
        <f>railway_new!J169*1000*railway_new!$B$169*0.001*0.37*1.7</f>
        <v>1847652.9049999998</v>
      </c>
      <c r="J169" s="3">
        <f>railway_new!K169*1000*railway_new!$B$169*0.001*0.37*1.7</f>
        <v>1880869.1369999996</v>
      </c>
      <c r="K169" s="3">
        <f>railway_new!L169*1000*railway_new!$B$169*0.001*0.37*1.7</f>
        <v>1914085.3689999999</v>
      </c>
      <c r="L169" s="3">
        <f>railway_new!M169*1000*railway_new!$B$169*0.001*0.37*1.7</f>
        <v>1947301.601</v>
      </c>
      <c r="M169" s="3">
        <f>railway_new!N169*1000*railway_new!$B$169*0.001*0.37*1.7</f>
        <v>1847652.9049999998</v>
      </c>
      <c r="N169" s="3">
        <f>railway_new!O169*1000*railway_new!$B$169*0.001*0.37*1.7</f>
        <v>1851263.3649999998</v>
      </c>
      <c r="O169" s="3">
        <f>railway_new!P169*1000*railway_new!$B$169*0.001*0.37*1.7</f>
        <v>1967700.7</v>
      </c>
      <c r="P169" s="3">
        <f>railway_new!Q169*1000*railway_new!$B$169*0.001*0.37*1.7</f>
        <v>1973116.39</v>
      </c>
      <c r="Q169" s="3">
        <f>railway_new!R169*1000*railway_new!$B$169*0.001*0.37*1.7</f>
        <v>1995681.7649999999</v>
      </c>
      <c r="R169" s="3">
        <f>railway_new!S169*1000*railway_new!$B$169*0.001*0.37*1.7</f>
        <v>1995681.7649999999</v>
      </c>
      <c r="S169" s="3">
        <f>railway_new!T169*1000*railway_new!$B$169*0.001*0.37*1.7</f>
        <v>2010123.6049999997</v>
      </c>
      <c r="T169" s="3">
        <f>railway_new!U169*1000*railway_new!$B$169*0.001*0.37*1.7</f>
        <v>2033591.5950000002</v>
      </c>
      <c r="U169" s="3">
        <f>railway_new!V169*1000*railway_new!$B$169*0.001*0.37*1.7</f>
        <v>2033591.5950000002</v>
      </c>
      <c r="V169" s="3">
        <f>railway_new!W169*1000*railway_new!$B$169*0.001*0.37*1.7</f>
        <v>2048936.05</v>
      </c>
      <c r="W169" s="3">
        <f>railway_new!X169*1000*railway_new!$B$169*0.001*0.37*1.7</f>
        <v>2048936.05</v>
      </c>
      <c r="X169" s="3">
        <f>railway_new!Y169*1000*railway_new!$B$169*0.001*0.37*1.7</f>
        <v>2048936.05</v>
      </c>
      <c r="Y169" s="3">
        <f>railway_new!Z169*1000*railway_new!$B$169*0.001*0.37*1.7</f>
        <v>2056156.9700000002</v>
      </c>
      <c r="Z169" s="3">
        <f>railway_new!AA169*1000*railway_new!$B$169*0.001*0.37*1.7</f>
        <v>1751975.7149999999</v>
      </c>
      <c r="AA169" s="3">
        <f>railway_new!AB169*1000*railway_new!$B$169*0.001*0.37*1.7</f>
        <v>1751975.7149999999</v>
      </c>
      <c r="AB169" s="3">
        <f>railway_new!AC169*1000*railway_new!$B$169*0.001*0.37*1.7</f>
        <v>1678863.9</v>
      </c>
      <c r="AC169" s="3">
        <f>railway_new!AD169*1000*railway_new!$B$169*0.001*0.37*1.7</f>
        <v>1683286.7135000001</v>
      </c>
      <c r="AD169" s="3">
        <f>railway_new!AE169*1000*railway_new!$B$169*0.001*0.37*1.7</f>
        <v>1687709.5270000002</v>
      </c>
      <c r="AE169" s="3">
        <f>railway_new!AF169*1000*railway_new!$B$169*0.001*0.37*1.7</f>
        <v>1692132.3405000004</v>
      </c>
      <c r="AF169" s="3">
        <f>railway_new!AG169*1000*railway_new!$B$169*0.001*0.37*1.7</f>
        <v>1696555.1540000001</v>
      </c>
      <c r="AG169" s="3">
        <f>railway_new!AH169*1000*railway_new!$B$169*0.001*0.37*1.7</f>
        <v>1700977.9675000003</v>
      </c>
      <c r="AH169" s="3">
        <f>railway_new!AI169*1000*railway_new!$B$169*0.001*0.37*1.7</f>
        <v>1705400.7810000002</v>
      </c>
      <c r="AI169" s="3">
        <f>railway_new!AJ169*1000*railway_new!$B$169*0.001*0.37*1.7</f>
        <v>1709823.5945000006</v>
      </c>
      <c r="AJ169" s="3">
        <f>railway_new!AK169*1000*railway_new!$B$169*0.001*0.37*1.7</f>
        <v>1714246.4080000005</v>
      </c>
      <c r="AK169" s="3">
        <f>railway_new!AL169*1000*railway_new!$B$169*0.001*0.37*1.7</f>
        <v>1718669.2215000007</v>
      </c>
      <c r="AL169" s="3">
        <f>railway_new!AM169*1000*railway_new!$B$169*0.001*0.37*1.7</f>
        <v>1723092.0349999999</v>
      </c>
      <c r="AM169" s="3">
        <f>railway_new!AN169*1000*railway_new!$B$169*0.001*0.37*1.7</f>
        <v>1580478.865</v>
      </c>
      <c r="AN169" s="3">
        <f>railway_new!AO169*1000*railway_new!$B$169*0.001*0.37*1.7</f>
        <v>1437865.6949999998</v>
      </c>
      <c r="AO169" s="3">
        <f>railway_new!AP169*1000*railway_new!$B$169*0.001*0.37*1.7</f>
        <v>1295252.5249999999</v>
      </c>
      <c r="AP169" s="3">
        <f>railway_new!AQ169*1000*railway_new!$B$169*0.001*0.37*1.7</f>
        <v>1152639.355</v>
      </c>
      <c r="AQ169" s="3">
        <f>railway_new!AR169*1000*railway_new!$B$169*0.001*0.37*1.7</f>
        <v>1010026.1850000001</v>
      </c>
      <c r="AR169" s="3">
        <f>railway_new!AS169*1000*railway_new!$B$169*0.001*0.37*1.7</f>
        <v>1247865.2375</v>
      </c>
      <c r="AS169" s="3">
        <f>railway_new!AT169*1000*railway_new!$B$169*0.001*0.37*1.7</f>
        <v>1485704.2899999998</v>
      </c>
      <c r="AT169" s="3">
        <f>railway_new!AU169*1000*railway_new!$B$169*0.001*0.37*1.7</f>
        <v>1723543.3425</v>
      </c>
      <c r="AU169" s="3">
        <f>railway_new!AV169*1000*railway_new!$B$169*0.001*0.37*1.7</f>
        <v>1961382.395</v>
      </c>
      <c r="AV169" s="3">
        <f>railway_new!AW169*1000*railway_new!$B$169*0.001*0.37*1.7</f>
        <v>1961382.395</v>
      </c>
      <c r="AW169" s="3">
        <f>railway_new!AX169*1000*railway_new!$B$169*0.001*0.37*1.7</f>
        <v>1961382.395</v>
      </c>
      <c r="AX169" s="3">
        <f>railway_new!AY169*1000*railway_new!$B$169*0.001*0.37*1.7</f>
        <v>1961382.395</v>
      </c>
      <c r="AY169" s="3">
        <f>railway_new!AZ169*1000*railway_new!$B$169*0.001*0.37*1.7</f>
        <v>1961382.395</v>
      </c>
      <c r="AZ169" s="3">
        <f>railway_new!BA169*1000*railway_new!$B$169*0.001*0.37*1.7</f>
        <v>1961382.395</v>
      </c>
    </row>
    <row r="170" spans="1:52" ht="13.5" customHeight="1">
      <c r="A170" s="3" t="s">
        <v>233</v>
      </c>
      <c r="B170" s="5" t="s">
        <v>212</v>
      </c>
      <c r="C170" s="3">
        <f>railway_new!D170*1000*railway_new!$B$170*0.001*0.37*1.7</f>
        <v>7084643.1873000003</v>
      </c>
      <c r="D170" s="3">
        <f>railway_new!E170*1000*railway_new!$B$170*0.001*0.37*1.7</f>
        <v>7096377.1823000005</v>
      </c>
      <c r="E170" s="3">
        <f>railway_new!F170*1000*railway_new!$B$170*0.001*0.37*1.7</f>
        <v>7108111.1773000006</v>
      </c>
      <c r="F170" s="3">
        <f>railway_new!G170*1000*railway_new!$B$170*0.001*0.37*1.7</f>
        <v>7119845.1723000007</v>
      </c>
      <c r="G170" s="3">
        <f>railway_new!H170*1000*railway_new!$B$170*0.001*0.37*1.7</f>
        <v>7131579.1672999999</v>
      </c>
      <c r="H170" s="3">
        <f>railway_new!I170*1000*railway_new!$B$170*0.001*0.37*1.7</f>
        <v>7143439.5283999983</v>
      </c>
      <c r="I170" s="3">
        <f>railway_new!J170*1000*railway_new!$B$170*0.001*0.37*1.7</f>
        <v>7193776.5617199987</v>
      </c>
      <c r="J170" s="3">
        <f>railway_new!K170*1000*railway_new!$B$170*0.001*0.37*1.7</f>
        <v>7244113.5950399991</v>
      </c>
      <c r="K170" s="3">
        <f>railway_new!L170*1000*railway_new!$B$170*0.001*0.37*1.7</f>
        <v>7294450.6283599995</v>
      </c>
      <c r="L170" s="3">
        <f>railway_new!M170*1000*railway_new!$B$170*0.001*0.37*1.7</f>
        <v>7344787.6616799999</v>
      </c>
      <c r="M170" s="3">
        <f>railway_new!N170*1000*railway_new!$B$170*0.001*0.37*1.7</f>
        <v>7395124.6949999994</v>
      </c>
      <c r="N170" s="3">
        <f>railway_new!O170*1000*railway_new!$B$170*0.001*0.37*1.7</f>
        <v>7395124.6949999994</v>
      </c>
      <c r="O170" s="3">
        <f>railway_new!P170*1000*railway_new!$B$170*0.001*0.37*1.7</f>
        <v>7361727.9400000004</v>
      </c>
      <c r="P170" s="3">
        <f>railway_new!Q170*1000*railway_new!$B$170*0.001*0.37*1.7</f>
        <v>7373461.9349999996</v>
      </c>
      <c r="Q170" s="3">
        <f>railway_new!R170*1000*railway_new!$B$170*0.001*0.37*1.7</f>
        <v>7373461.9349999996</v>
      </c>
      <c r="R170" s="3">
        <f>railway_new!S170*1000*railway_new!$B$170*0.001*0.37*1.7</f>
        <v>7373461.9349999996</v>
      </c>
      <c r="S170" s="3">
        <f>railway_new!T170*1000*railway_new!$B$170*0.001*0.37*1.7</f>
        <v>7374364.5499999998</v>
      </c>
      <c r="T170" s="3">
        <f>railway_new!U170*1000*railway_new!$B$170*0.001*0.37*1.7</f>
        <v>7373461.9349999996</v>
      </c>
      <c r="U170" s="3">
        <f>railway_new!V170*1000*railway_new!$B$170*0.001*0.37*1.7</f>
        <v>7368948.8599999994</v>
      </c>
      <c r="V170" s="3">
        <f>railway_new!W170*1000*railway_new!$B$170*0.001*0.37*1.7</f>
        <v>7609044.4500000002</v>
      </c>
      <c r="W170" s="3">
        <f>railway_new!X170*1000*railway_new!$B$170*0.001*0.37*1.7</f>
        <v>7608141.834999999</v>
      </c>
      <c r="X170" s="3">
        <f>railway_new!Y170*1000*railway_new!$B$170*0.001*0.37*1.7</f>
        <v>7608141.834999999</v>
      </c>
      <c r="Y170" s="3">
        <f>railway_new!Z170*1000*railway_new!$B$170*0.001*0.37*1.7</f>
        <v>7609044.4500000002</v>
      </c>
      <c r="Z170" s="3">
        <f>railway_new!AA170*1000*railway_new!$B$170*0.001*0.37*1.7</f>
        <v>7609044.4500000002</v>
      </c>
      <c r="AA170" s="3">
        <f>railway_new!AB170*1000*railway_new!$B$170*0.001*0.37*1.7</f>
        <v>7628901.9800000004</v>
      </c>
      <c r="AB170" s="3">
        <f>railway_new!AC170*1000*railway_new!$B$170*0.001*0.37*1.7</f>
        <v>7716455.6349999998</v>
      </c>
      <c r="AC170" s="3">
        <f>railway_new!AD170*1000*railway_new!$B$170*0.001*0.37*1.7</f>
        <v>7768807.3050000006</v>
      </c>
      <c r="AD170" s="3">
        <f>railway_new!AE170*1000*railway_new!$B$170*0.001*0.37*1.7</f>
        <v>7768807.3050000006</v>
      </c>
      <c r="AE170" s="3">
        <f>railway_new!AF170*1000*railway_new!$B$170*0.001*0.37*1.7</f>
        <v>7768807.3050000006</v>
      </c>
      <c r="AF170" s="3">
        <f>railway_new!AG170*1000*railway_new!$B$170*0.001*0.37*1.7</f>
        <v>7836503.4300000006</v>
      </c>
      <c r="AG170" s="3">
        <f>railway_new!AH170*1000*railway_new!$B$170*0.001*0.37*1.7</f>
        <v>7826574.665</v>
      </c>
      <c r="AH170" s="3">
        <f>railway_new!AI170*1000*railway_new!$B$170*0.001*0.37*1.7</f>
        <v>7826574.665</v>
      </c>
      <c r="AI170" s="3">
        <f>railway_new!AJ170*1000*railway_new!$B$170*0.001*0.37*1.7</f>
        <v>7826574.665</v>
      </c>
      <c r="AJ170" s="3">
        <f>railway_new!AK170*1000*railway_new!$B$170*0.001*0.37*1.7</f>
        <v>7850042.6550000003</v>
      </c>
      <c r="AK170" s="3">
        <f>railway_new!AL170*1000*railway_new!$B$170*0.001*0.37*1.7</f>
        <v>7850042.6550000003</v>
      </c>
      <c r="AL170" s="3">
        <f>railway_new!AM170*1000*railway_new!$B$170*0.001*0.37*1.7</f>
        <v>7850042.6550000003</v>
      </c>
      <c r="AM170" s="3">
        <f>railway_new!AN170*1000*railway_new!$B$170*0.001*0.37*1.7</f>
        <v>7850042.6550000003</v>
      </c>
      <c r="AN170" s="3">
        <f>railway_new!AO170*1000*railway_new!$B$170*0.001*0.37*1.7</f>
        <v>7850042.6550000003</v>
      </c>
      <c r="AO170" s="3">
        <f>railway_new!AP170*1000*railway_new!$B$170*0.001*0.37*1.7</f>
        <v>7851847.8849999998</v>
      </c>
      <c r="AP170" s="3">
        <f>railway_new!AQ170*1000*railway_new!$B$170*0.001*0.37*1.7</f>
        <v>8195744.2000000002</v>
      </c>
      <c r="AQ170" s="3">
        <f>railway_new!AR170*1000*railway_new!$B$170*0.001*0.37*1.7</f>
        <v>8659688.3099999987</v>
      </c>
      <c r="AR170" s="3">
        <f>railway_new!AS170*1000*railway_new!$B$170*0.001*0.37*1.7</f>
        <v>8703013.8300000001</v>
      </c>
      <c r="AS170" s="3">
        <f>railway_new!AT170*1000*railway_new!$B$170*0.001*0.37*1.7</f>
        <v>8703013.8300000001</v>
      </c>
      <c r="AT170" s="3">
        <f>railway_new!AU170*1000*railway_new!$B$170*0.001*0.37*1.7</f>
        <v>8771612.5699999984</v>
      </c>
      <c r="AU170" s="3">
        <f>railway_new!AV170*1000*railway_new!$B$170*0.001*0.37*1.7</f>
        <v>9104677.5050000008</v>
      </c>
      <c r="AV170" s="3">
        <f>railway_new!AW170*1000*railway_new!$B$170*0.001*0.37*1.7</f>
        <v>9144392.5649999995</v>
      </c>
      <c r="AW170" s="3">
        <f>railway_new!AX170*1000*railway_new!$B$170*0.001*0.37*1.7</f>
        <v>9144392.5649999995</v>
      </c>
      <c r="AX170" s="3">
        <f>railway_new!AY170*1000*railway_new!$B$170*0.001*0.37*1.7</f>
        <v>9212991.3049999997</v>
      </c>
      <c r="AY170" s="3">
        <f>railway_new!AZ170*1000*railway_new!$B$170*0.001*0.37*1.7</f>
        <v>9310473.7249999996</v>
      </c>
      <c r="AZ170" s="3">
        <f>railway_new!BA170*1000*railway_new!$B$170*0.001*0.37*1.7</f>
        <v>9367338.4699999988</v>
      </c>
    </row>
    <row r="171" spans="1:52" ht="13.5" customHeight="1">
      <c r="A171" s="5" t="s">
        <v>351</v>
      </c>
      <c r="B171" s="5" t="s">
        <v>202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</row>
    <row r="172" spans="1:52" ht="13.5" customHeight="1">
      <c r="A172" s="5" t="s">
        <v>342</v>
      </c>
      <c r="B172" s="5" t="s">
        <v>213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</row>
    <row r="173" spans="1:52" ht="13.5" customHeight="1">
      <c r="A173" s="3" t="s">
        <v>391</v>
      </c>
      <c r="C173" s="3">
        <f>railway_new!D173*1000*railway_new!$B$173*0.001*0.37*1.7</f>
        <v>116828267.58555554</v>
      </c>
      <c r="D173" s="3">
        <f>railway_new!E173*1000*railway_new!$B$173*0.001*0.37*1.7</f>
        <v>118497242.83677778</v>
      </c>
      <c r="E173" s="3">
        <f>railway_new!F173*1000*railway_new!$B$173*0.001*0.37*1.7</f>
        <v>120166218.088</v>
      </c>
      <c r="F173" s="3">
        <f>railway_new!G173*1000*railway_new!$B$173*0.001*0.37*1.7</f>
        <v>121835193.33922219</v>
      </c>
      <c r="G173" s="3">
        <f>railway_new!H173*1000*railway_new!$B$173*0.001*0.37*1.7</f>
        <v>123504168.59044443</v>
      </c>
      <c r="H173" s="3">
        <f>railway_new!I173*1000*railway_new!$B$173*0.001*0.37*1.7</f>
        <v>125173143.84166668</v>
      </c>
      <c r="I173" s="3">
        <f>railway_new!J173*1000*railway_new!$B$173*0.001*0.37*1.7</f>
        <v>126842119.09288888</v>
      </c>
      <c r="J173" s="3">
        <f>railway_new!K173*1000*railway_new!$B$173*0.001*0.37*1.7</f>
        <v>128511094.34411111</v>
      </c>
      <c r="K173" s="3">
        <f>railway_new!L173*1000*railway_new!$B$173*0.001*0.37*1.7</f>
        <v>130180069.59533334</v>
      </c>
      <c r="L173" s="3">
        <f>railway_new!M173*1000*railway_new!$B$173*0.001*0.37*1.7</f>
        <v>131849044.84655556</v>
      </c>
      <c r="M173" s="3">
        <f>railway_new!N173*1000*railway_new!$B$173*0.001*0.37*1.7</f>
        <v>133518020.09777777</v>
      </c>
      <c r="N173" s="3">
        <f>railway_new!O173*1000*railway_new!$B$173*0.001*0.37*1.7</f>
        <v>134111465.10399997</v>
      </c>
      <c r="O173" s="3">
        <f>railway_new!P173*1000*railway_new!$B$173*0.001*0.37*1.7</f>
        <v>134702041.87022218</v>
      </c>
      <c r="P173" s="3">
        <f>railway_new!Q173*1000*railway_new!$B$173*0.001*0.37*1.7</f>
        <v>135250551.11644441</v>
      </c>
      <c r="Q173" s="3">
        <f>railway_new!R173*1000*railway_new!$B$173*0.001*0.37*1.7</f>
        <v>135891800.12266666</v>
      </c>
      <c r="R173" s="3">
        <f>railway_new!S173*1000*railway_new!$B$173*0.001*0.37*1.7</f>
        <v>136569380.16888884</v>
      </c>
      <c r="S173" s="3">
        <f>railway_new!T173*1000*railway_new!$B$173*0.001*0.37*1.7</f>
        <v>137095756.16311106</v>
      </c>
      <c r="T173" s="3">
        <f>railway_new!U173*1000*railway_new!$B$173*0.001*0.37*1.7</f>
        <v>137678540.87733331</v>
      </c>
      <c r="U173" s="3">
        <f>railway_new!V173*1000*railway_new!$B$173*0.001*0.37*1.7</f>
        <v>138411430.15155548</v>
      </c>
      <c r="V173" s="3">
        <f>railway_new!W173*1000*railway_new!$B$173*0.001*0.37*1.7</f>
        <v>138995170.94577774</v>
      </c>
      <c r="W173" s="3">
        <f>railway_new!X173*1000*railway_new!$B$173*0.001*0.37*1.7</f>
        <v>140194388.24000001</v>
      </c>
      <c r="X173" s="3">
        <f>railway_new!Y173*1000*railway_new!$B$173*0.001*0.37*1.7</f>
        <v>139786222.59200001</v>
      </c>
      <c r="Y173" s="3">
        <f>railway_new!Z173*1000*railway_new!$B$173*0.001*0.37*1.7</f>
        <v>141141068.46399999</v>
      </c>
      <c r="Z173" s="3">
        <f>railway_new!AA173*1000*railway_new!$B$173*0.001*0.37*1.7</f>
        <v>139546407.53599998</v>
      </c>
      <c r="AA173" s="3">
        <f>railway_new!AB173*1000*railway_new!$B$173*0.001*0.37*1.7</f>
        <v>140565669.32800001</v>
      </c>
      <c r="AB173" s="3">
        <f>railway_new!AC173*1000*railway_new!$B$173*0.001*0.37*1.7</f>
        <v>140604949.11999997</v>
      </c>
      <c r="AC173" s="3">
        <f>railway_new!AD173*1000*railway_new!$B$173*0.001*0.37*1.7</f>
        <v>140268408.95999998</v>
      </c>
      <c r="AD173" s="3">
        <f>railway_new!AE173*1000*railway_new!$B$173*0.001*0.37*1.7</f>
        <v>139851558.08000001</v>
      </c>
      <c r="AE173" s="3">
        <f>railway_new!AF173*1000*railway_new!$B$173*0.001*0.37*1.7</f>
        <v>139507369.28</v>
      </c>
      <c r="AF173" s="3">
        <f>railway_new!AG173*1000*railway_new!$B$173*0.001*0.37*1.7</f>
        <v>138617258.79999998</v>
      </c>
      <c r="AG173" s="3">
        <f>railway_new!AH173*1000*railway_new!$B$173*0.001*0.37*1.7</f>
        <v>139027417.11999997</v>
      </c>
      <c r="AH173" s="3">
        <f>railway_new!AI173*1000*railway_new!$B$173*0.001*0.37*1.7</f>
        <v>139018812.40000001</v>
      </c>
      <c r="AI173" s="3">
        <f>railway_new!AJ173*1000*railway_new!$B$173*0.001*0.37*1.7</f>
        <v>138577103.44</v>
      </c>
      <c r="AJ173" s="3">
        <f>railway_new!AK173*1000*railway_new!$B$173*0.001*0.37*1.7</f>
        <v>138580736.54399997</v>
      </c>
      <c r="AK173" s="3">
        <f>railway_new!AL173*1000*railway_new!$B$173*0.001*0.37*1.7</f>
        <v>138469066.40000001</v>
      </c>
      <c r="AL173" s="3">
        <f>railway_new!AM173*1000*railway_new!$B$173*0.001*0.37*1.7</f>
        <v>138714778.95999998</v>
      </c>
      <c r="AM173" s="3">
        <f>railway_new!AN173*1000*railway_new!$B$173*0.001*0.37*1.7</f>
        <v>139192818.95999998</v>
      </c>
      <c r="AN173" s="3">
        <f>railway_new!AO173*1000*railway_new!$B$173*0.001*0.37*1.7</f>
        <v>138271287.86688</v>
      </c>
      <c r="AO173" s="3">
        <f>railway_new!AP173*1000*railway_new!$B$173*0.001*0.37*1.7</f>
        <v>138989912.01376003</v>
      </c>
      <c r="AP173" s="3">
        <f>railway_new!AQ173*1000*railway_new!$B$173*0.001*0.37*1.7</f>
        <v>138718002.86175999</v>
      </c>
      <c r="AQ173" s="3">
        <f>railway_new!AR173*1000*railway_new!$B$173*0.001*0.37*1.7</f>
        <v>138748884.25532082</v>
      </c>
      <c r="AR173" s="3">
        <f>railway_new!AS173*1000*railway_new!$B$173*0.001*0.37*1.7</f>
        <v>138403913.38188082</v>
      </c>
      <c r="AS173" s="3">
        <f>railway_new!AT173*1000*railway_new!$B$173*0.001*0.37*1.7</f>
        <v>138987644.192</v>
      </c>
      <c r="AT173" s="3">
        <f>railway_new!AU173*1000*railway_new!$B$173*0.001*0.37*1.7</f>
        <v>138962021.248</v>
      </c>
      <c r="AU173" s="3">
        <f>railway_new!AV173*1000*railway_new!$B$173*0.001*0.37*1.7</f>
        <v>139098167.03999999</v>
      </c>
      <c r="AV173" s="3">
        <f>railway_new!AW173*1000*railway_new!$B$173*0.001*0.37*1.7</f>
        <v>141640316.8344</v>
      </c>
      <c r="AW173" s="3">
        <f>railway_new!AX173*1000*railway_new!$B$173*0.001*0.37*1.7</f>
        <v>143094546.06503999</v>
      </c>
      <c r="AX173" s="3">
        <f>railway_new!AY173*1000*railway_new!$B$173*0.001*0.37*1.7</f>
        <v>145413610.84480003</v>
      </c>
      <c r="AY173" s="3">
        <f>railway_new!AZ173*1000*railway_new!$B$173*0.001*0.37*1.7</f>
        <v>145639644.02772802</v>
      </c>
      <c r="AZ173" s="3">
        <f>railway_new!BA173*1000*railway_new!$B$173*0.001*0.37*1.7</f>
        <v>145531460.32505596</v>
      </c>
    </row>
    <row r="174" spans="1:52" ht="13.5" customHeight="1">
      <c r="A174" s="5" t="s">
        <v>343</v>
      </c>
      <c r="B174" s="5" t="s">
        <v>215</v>
      </c>
      <c r="C174" s="3">
        <f>railway_new!D174*1000*railway_new!$B$174*0.001*0.37*1.7</f>
        <v>678062</v>
      </c>
      <c r="D174" s="3">
        <f>railway_new!E174*1000*railway_new!$B$174*0.001*0.37*1.7</f>
        <v>687748.6</v>
      </c>
      <c r="E174" s="3">
        <f>railway_new!F174*1000*railway_new!$B$174*0.001*0.37*1.7</f>
        <v>697435.20000000007</v>
      </c>
      <c r="F174" s="3">
        <f>railway_new!G174*1000*railway_new!$B$174*0.001*0.37*1.7</f>
        <v>707121.8</v>
      </c>
      <c r="G174" s="3">
        <f>railway_new!H174*1000*railway_new!$B$174*0.001*0.37*1.7</f>
        <v>716808.40000000026</v>
      </c>
      <c r="H174" s="3">
        <f>railway_new!I174*1000*railway_new!$B$174*0.001*0.37*1.7</f>
        <v>726495.00000000023</v>
      </c>
      <c r="I174" s="3">
        <f>railway_new!J174*1000*railway_new!$B$174*0.001*0.37*1.7</f>
        <v>736181.60000000033</v>
      </c>
      <c r="J174" s="3">
        <f>railway_new!K174*1000*railway_new!$B$174*0.001*0.37*1.7</f>
        <v>745868.20000000042</v>
      </c>
      <c r="K174" s="3">
        <f>railway_new!L174*1000*railway_new!$B$174*0.001*0.37*1.7</f>
        <v>755554.8000000004</v>
      </c>
      <c r="L174" s="3">
        <f>railway_new!M174*1000*railway_new!$B$174*0.001*0.37*1.7</f>
        <v>765241.40000000061</v>
      </c>
      <c r="M174" s="3">
        <f>railway_new!N174*1000*railway_new!$B$174*0.001*0.37*1.7</f>
        <v>774928</v>
      </c>
      <c r="N174" s="3">
        <f>railway_new!O174*1000*railway_new!$B$174*0.001*0.37*1.7</f>
        <v>774928</v>
      </c>
      <c r="O174" s="3">
        <f>railway_new!P174*1000*railway_new!$B$174*0.001*0.37*1.7</f>
        <v>774928</v>
      </c>
      <c r="P174" s="3">
        <f>railway_new!Q174*1000*railway_new!$B$174*0.001*0.37*1.7</f>
        <v>774928</v>
      </c>
      <c r="Q174" s="3">
        <f>railway_new!R174*1000*railway_new!$B$174*0.001*0.37*1.7</f>
        <v>774928</v>
      </c>
      <c r="R174" s="3">
        <f>railway_new!S174*1000*railway_new!$B$174*0.001*0.37*1.7</f>
        <v>774928</v>
      </c>
      <c r="S174" s="3">
        <f>railway_new!T174*1000*railway_new!$B$174*0.001*0.37*1.7</f>
        <v>774928</v>
      </c>
      <c r="T174" s="3">
        <f>railway_new!U174*1000*railway_new!$B$174*0.001*0.37*1.7</f>
        <v>774928</v>
      </c>
      <c r="U174" s="3">
        <f>railway_new!V174*1000*railway_new!$B$174*0.001*0.37*1.7</f>
        <v>774928</v>
      </c>
      <c r="V174" s="3">
        <f>railway_new!W174*1000*railway_new!$B$174*0.001*0.37*1.7</f>
        <v>774928</v>
      </c>
      <c r="W174" s="3">
        <f>railway_new!X174*1000*railway_new!$B$174*0.001*0.37*1.7</f>
        <v>774928</v>
      </c>
      <c r="X174" s="3">
        <f>railway_new!Y174*1000*railway_new!$B$174*0.001*0.37*1.7</f>
        <v>780589</v>
      </c>
      <c r="Y174" s="3">
        <f>railway_new!Z174*1000*railway_new!$B$174*0.001*0.37*1.7</f>
        <v>780589</v>
      </c>
      <c r="Z174" s="3">
        <f>railway_new!AA174*1000*railway_new!$B$174*0.001*0.37*1.7</f>
        <v>780589</v>
      </c>
      <c r="AA174" s="3">
        <f>railway_new!AB174*1000*railway_new!$B$174*0.001*0.37*1.7</f>
        <v>780589</v>
      </c>
      <c r="AB174" s="3">
        <f>railway_new!AC174*1000*railway_new!$B$174*0.001*0.37*1.7</f>
        <v>780589</v>
      </c>
      <c r="AC174" s="3">
        <f>railway_new!AD174*1000*railway_new!$B$174*0.001*0.37*1.7</f>
        <v>786250</v>
      </c>
      <c r="AD174" s="3">
        <f>railway_new!AE174*1000*railway_new!$B$174*0.001*0.37*1.7</f>
        <v>745365</v>
      </c>
      <c r="AE174" s="3">
        <f>railway_new!AF174*1000*railway_new!$B$174*0.001*0.37*1.7</f>
        <v>373626</v>
      </c>
      <c r="AF174" s="3">
        <f>railway_new!AG174*1000*railway_new!$B$174*0.001*0.37*1.7</f>
        <v>164169</v>
      </c>
      <c r="AG174" s="3">
        <f>railway_new!AH174*1000*railway_new!$B$174*0.001*0.37*1.7</f>
        <v>162911</v>
      </c>
      <c r="AH174" s="3">
        <f>railway_new!AI174*1000*railway_new!$B$174*0.001*0.37*1.7</f>
        <v>162911</v>
      </c>
      <c r="AI174" s="3">
        <f>railway_new!AJ174*1000*railway_new!$B$174*0.001*0.37*1.7</f>
        <v>162911</v>
      </c>
      <c r="AJ174" s="3">
        <f>railway_new!AK174*1000*railway_new!$B$174*0.001*0.37*1.7</f>
        <v>162911</v>
      </c>
      <c r="AK174" s="3">
        <f>railway_new!AL174*1000*railway_new!$B$174*0.001*0.37*1.7</f>
        <v>162911</v>
      </c>
      <c r="AL174" s="3">
        <f>railway_new!AM174*1000*railway_new!$B$174*0.001*0.37*1.7</f>
        <v>162911</v>
      </c>
      <c r="AM174" s="3">
        <f>railway_new!AN174*1000*railway_new!$B$174*0.001*0.37*1.7</f>
        <v>162911</v>
      </c>
      <c r="AN174" s="3">
        <f>railway_new!AO174*1000*railway_new!$B$174*0.001*0.37*1.7</f>
        <v>162911</v>
      </c>
      <c r="AO174" s="3">
        <f>railway_new!AP174*1000*railway_new!$B$174*0.001*0.37*1.7</f>
        <v>162911</v>
      </c>
      <c r="AP174" s="3">
        <f>railway_new!AQ174*1000*railway_new!$B$174*0.001*0.37*1.7</f>
        <v>162911</v>
      </c>
      <c r="AQ174" s="3">
        <f>railway_new!AR174*1000*railway_new!$B$174*0.001*0.37*1.7</f>
        <v>162911</v>
      </c>
      <c r="AR174" s="3">
        <f>railway_new!AS174*1000*railway_new!$B$174*0.001*0.37*1.7</f>
        <v>162911</v>
      </c>
      <c r="AS174" s="3">
        <f>railway_new!AT174*1000*railway_new!$B$174*0.001*0.37*1.7</f>
        <v>162911</v>
      </c>
      <c r="AT174" s="3">
        <f>railway_new!AU174*1000*railway_new!$B$174*0.001*0.37*1.7</f>
        <v>162911</v>
      </c>
      <c r="AU174" s="3">
        <f>railway_new!AV174*1000*railway_new!$B$174*0.001*0.37*1.7</f>
        <v>162911</v>
      </c>
      <c r="AV174" s="3">
        <f>railway_new!AW174*1000*railway_new!$B$174*0.001*0.37*1.7</f>
        <v>162911</v>
      </c>
      <c r="AW174" s="3">
        <f>railway_new!AX174*1000*railway_new!$B$174*0.001*0.37*1.7</f>
        <v>162911</v>
      </c>
      <c r="AX174" s="3">
        <f>railway_new!AY174*1000*railway_new!$B$174*0.001*0.37*1.7</f>
        <v>162911</v>
      </c>
      <c r="AY174" s="3">
        <f>railway_new!AZ174*1000*railway_new!$B$174*0.001*0.37*1.7</f>
        <v>162911</v>
      </c>
      <c r="AZ174" s="3">
        <f>railway_new!BA174*1000*railway_new!$B$174*0.001*0.37*1.7</f>
        <v>162911</v>
      </c>
    </row>
    <row r="175" spans="1:52" ht="13.5" customHeight="1">
      <c r="A175" s="5" t="s">
        <v>349</v>
      </c>
      <c r="B175" s="5" t="s">
        <v>16</v>
      </c>
      <c r="C175" s="3">
        <f>railway_new!D175*1000*railway_new!$B$175*0.001*0.37*1.7</f>
        <v>0</v>
      </c>
      <c r="D175" s="3">
        <f>railway_new!E175*1000*railway_new!$B$175*0.001*0.37*1.7</f>
        <v>0</v>
      </c>
      <c r="E175" s="3">
        <f>railway_new!F175*1000*railway_new!$B$175*0.001*0.37*1.7</f>
        <v>0</v>
      </c>
      <c r="F175" s="3">
        <f>railway_new!G175*1000*railway_new!$B$175*0.001*0.37*1.7</f>
        <v>0</v>
      </c>
      <c r="G175" s="3">
        <f>railway_new!H175*1000*railway_new!$B$175*0.001*0.37*1.7</f>
        <v>0</v>
      </c>
      <c r="H175" s="3">
        <f>railway_new!I175*1000*railway_new!$B$175*0.001*0.37*1.7</f>
        <v>0</v>
      </c>
      <c r="I175" s="3">
        <f>railway_new!J175*1000*railway_new!$B$175*0.001*0.37*1.7</f>
        <v>0</v>
      </c>
      <c r="J175" s="3">
        <f>railway_new!K175*1000*railway_new!$B$175*0.001*0.37*1.7</f>
        <v>0</v>
      </c>
      <c r="K175" s="3">
        <f>railway_new!L175*1000*railway_new!$B$175*0.001*0.37*1.7</f>
        <v>0</v>
      </c>
      <c r="L175" s="3">
        <f>railway_new!M175*1000*railway_new!$B$175*0.001*0.37*1.7</f>
        <v>0</v>
      </c>
      <c r="M175" s="3">
        <f>railway_new!N175*1000*railway_new!$B$175*0.001*0.37*1.7</f>
        <v>0</v>
      </c>
      <c r="N175" s="3">
        <f>railway_new!O175*1000*railway_new!$B$175*0.001*0.37*1.7</f>
        <v>0</v>
      </c>
      <c r="O175" s="3">
        <f>railway_new!P175*1000*railway_new!$B$175*0.001*0.37*1.7</f>
        <v>0</v>
      </c>
      <c r="P175" s="3">
        <f>railway_new!Q175*1000*railway_new!$B$175*0.001*0.37*1.7</f>
        <v>0</v>
      </c>
      <c r="Q175" s="3">
        <f>railway_new!R175*1000*railway_new!$B$175*0.001*0.37*1.7</f>
        <v>0</v>
      </c>
      <c r="R175" s="3">
        <f>railway_new!S175*1000*railway_new!$B$175*0.001*0.37*1.7</f>
        <v>0</v>
      </c>
      <c r="S175" s="3">
        <f>railway_new!T175*1000*railway_new!$B$175*0.001*0.37*1.7</f>
        <v>0</v>
      </c>
      <c r="T175" s="3">
        <f>railway_new!U175*1000*railway_new!$B$175*0.001*0.37*1.7</f>
        <v>0</v>
      </c>
      <c r="U175" s="3">
        <f>railway_new!V175*1000*railway_new!$B$175*0.001*0.37*1.7</f>
        <v>0</v>
      </c>
      <c r="V175" s="3">
        <f>railway_new!W175*1000*railway_new!$B$175*0.001*0.37*1.7</f>
        <v>0</v>
      </c>
      <c r="W175" s="3">
        <f>railway_new!X175*1000*railway_new!$B$175*0.001*0.37*1.7</f>
        <v>0</v>
      </c>
      <c r="X175" s="3">
        <f>railway_new!Y175*1000*railway_new!$B$175*0.001*0.37*1.7</f>
        <v>0</v>
      </c>
      <c r="Y175" s="3">
        <f>railway_new!Z175*1000*railway_new!$B$175*0.001*0.37*1.7</f>
        <v>0</v>
      </c>
      <c r="Z175" s="3">
        <f>railway_new!AA175*1000*railway_new!$B$175*0.001*0.37*1.7</f>
        <v>0</v>
      </c>
      <c r="AA175" s="3">
        <f>railway_new!AB175*1000*railway_new!$B$175*0.001*0.37*1.7</f>
        <v>0</v>
      </c>
      <c r="AB175" s="3">
        <f>railway_new!AC175*1000*railway_new!$B$175*0.001*0.37*1.7</f>
        <v>0</v>
      </c>
      <c r="AC175" s="3">
        <f>railway_new!AD175*1000*railway_new!$B$175*0.001*0.37*1.7</f>
        <v>0</v>
      </c>
      <c r="AD175" s="3">
        <f>railway_new!AE175*1000*railway_new!$B$175*0.001*0.37*1.7</f>
        <v>0</v>
      </c>
      <c r="AE175" s="3">
        <f>railway_new!AF175*1000*railway_new!$B$175*0.001*0.37*1.7</f>
        <v>0</v>
      </c>
      <c r="AF175" s="3">
        <f>railway_new!AG175*1000*railway_new!$B$175*0.001*0.37*1.7</f>
        <v>0</v>
      </c>
      <c r="AG175" s="3">
        <f>railway_new!AH175*1000*railway_new!$B$175*0.001*0.37*1.7</f>
        <v>0</v>
      </c>
      <c r="AH175" s="3">
        <f>railway_new!AI175*1000*railway_new!$B$175*0.001*0.37*1.7</f>
        <v>0</v>
      </c>
      <c r="AI175" s="3">
        <f>railway_new!AJ175*1000*railway_new!$B$175*0.001*0.37*1.7</f>
        <v>0</v>
      </c>
      <c r="AJ175" s="3">
        <f>railway_new!AK175*1000*railway_new!$B$175*0.001*0.37*1.7</f>
        <v>0</v>
      </c>
      <c r="AK175" s="3">
        <f>railway_new!AL175*1000*railway_new!$B$175*0.001*0.37*1.7</f>
        <v>0</v>
      </c>
      <c r="AL175" s="3">
        <f>railway_new!AM175*1000*railway_new!$B$175*0.001*0.37*1.7</f>
        <v>0</v>
      </c>
      <c r="AM175" s="3">
        <f>railway_new!AN175*1000*railway_new!$B$175*0.001*0.37*1.7</f>
        <v>0</v>
      </c>
      <c r="AN175" s="3">
        <f>railway_new!AO175*1000*railway_new!$B$175*0.001*0.37*1.7</f>
        <v>0</v>
      </c>
      <c r="AO175" s="3">
        <f>railway_new!AP175*1000*railway_new!$B$175*0.001*0.37*1.7</f>
        <v>0</v>
      </c>
      <c r="AP175" s="3">
        <f>railway_new!AQ175*1000*railway_new!$B$175*0.001*0.37*1.7</f>
        <v>0</v>
      </c>
      <c r="AQ175" s="3">
        <f>railway_new!AR175*1000*railway_new!$B$175*0.001*0.37*1.7</f>
        <v>0</v>
      </c>
      <c r="AR175" s="3">
        <f>railway_new!AS175*1000*railway_new!$B$175*0.001*0.37*1.7</f>
        <v>0</v>
      </c>
      <c r="AS175" s="3">
        <f>railway_new!AT175*1000*railway_new!$B$175*0.001*0.37*1.7</f>
        <v>0</v>
      </c>
      <c r="AT175" s="3">
        <f>railway_new!AU175*1000*railway_new!$B$175*0.001*0.37*1.7</f>
        <v>0</v>
      </c>
      <c r="AU175" s="3">
        <f>railway_new!AV175*1000*railway_new!$B$175*0.001*0.37*1.7</f>
        <v>0</v>
      </c>
      <c r="AV175" s="3">
        <f>railway_new!AW175*1000*railway_new!$B$175*0.001*0.37*1.7</f>
        <v>0</v>
      </c>
      <c r="AW175" s="3">
        <f>railway_new!AX175*1000*railway_new!$B$175*0.001*0.37*1.7</f>
        <v>0</v>
      </c>
      <c r="AX175" s="3">
        <f>railway_new!AY175*1000*railway_new!$B$175*0.001*0.37*1.7</f>
        <v>0</v>
      </c>
      <c r="AY175" s="3">
        <f>railway_new!AZ175*1000*railway_new!$B$175*0.001*0.37*1.7</f>
        <v>0</v>
      </c>
      <c r="AZ175" s="3">
        <f>railway_new!BA175*1000*railway_new!$B$175*0.001*0.37*1.7</f>
        <v>0</v>
      </c>
    </row>
    <row r="176" spans="1:52" ht="13.5" customHeight="1">
      <c r="A176" s="5" t="s">
        <v>344</v>
      </c>
      <c r="B176" s="5" t="s">
        <v>98</v>
      </c>
      <c r="C176" s="3">
        <f>railway_new!D176*1000*railway_new!$B$176*0.001*0.37*1.7</f>
        <v>13935811.465624999</v>
      </c>
      <c r="D176" s="3">
        <f>railway_new!E176*1000*railway_new!$B$176*0.001*0.37*1.7</f>
        <v>14134894.4865625</v>
      </c>
      <c r="E176" s="3">
        <f>railway_new!F176*1000*railway_new!$B$176*0.001*0.37*1.7</f>
        <v>14333977.507499998</v>
      </c>
      <c r="F176" s="3">
        <f>railway_new!G176*1000*railway_new!$B$176*0.001*0.37*1.7</f>
        <v>14533060.528437501</v>
      </c>
      <c r="G176" s="3">
        <f>railway_new!H176*1000*railway_new!$B$176*0.001*0.37*1.7</f>
        <v>14732143.549374998</v>
      </c>
      <c r="H176" s="3">
        <f>railway_new!I176*1000*railway_new!$B$176*0.001*0.37*1.7</f>
        <v>14931226.5703125</v>
      </c>
      <c r="I176" s="3">
        <f>railway_new!J176*1000*railway_new!$B$176*0.001*0.37*1.7</f>
        <v>15130309.591250001</v>
      </c>
      <c r="J176" s="3">
        <f>railway_new!K176*1000*railway_new!$B$176*0.001*0.37*1.7</f>
        <v>15329392.612187499</v>
      </c>
      <c r="K176" s="3">
        <f>railway_new!L176*1000*railway_new!$B$176*0.001*0.37*1.7</f>
        <v>15528475.633125</v>
      </c>
      <c r="L176" s="3">
        <f>railway_new!M176*1000*railway_new!$B$176*0.001*0.37*1.7</f>
        <v>15727558.654062498</v>
      </c>
      <c r="M176" s="3">
        <f>railway_new!N176*1000*railway_new!$B$176*0.001*0.37*1.7</f>
        <v>15926641.674999999</v>
      </c>
      <c r="N176" s="3">
        <f>railway_new!O176*1000*railway_new!$B$176*0.001*0.37*1.7</f>
        <v>15733482.064999998</v>
      </c>
      <c r="O176" s="3">
        <f>railway_new!P176*1000*railway_new!$B$176*0.001*0.37*1.7</f>
        <v>15733482.064999998</v>
      </c>
      <c r="P176" s="3">
        <f>railway_new!Q176*1000*railway_new!$B$176*0.001*0.37*1.7</f>
        <v>15552056.449999999</v>
      </c>
      <c r="Q176" s="3">
        <f>railway_new!R176*1000*railway_new!$B$176*0.001*0.37*1.7</f>
        <v>15311960.860000001</v>
      </c>
      <c r="R176" s="3">
        <f>railway_new!S176*1000*railway_new!$B$176*0.001*0.37*1.7</f>
        <v>15166639.844999999</v>
      </c>
      <c r="S176" s="3">
        <f>railway_new!T176*1000*railway_new!$B$176*0.001*0.37*1.7</f>
        <v>15099846.335000001</v>
      </c>
      <c r="T176" s="3">
        <f>railway_new!U176*1000*railway_new!$B$176*0.001*0.37*1.7</f>
        <v>15046592.049999999</v>
      </c>
      <c r="U176" s="3">
        <f>railway_new!V176*1000*railway_new!$B$176*0.001*0.37*1.7</f>
        <v>15010487.449999999</v>
      </c>
      <c r="V176" s="3">
        <f>railway_new!W176*1000*railway_new!$B$176*0.001*0.37*1.7</f>
        <v>14982506.385000002</v>
      </c>
      <c r="W176" s="3">
        <f>railway_new!X176*1000*railway_new!$B$176*0.001*0.37*1.7</f>
        <v>14972577.619999999</v>
      </c>
      <c r="X176" s="3">
        <f>railway_new!Y176*1000*railway_new!$B$176*0.001*0.37*1.7</f>
        <v>14968967.16</v>
      </c>
      <c r="Y176" s="3">
        <f>railway_new!Z176*1000*railway_new!$B$176*0.001*0.37*1.7</f>
        <v>14918420.719999999</v>
      </c>
      <c r="Z176" s="3">
        <f>railway_new!AA176*1000*railway_new!$B$176*0.001*0.37*1.7</f>
        <v>14925641.639999999</v>
      </c>
      <c r="AA176" s="3">
        <f>railway_new!AB176*1000*railway_new!$B$176*0.001*0.37*1.7</f>
        <v>14925641.639999999</v>
      </c>
      <c r="AB176" s="3">
        <f>railway_new!AC176*1000*railway_new!$B$176*0.001*0.37*1.7</f>
        <v>15345357.614999998</v>
      </c>
      <c r="AC176" s="3">
        <f>railway_new!AD176*1000*railway_new!$B$176*0.001*0.37*1.7</f>
        <v>15345357.614999998</v>
      </c>
      <c r="AD176" s="3">
        <f>railway_new!AE176*1000*railway_new!$B$176*0.001*0.37*1.7</f>
        <v>15336331.464999998</v>
      </c>
      <c r="AE176" s="3">
        <f>railway_new!AF176*1000*railway_new!$B$176*0.001*0.37*1.7</f>
        <v>15343552.385000002</v>
      </c>
      <c r="AF176" s="3">
        <f>railway_new!AG176*1000*railway_new!$B$176*0.001*0.37*1.7</f>
        <v>15334526.235000001</v>
      </c>
      <c r="AG176" s="3">
        <f>railway_new!AH176*1000*railway_new!$B$176*0.001*0.37*1.7</f>
        <v>15337234.08</v>
      </c>
      <c r="AH176" s="3">
        <f>railway_new!AI176*1000*railway_new!$B$176*0.001*0.37*1.7</f>
        <v>15337234.08</v>
      </c>
      <c r="AI176" s="3">
        <f>railway_new!AJ176*1000*railway_new!$B$176*0.001*0.37*1.7</f>
        <v>15353481.15</v>
      </c>
      <c r="AJ176" s="3">
        <f>railway_new!AK176*1000*railway_new!$B$176*0.001*0.37*1.7</f>
        <v>15260511.805</v>
      </c>
      <c r="AK176" s="3">
        <f>railway_new!AL176*1000*railway_new!$B$176*0.001*0.37*1.7</f>
        <v>14920225.949999999</v>
      </c>
      <c r="AL176" s="3">
        <f>railway_new!AM176*1000*railway_new!$B$176*0.001*0.37*1.7</f>
        <v>14839893.214999998</v>
      </c>
      <c r="AM176" s="3">
        <f>railway_new!AN176*1000*railway_new!$B$176*0.001*0.37*1.7</f>
        <v>14759560.48</v>
      </c>
      <c r="AN176" s="3">
        <f>railway_new!AO176*1000*railway_new!$B$176*0.001*0.37*1.7</f>
        <v>14679227.744999999</v>
      </c>
      <c r="AO176" s="3">
        <f>railway_new!AP176*1000*railway_new!$B$176*0.001*0.37*1.7</f>
        <v>14688253.895</v>
      </c>
      <c r="AP176" s="3">
        <f>railway_new!AQ176*1000*railway_new!$B$176*0.001*0.37*1.7</f>
        <v>14657564.985000001</v>
      </c>
      <c r="AQ176" s="3">
        <f>railway_new!AR176*1000*railway_new!$B$176*0.001*0.37*1.7</f>
        <v>14340747.119999999</v>
      </c>
      <c r="AR176" s="3">
        <f>railway_new!AS176*1000*railway_new!$B$176*0.001*0.37*1.7</f>
        <v>14631019.077850003</v>
      </c>
      <c r="AS176" s="3">
        <f>railway_new!AT176*1000*railway_new!$B$176*0.001*0.37*1.7</f>
        <v>14303288.5975</v>
      </c>
      <c r="AT176" s="3">
        <f>railway_new!AU176*1000*railway_new!$B$176*0.001*0.37*1.7</f>
        <v>14316376.514999999</v>
      </c>
      <c r="AU176" s="3">
        <f>railway_new!AV176*1000*railway_new!$B$176*0.001*0.37*1.7</f>
        <v>14922121.441499999</v>
      </c>
      <c r="AV176" s="3">
        <f>railway_new!AW176*1000*railway_new!$B$176*0.001*0.37*1.7</f>
        <v>14663070.9365</v>
      </c>
      <c r="AW176" s="3">
        <f>railway_new!AX176*1000*railway_new!$B$176*0.001*0.37*1.7</f>
        <v>14673812.055</v>
      </c>
      <c r="AX176" s="3">
        <f>railway_new!AY176*1000*railway_new!$B$176*0.001*0.37*1.7</f>
        <v>14707208.810000001</v>
      </c>
      <c r="AY176" s="3">
        <f>railway_new!AZ176*1000*railway_new!$B$176*0.001*0.37*1.7</f>
        <v>14708111.424999999</v>
      </c>
      <c r="AZ176" s="3">
        <f>railway_new!BA176*1000*railway_new!$B$176*0.001*0.37*1.7</f>
        <v>14754144.789999999</v>
      </c>
    </row>
    <row r="177" spans="1:52" ht="13.5" customHeight="1">
      <c r="A177" s="5" t="s">
        <v>348</v>
      </c>
      <c r="B177" s="5" t="s">
        <v>218</v>
      </c>
      <c r="C177" s="3">
        <f>railway_new!D177*1000*railway_new!$B$177*0.001*0.37*1.7</f>
        <v>288836800</v>
      </c>
      <c r="D177" s="3">
        <f>railway_new!E177*1000*railway_new!$B$177*0.001*0.37*1.7</f>
        <v>283948417.68300003</v>
      </c>
      <c r="E177" s="3">
        <f>railway_new!F177*1000*railway_new!$B$177*0.001*0.37*1.7</f>
        <v>279060035.366</v>
      </c>
      <c r="F177" s="3">
        <f>railway_new!G177*1000*railway_new!$B$177*0.001*0.37*1.7</f>
        <v>274171653.04900002</v>
      </c>
      <c r="G177" s="3">
        <f>railway_new!H177*1000*railway_new!$B$177*0.001*0.37*1.7</f>
        <v>269283270.73199999</v>
      </c>
      <c r="H177" s="3">
        <f>railway_new!I177*1000*railway_new!$B$177*0.001*0.37*1.7</f>
        <v>264394888.41500002</v>
      </c>
      <c r="I177" s="3">
        <f>railway_new!J177*1000*railway_new!$B$177*0.001*0.37*1.7</f>
        <v>259506506.09800005</v>
      </c>
      <c r="J177" s="3">
        <f>railway_new!K177*1000*railway_new!$B$177*0.001*0.37*1.7</f>
        <v>254618123.78100002</v>
      </c>
      <c r="K177" s="3">
        <f>railway_new!L177*1000*railway_new!$B$177*0.001*0.37*1.7</f>
        <v>249729741.46400014</v>
      </c>
      <c r="L177" s="3">
        <f>railway_new!M177*1000*railway_new!$B$177*0.001*0.37*1.7</f>
        <v>244841359.14700007</v>
      </c>
      <c r="M177" s="3">
        <f>railway_new!N177*1000*railway_new!$B$177*0.001*0.37*1.7</f>
        <v>239952976.83000001</v>
      </c>
      <c r="N177" s="3">
        <f>railway_new!O177*1000*railway_new!$B$177*0.001*0.37*1.7</f>
        <v>236077148.01999998</v>
      </c>
      <c r="O177" s="3">
        <f>railway_new!P177*1000*railway_new!$B$177*0.001*0.37*1.7</f>
        <v>231656139.75</v>
      </c>
      <c r="P177" s="3">
        <f>railway_new!Q177*1000*railway_new!$B$177*0.001*0.37*1.7</f>
        <v>226933658.06999999</v>
      </c>
      <c r="Q177" s="3">
        <f>railway_new!R177*1000*railway_new!$B$177*0.001*0.37*1.7</f>
        <v>221283288.16999999</v>
      </c>
      <c r="R177" s="3">
        <f>railway_new!S177*1000*railway_new!$B$177*0.001*0.37*1.7</f>
        <v>212207494.345</v>
      </c>
      <c r="S177" s="3">
        <f>railway_new!T177*1000*railway_new!$B$177*0.001*0.37*1.7</f>
        <v>203905241.57499999</v>
      </c>
      <c r="T177" s="3">
        <f>railway_new!U177*1000*railway_new!$B$177*0.001*0.37*1.7</f>
        <v>192489869.66999999</v>
      </c>
      <c r="U177" s="3">
        <f>railway_new!V177*1000*railway_new!$B$177*0.001*0.37*1.7</f>
        <v>185698594.41</v>
      </c>
      <c r="V177" s="3">
        <f>railway_new!W177*1000*railway_new!$B$177*0.001*0.37*1.7</f>
        <v>180866896.315</v>
      </c>
      <c r="W177" s="3">
        <f>railway_new!X177*1000*railway_new!$B$177*0.001*0.37*1.7</f>
        <v>174347308.16999999</v>
      </c>
      <c r="X177" s="3">
        <f>railway_new!Y177*1000*railway_new!$B$177*0.001*0.37*1.7</f>
        <v>169788199.80500001</v>
      </c>
      <c r="Y177" s="3">
        <f>railway_new!Z177*1000*railway_new!$B$177*0.001*0.37*1.7</f>
        <v>164590040.01999998</v>
      </c>
      <c r="Z177" s="3">
        <f>railway_new!AA177*1000*railway_new!$B$177*0.001*0.37*1.7</f>
        <v>160760244.57499999</v>
      </c>
      <c r="AA177" s="3">
        <f>railway_new!AB177*1000*railway_new!$B$177*0.001*0.37*1.7</f>
        <v>159168934.33000001</v>
      </c>
      <c r="AB177" s="3">
        <f>railway_new!AC177*1000*railway_new!$B$177*0.001*0.37*1.7</f>
        <v>181681957.66</v>
      </c>
      <c r="AC177" s="3">
        <f>railway_new!AD177*1000*railway_new!$B$177*0.001*0.37*1.7</f>
        <v>184020633.125</v>
      </c>
      <c r="AD177" s="3">
        <f>railway_new!AE177*1000*railway_new!$B$177*0.001*0.37*1.7</f>
        <v>176735627.45999998</v>
      </c>
      <c r="AE177" s="3">
        <f>railway_new!AF177*1000*railway_new!$B$177*0.001*0.37*1.7</f>
        <v>174037711.22499999</v>
      </c>
      <c r="AF177" s="3">
        <f>railway_new!AG177*1000*railway_new!$B$177*0.001*0.37*1.7</f>
        <v>175746361.41999999</v>
      </c>
      <c r="AG177" s="3">
        <f>railway_new!AH177*1000*railway_new!$B$177*0.001*0.37*1.7</f>
        <v>175176811.35500002</v>
      </c>
      <c r="AH177" s="3">
        <f>railway_new!AI177*1000*railway_new!$B$177*0.001*0.37*1.7</f>
        <v>175780660.78999999</v>
      </c>
      <c r="AI177" s="3">
        <f>railway_new!AJ177*1000*railway_new!$B$177*0.001*0.37*1.7</f>
        <v>178769219.05500001</v>
      </c>
      <c r="AJ177" s="3">
        <f>railway_new!AK177*1000*railway_new!$B$177*0.001*0.37*1.7</f>
        <v>177640047.69</v>
      </c>
      <c r="AK177" s="3">
        <f>railway_new!AL177*1000*railway_new!$B$177*0.001*0.37*1.7</f>
        <v>176342989.935</v>
      </c>
      <c r="AL177" s="3">
        <f>railway_new!AM177*1000*railway_new!$B$177*0.001*0.37*1.7</f>
        <v>175129875.375</v>
      </c>
      <c r="AM177" s="3">
        <f>railway_new!AN177*1000*railway_new!$B$177*0.001*0.37*1.7</f>
        <v>173095381.16499999</v>
      </c>
      <c r="AN177" s="3">
        <f>railway_new!AO177*1000*railway_new!$B$177*0.001*0.37*1.7</f>
        <v>174710619.73365</v>
      </c>
      <c r="AO177" s="3">
        <f>railway_new!AP177*1000*railway_new!$B$177*0.001*0.37*1.7</f>
        <v>173413101.64499998</v>
      </c>
      <c r="AP177" s="3">
        <f>railway_new!AQ177*1000*railway_new!$B$177*0.001*0.37*1.7</f>
        <v>173108017.77500001</v>
      </c>
      <c r="AQ177" s="3">
        <f>railway_new!AR177*1000*railway_new!$B$177*0.001*0.37*1.7</f>
        <v>175496337.065</v>
      </c>
      <c r="AR177" s="3">
        <f>railway_new!AS177*1000*railway_new!$B$177*0.001*0.37*1.7</f>
        <v>175230065.63999999</v>
      </c>
      <c r="AS177" s="3">
        <f>railway_new!AT177*1000*railway_new!$B$177*0.001*0.37*1.7</f>
        <v>138566385.90899998</v>
      </c>
      <c r="AT177" s="3">
        <f>railway_new!AU177*1000*railway_new!$B$177*0.001*0.37*1.7</f>
        <v>139292900.7225</v>
      </c>
      <c r="AU177" s="3">
        <f>railway_new!AV177*1000*railway_new!$B$177*0.001*0.37*1.7</f>
        <v>138039258.74899998</v>
      </c>
      <c r="AV177" s="3">
        <f>railway_new!AW177*1000*railway_new!$B$177*0.001*0.37*1.7</f>
        <v>136958287.02500001</v>
      </c>
      <c r="AW177" s="3">
        <f>railway_new!AX177*1000*railway_new!$B$177*0.001*0.37*1.7</f>
        <v>136538571.04999998</v>
      </c>
      <c r="AX177" s="3">
        <f>railway_new!AY177*1000*railway_new!$B$177*0.001*0.37*1.7</f>
        <v>136264176.09</v>
      </c>
      <c r="AY177" s="3">
        <f>railway_new!AZ177*1000*railway_new!$B$177*0.001*0.37*1.7</f>
        <v>135809526.74822399</v>
      </c>
      <c r="AZ177" s="3">
        <f>railway_new!BA177*1000*railway_new!$B$177*0.001*0.37*1.7</f>
        <v>135809526.74822399</v>
      </c>
    </row>
    <row r="178" spans="1:52" ht="13.5" customHeight="1">
      <c r="A178" s="5" t="s">
        <v>345</v>
      </c>
      <c r="B178" s="5" t="s">
        <v>217</v>
      </c>
      <c r="C178" s="3">
        <f>railway_new!D178*1000*railway_new!$B$178*0.001*0.37*1.7</f>
        <v>2373313.3156249998</v>
      </c>
      <c r="D178" s="3">
        <f>railway_new!E178*1000*railway_new!$B$178*0.001*0.37*1.7</f>
        <v>2407217.7915624999</v>
      </c>
      <c r="E178" s="3">
        <f>railway_new!F178*1000*railway_new!$B$178*0.001*0.37*1.7</f>
        <v>2441122.2674999996</v>
      </c>
      <c r="F178" s="3">
        <f>railway_new!G178*1000*railway_new!$B$178*0.001*0.37*1.7</f>
        <v>2475026.7434375002</v>
      </c>
      <c r="G178" s="3">
        <f>railway_new!H178*1000*railway_new!$B$178*0.001*0.37*1.7</f>
        <v>2508931.2193749999</v>
      </c>
      <c r="H178" s="3">
        <f>railway_new!I178*1000*railway_new!$B$178*0.001*0.37*1.7</f>
        <v>2542835.6953125</v>
      </c>
      <c r="I178" s="3">
        <f>railway_new!J178*1000*railway_new!$B$178*0.001*0.37*1.7</f>
        <v>2576740.1712499997</v>
      </c>
      <c r="J178" s="3">
        <f>railway_new!K178*1000*railway_new!$B$178*0.001*0.37*1.7</f>
        <v>2610644.6471874998</v>
      </c>
      <c r="K178" s="3">
        <f>railway_new!L178*1000*railway_new!$B$178*0.001*0.37*1.7</f>
        <v>2644549.1231249999</v>
      </c>
      <c r="L178" s="3">
        <f>railway_new!M178*1000*railway_new!$B$178*0.001*0.37*1.7</f>
        <v>2678453.5990625001</v>
      </c>
      <c r="M178" s="3">
        <f>railway_new!N178*1000*railway_new!$B$178*0.001*0.37*1.7</f>
        <v>2712358.0749999997</v>
      </c>
      <c r="N178" s="3">
        <f>railway_new!O178*1000*railway_new!$B$178*0.001*0.37*1.7</f>
        <v>2752975.75</v>
      </c>
      <c r="O178" s="3">
        <f>railway_new!P178*1000*railway_new!$B$178*0.001*0.37*1.7</f>
        <v>2716871.15</v>
      </c>
      <c r="P178" s="3">
        <f>railway_new!Q178*1000*railway_new!$B$178*0.001*0.37*1.7</f>
        <v>2708747.6149999998</v>
      </c>
      <c r="Q178" s="3">
        <f>railway_new!R178*1000*railway_new!$B$178*0.001*0.37*1.7</f>
        <v>2709650.23</v>
      </c>
      <c r="R178" s="3">
        <f>railway_new!S178*1000*railway_new!$B$178*0.001*0.37*1.7</f>
        <v>2699721.4649999999</v>
      </c>
      <c r="S178" s="3">
        <f>railway_new!T178*1000*railway_new!$B$178*0.001*0.37*1.7</f>
        <v>2699721.4649999999</v>
      </c>
      <c r="T178" s="3">
        <f>railway_new!U178*1000*railway_new!$B$178*0.001*0.37*1.7</f>
        <v>2699721.4649999999</v>
      </c>
      <c r="U178" s="3">
        <f>railway_new!V178*1000*railway_new!$B$178*0.001*0.37*1.7</f>
        <v>2699721.4649999999</v>
      </c>
      <c r="V178" s="3">
        <f>railway_new!W178*1000*railway_new!$B$178*0.001*0.37*1.7</f>
        <v>2699721.4649999999</v>
      </c>
      <c r="W178" s="3">
        <f>railway_new!X178*1000*railway_new!$B$178*0.001*0.37*1.7</f>
        <v>2699721.4649999999</v>
      </c>
      <c r="X178" s="3">
        <f>railway_new!Y178*1000*railway_new!$B$178*0.001*0.37*1.7</f>
        <v>2699721.4649999999</v>
      </c>
      <c r="Y178" s="3">
        <f>railway_new!Z178*1000*railway_new!$B$178*0.001*0.37*1.7</f>
        <v>2699721.4649999999</v>
      </c>
      <c r="Z178" s="3">
        <f>railway_new!AA178*1000*railway_new!$B$178*0.001*0.37*1.7</f>
        <v>2701797.4794999999</v>
      </c>
      <c r="AA178" s="3">
        <f>railway_new!AB178*1000*railway_new!$B$178*0.001*0.37*1.7</f>
        <v>2705723.8547499999</v>
      </c>
      <c r="AB178" s="3">
        <f>railway_new!AC178*1000*railway_new!$B$178*0.001*0.37*1.7</f>
        <v>2709650.23</v>
      </c>
      <c r="AC178" s="3">
        <f>railway_new!AD178*1000*railway_new!$B$178*0.001*0.37*1.7</f>
        <v>2701526.6950000003</v>
      </c>
      <c r="AD178" s="3">
        <f>railway_new!AE178*1000*railway_new!$B$178*0.001*0.37*1.7</f>
        <v>2701526.6950000003</v>
      </c>
      <c r="AE178" s="3">
        <f>railway_new!AF178*1000*railway_new!$B$178*0.001*0.37*1.7</f>
        <v>2701526.6950000003</v>
      </c>
      <c r="AF178" s="3">
        <f>railway_new!AG178*1000*railway_new!$B$178*0.001*0.37*1.7</f>
        <v>2701526.6950000003</v>
      </c>
      <c r="AG178" s="3">
        <f>railway_new!AH178*1000*railway_new!$B$178*0.001*0.37*1.7</f>
        <v>2701526.6950000003</v>
      </c>
      <c r="AH178" s="3">
        <f>railway_new!AI178*1000*railway_new!$B$178*0.001*0.37*1.7</f>
        <v>2701526.6950000003</v>
      </c>
      <c r="AI178" s="3">
        <f>railway_new!AJ178*1000*railway_new!$B$178*0.001*0.37*1.7</f>
        <v>2701526.6950000003</v>
      </c>
      <c r="AJ178" s="3">
        <f>railway_new!AK178*1000*railway_new!$B$178*0.001*0.37*1.7</f>
        <v>2701526.6950000003</v>
      </c>
      <c r="AK178" s="3">
        <f>railway_new!AL178*1000*railway_new!$B$178*0.001*0.37*1.7</f>
        <v>2701526.6950000003</v>
      </c>
      <c r="AL178" s="3">
        <f>railway_new!AM178*1000*railway_new!$B$178*0.001*0.37*1.7</f>
        <v>2701526.6950000003</v>
      </c>
      <c r="AM178" s="3">
        <f>railway_new!AN178*1000*railway_new!$B$178*0.001*0.37*1.7</f>
        <v>2701526.6950000003</v>
      </c>
      <c r="AN178" s="3">
        <f>railway_new!AO178*1000*railway_new!$B$178*0.001*0.37*1.7</f>
        <v>1481191.2149999999</v>
      </c>
      <c r="AO178" s="3">
        <f>railway_new!AP178*1000*railway_new!$B$178*0.001*0.37*1.7</f>
        <v>1481191.2149999999</v>
      </c>
      <c r="AP178" s="3">
        <f>railway_new!AQ178*1000*railway_new!$B$178*0.001*0.37*1.7</f>
        <v>1459679.1917050001</v>
      </c>
      <c r="AQ178" s="3">
        <f>railway_new!AR178*1000*railway_new!$B$178*0.001*0.37*1.7</f>
        <v>1438167.1684099997</v>
      </c>
      <c r="AR178" s="3">
        <f>railway_new!AS178*1000*railway_new!$B$178*0.001*0.37*1.7</f>
        <v>1416655.1451149997</v>
      </c>
      <c r="AS178" s="3">
        <f>railway_new!AT178*1000*railway_new!$B$178*0.001*0.37*1.7</f>
        <v>1395143.1218199995</v>
      </c>
      <c r="AT178" s="3">
        <f>railway_new!AU178*1000*railway_new!$B$178*0.001*0.37*1.7</f>
        <v>1373631.0985249998</v>
      </c>
      <c r="AU178" s="3">
        <f>railway_new!AV178*1000*railway_new!$B$178*0.001*0.37*1.7</f>
        <v>1352117.27</v>
      </c>
      <c r="AV178" s="3">
        <f>railway_new!AW178*1000*railway_new!$B$178*0.001*0.37*1.7</f>
        <v>1352117.27</v>
      </c>
      <c r="AW178" s="3">
        <f>railway_new!AX178*1000*railway_new!$B$178*0.001*0.37*1.7</f>
        <v>1352117.27</v>
      </c>
      <c r="AX178" s="3">
        <f>railway_new!AY178*1000*railway_new!$B$178*0.001*0.37*1.7</f>
        <v>1352117.27</v>
      </c>
      <c r="AY178" s="3">
        <f>railway_new!AZ178*1000*railway_new!$B$178*0.001*0.37*1.7</f>
        <v>1352117.27</v>
      </c>
      <c r="AZ178" s="3">
        <f>railway_new!BA178*1000*railway_new!$B$178*0.001*0.37*1.7</f>
        <v>1352117.27</v>
      </c>
    </row>
    <row r="179" spans="1:52" ht="13.5" customHeight="1">
      <c r="A179" s="4" t="s">
        <v>372</v>
      </c>
      <c r="B179" s="3" t="s">
        <v>373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</row>
    <row r="180" spans="1:52" ht="13.5" customHeight="1">
      <c r="A180" s="4" t="s">
        <v>224</v>
      </c>
      <c r="B180" s="5" t="s">
        <v>225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</row>
    <row r="181" spans="1:52" ht="13.5" customHeight="1">
      <c r="A181" s="4" t="s">
        <v>347</v>
      </c>
      <c r="B181" s="5" t="s">
        <v>221</v>
      </c>
      <c r="C181" s="3">
        <f>railway_new!D181*1000*railway_new!$B$181*0.001*0.37*1.7</f>
        <v>223468.47157894736</v>
      </c>
      <c r="D181" s="3">
        <f>railway_new!E181*1000*railway_new!$B$181*0.001*0.37*1.7</f>
        <v>226660.87831578948</v>
      </c>
      <c r="E181" s="3">
        <f>railway_new!F181*1000*railway_new!$B$181*0.001*0.37*1.7</f>
        <v>229853.2850526316</v>
      </c>
      <c r="F181" s="3">
        <f>railway_new!G181*1000*railway_new!$B$181*0.001*0.37*1.7</f>
        <v>233045.69178947367</v>
      </c>
      <c r="G181" s="3">
        <f>railway_new!H181*1000*railway_new!$B$181*0.001*0.37*1.7</f>
        <v>236238.09852631573</v>
      </c>
      <c r="H181" s="3">
        <f>railway_new!I181*1000*railway_new!$B$181*0.001*0.37*1.7</f>
        <v>239430.5052631578</v>
      </c>
      <c r="I181" s="3">
        <f>railway_new!J181*1000*railway_new!$B$181*0.001*0.37*1.7</f>
        <v>242622.91199999987</v>
      </c>
      <c r="J181" s="3">
        <f>railway_new!K181*1000*railway_new!$B$181*0.001*0.37*1.7</f>
        <v>245815.31873684199</v>
      </c>
      <c r="K181" s="3">
        <f>railway_new!L181*1000*railway_new!$B$181*0.001*0.37*1.7</f>
        <v>249007.72547368411</v>
      </c>
      <c r="L181" s="3">
        <f>railway_new!M181*1000*railway_new!$B$181*0.001*0.37*1.7</f>
        <v>252200.13221052618</v>
      </c>
      <c r="M181" s="3">
        <f>railway_new!N181*1000*railway_new!$B$181*0.001*0.37*1.7</f>
        <v>255392.53894736819</v>
      </c>
      <c r="N181" s="3">
        <f>railway_new!O181*1000*railway_new!$B$181*0.001*0.37*1.7</f>
        <v>258584.94568421031</v>
      </c>
      <c r="O181" s="3">
        <f>railway_new!P181*1000*railway_new!$B$181*0.001*0.37*1.7</f>
        <v>261777.35242105238</v>
      </c>
      <c r="P181" s="3">
        <f>railway_new!Q181*1000*railway_new!$B$181*0.001*0.37*1.7</f>
        <v>264969.75915789447</v>
      </c>
      <c r="Q181" s="3">
        <f>railway_new!R181*1000*railway_new!$B$181*0.001*0.37*1.7</f>
        <v>268162.16589473659</v>
      </c>
      <c r="R181" s="3">
        <f>railway_new!S181*1000*railway_new!$B$181*0.001*0.37*1.7</f>
        <v>271354.57263157866</v>
      </c>
      <c r="S181" s="3">
        <f>railway_new!T181*1000*railway_new!$B$181*0.001*0.37*1.7</f>
        <v>274546.97936842073</v>
      </c>
      <c r="T181" s="3">
        <f>railway_new!U181*1000*railway_new!$B$181*0.001*0.37*1.7</f>
        <v>277739.38610526285</v>
      </c>
      <c r="U181" s="3">
        <f>railway_new!V181*1000*railway_new!$B$181*0.001*0.37*1.7</f>
        <v>280931.79284210491</v>
      </c>
      <c r="V181" s="3">
        <f>railway_new!W181*1000*railway_new!$B$181*0.001*0.37*1.7</f>
        <v>284124.19957894698</v>
      </c>
      <c r="W181" s="3">
        <f>railway_new!X181*1000*railway_new!$B$181*0.001*0.37*1.7</f>
        <v>287316.60631578905</v>
      </c>
      <c r="X181" s="3">
        <f>railway_new!Y181*1000*railway_new!$B$181*0.001*0.37*1.7</f>
        <v>290509.01305263117</v>
      </c>
      <c r="Y181" s="3">
        <f>railway_new!Z181*1000*railway_new!$B$181*0.001*0.37*1.7</f>
        <v>293701.41978947324</v>
      </c>
      <c r="Z181" s="3">
        <f>railway_new!AA181*1000*railway_new!$B$181*0.001*0.37*1.7</f>
        <v>296893.82652631536</v>
      </c>
      <c r="AA181" s="3">
        <f>railway_new!AB181*1000*railway_new!$B$181*0.001*0.37*1.7</f>
        <v>300086.23326315737</v>
      </c>
      <c r="AB181" s="3">
        <f>railway_new!AC181*1000*railway_new!$B$181*0.001*0.37*1.7</f>
        <v>303278.64</v>
      </c>
      <c r="AC181" s="3">
        <f>railway_new!AD181*1000*railway_new!$B$181*0.001*0.37*1.7</f>
        <v>303278.64</v>
      </c>
      <c r="AD181" s="3">
        <f>railway_new!AE181*1000*railway_new!$B$181*0.001*0.37*1.7</f>
        <v>303278.64</v>
      </c>
      <c r="AE181" s="3">
        <f>railway_new!AF181*1000*railway_new!$B$181*0.001*0.37*1.7</f>
        <v>303278.64</v>
      </c>
      <c r="AF181" s="3">
        <f>railway_new!AG181*1000*railway_new!$B$181*0.001*0.37*1.7</f>
        <v>303278.64</v>
      </c>
      <c r="AG181" s="3">
        <f>railway_new!AH181*1000*railway_new!$B$181*0.001*0.37*1.7</f>
        <v>303278.64</v>
      </c>
      <c r="AH181" s="3">
        <f>railway_new!AI181*1000*railway_new!$B$181*0.001*0.37*1.7</f>
        <v>303278.64</v>
      </c>
      <c r="AI181" s="3">
        <f>railway_new!AJ181*1000*railway_new!$B$181*0.001*0.37*1.7</f>
        <v>303278.64</v>
      </c>
      <c r="AJ181" s="3">
        <f>railway_new!AK181*1000*railway_new!$B$181*0.001*0.37*1.7</f>
        <v>303278.64</v>
      </c>
      <c r="AK181" s="3">
        <f>railway_new!AL181*1000*railway_new!$B$181*0.001*0.37*1.7</f>
        <v>303278.64</v>
      </c>
      <c r="AL181" s="3">
        <f>railway_new!AM181*1000*railway_new!$B$181*0.001*0.37*1.7</f>
        <v>303278.64</v>
      </c>
      <c r="AM181" s="3">
        <f>railway_new!AN181*1000*railway_new!$B$181*0.001*0.37*1.7</f>
        <v>303278.64</v>
      </c>
      <c r="AN181" s="3">
        <f>railway_new!AO181*1000*railway_new!$B$181*0.001*0.37*1.7</f>
        <v>303278.64</v>
      </c>
      <c r="AO181" s="3">
        <f>railway_new!AP181*1000*railway_new!$B$181*0.001*0.37*1.7</f>
        <v>303278.64</v>
      </c>
      <c r="AP181" s="3">
        <f>railway_new!AQ181*1000*railway_new!$B$181*0.001*0.37*1.7</f>
        <v>303278.64</v>
      </c>
      <c r="AQ181" s="3">
        <f>railway_new!AR181*1000*railway_new!$B$181*0.001*0.37*1.7</f>
        <v>303278.64</v>
      </c>
      <c r="AR181" s="3">
        <f>railway_new!AS181*1000*railway_new!$B$181*0.001*0.37*1.7</f>
        <v>303278.64</v>
      </c>
      <c r="AS181" s="3">
        <f>railway_new!AT181*1000*railway_new!$B$181*0.001*0.37*1.7</f>
        <v>303278.64</v>
      </c>
      <c r="AT181" s="3">
        <f>railway_new!AU181*1000*railway_new!$B$181*0.001*0.37*1.7</f>
        <v>303278.64</v>
      </c>
      <c r="AU181" s="3">
        <f>railway_new!AV181*1000*railway_new!$B$181*0.001*0.37*1.7</f>
        <v>303278.64</v>
      </c>
      <c r="AV181" s="3">
        <f>railway_new!AW181*1000*railway_new!$B$181*0.001*0.37*1.7</f>
        <v>303278.64</v>
      </c>
      <c r="AW181" s="3">
        <f>railway_new!AX181*1000*railway_new!$B$181*0.001*0.37*1.7</f>
        <v>303278.64</v>
      </c>
      <c r="AX181" s="3">
        <f>railway_new!AY181*1000*railway_new!$B$181*0.001*0.37*1.7</f>
        <v>303278.64</v>
      </c>
      <c r="AY181" s="3">
        <f>railway_new!AZ181*1000*railway_new!$B$181*0.001*0.37*1.7</f>
        <v>303278.64</v>
      </c>
      <c r="AZ181" s="3">
        <f>railway_new!BA181*1000*railway_new!$B$181*0.001*0.37*1.7</f>
        <v>303278.64</v>
      </c>
    </row>
    <row r="182" spans="1:52" ht="13.5" customHeight="1">
      <c r="A182" s="4" t="s">
        <v>222</v>
      </c>
      <c r="B182" s="5" t="s">
        <v>223</v>
      </c>
      <c r="C182" s="3">
        <f>railway_new!D182*1000*railway_new!$B$182*0.001*0.37*1.7</f>
        <v>1459594.5</v>
      </c>
      <c r="D182" s="3">
        <f>railway_new!E182*1000*railway_new!$B$182*0.001*0.37*1.7</f>
        <v>1480445.8499999999</v>
      </c>
      <c r="E182" s="3">
        <f>railway_new!F182*1000*railway_new!$B$182*0.001*0.37*1.7</f>
        <v>1501297.2</v>
      </c>
      <c r="F182" s="3">
        <f>railway_new!G182*1000*railway_new!$B$182*0.001*0.37*1.7</f>
        <v>1522148.55</v>
      </c>
      <c r="G182" s="3">
        <f>railway_new!H182*1000*railway_new!$B$182*0.001*0.37*1.7</f>
        <v>1542999.9000000001</v>
      </c>
      <c r="H182" s="3">
        <f>railway_new!I182*1000*railway_new!$B$182*0.001*0.37*1.7</f>
        <v>1563851.2500000002</v>
      </c>
      <c r="I182" s="3">
        <f>railway_new!J182*1000*railway_new!$B$182*0.001*0.37*1.7</f>
        <v>1584702.6</v>
      </c>
      <c r="J182" s="3">
        <f>railway_new!K182*1000*railway_new!$B$182*0.001*0.37*1.7</f>
        <v>1605553.9500000002</v>
      </c>
      <c r="K182" s="3">
        <f>railway_new!L182*1000*railway_new!$B$182*0.001*0.37*1.7</f>
        <v>1626405.3000000005</v>
      </c>
      <c r="L182" s="3">
        <f>railway_new!M182*1000*railway_new!$B$182*0.001*0.37*1.7</f>
        <v>1647256.6500000006</v>
      </c>
      <c r="M182" s="3">
        <f>railway_new!N182*1000*railway_new!$B$182*0.001*0.37*1.7</f>
        <v>1668108</v>
      </c>
      <c r="N182" s="3">
        <f>railway_new!O182*1000*railway_new!$B$182*0.001*0.37*1.7</f>
        <v>1679411.13</v>
      </c>
      <c r="O182" s="3">
        <f>railway_new!P182*1000*railway_new!$B$182*0.001*0.37*1.7</f>
        <v>1690714.2599999995</v>
      </c>
      <c r="P182" s="3">
        <f>railway_new!Q182*1000*railway_new!$B$182*0.001*0.37*1.7</f>
        <v>1702017.3899999997</v>
      </c>
      <c r="Q182" s="3">
        <f>railway_new!R182*1000*railway_new!$B$182*0.001*0.37*1.7</f>
        <v>1713320.5199999993</v>
      </c>
      <c r="R182" s="3">
        <f>railway_new!S182*1000*railway_new!$B$182*0.001*0.37*1.7</f>
        <v>1724623.6499999994</v>
      </c>
      <c r="S182" s="3">
        <f>railway_new!T182*1000*railway_new!$B$182*0.001*0.37*1.7</f>
        <v>1781139.3</v>
      </c>
      <c r="T182" s="3">
        <f>railway_new!U182*1000*railway_new!$B$182*0.001*0.37*1.7</f>
        <v>1781139.3</v>
      </c>
      <c r="U182" s="3">
        <f>railway_new!V182*1000*railway_new!$B$182*0.001*0.37*1.7</f>
        <v>1781139.3</v>
      </c>
      <c r="V182" s="3">
        <f>railway_new!W182*1000*railway_new!$B$182*0.001*0.37*1.7</f>
        <v>1781139.3</v>
      </c>
      <c r="W182" s="3">
        <f>railway_new!X182*1000*railway_new!$B$182*0.001*0.37*1.7</f>
        <v>1781139.3</v>
      </c>
      <c r="X182" s="3">
        <f>railway_new!Y182*1000*railway_new!$B$182*0.001*0.37*1.7</f>
        <v>1781139.3</v>
      </c>
      <c r="Y182" s="3">
        <f>railway_new!Z182*1000*railway_new!$B$182*0.001*0.37*1.7</f>
        <v>1781139.3</v>
      </c>
      <c r="Z182" s="3">
        <f>railway_new!AA182*1000*railway_new!$B$182*0.001*0.37*1.7</f>
        <v>1781139.3</v>
      </c>
      <c r="AA182" s="3">
        <f>railway_new!AB182*1000*railway_new!$B$182*0.001*0.37*1.7</f>
        <v>1781139.3</v>
      </c>
      <c r="AB182" s="3">
        <f>railway_new!AC182*1000*railway_new!$B$182*0.001*0.37*1.7</f>
        <v>1781328</v>
      </c>
      <c r="AC182" s="3">
        <f>railway_new!AD182*1000*railway_new!$B$182*0.001*0.37*1.7</f>
        <v>1664334</v>
      </c>
      <c r="AD182" s="3">
        <f>railway_new!AE182*1000*railway_new!$B$182*0.001*0.37*1.7</f>
        <v>1518406</v>
      </c>
      <c r="AE182" s="3">
        <f>railway_new!AF182*1000*railway_new!$B$182*0.001*0.37*1.7</f>
        <v>1655528</v>
      </c>
      <c r="AF182" s="3">
        <f>railway_new!AG182*1000*railway_new!$B$182*0.001*0.37*1.7</f>
        <v>1655528</v>
      </c>
      <c r="AG182" s="3">
        <f>railway_new!AH182*1000*railway_new!$B$182*0.001*0.37*1.7</f>
        <v>1976318</v>
      </c>
      <c r="AH182" s="3">
        <f>railway_new!AI182*1000*railway_new!$B$182*0.001*0.37*1.7</f>
        <v>1476263</v>
      </c>
      <c r="AI182" s="3">
        <f>railway_new!AJ182*1000*railway_new!$B$182*0.001*0.37*1.7</f>
        <v>1600805</v>
      </c>
      <c r="AJ182" s="3">
        <f>railway_new!AK182*1000*railway_new!$B$182*0.001*0.37*1.7</f>
        <v>1635400</v>
      </c>
      <c r="AK182" s="3">
        <f>railway_new!AL182*1000*railway_new!$B$182*0.001*0.37*1.7</f>
        <v>1680059</v>
      </c>
      <c r="AL182" s="3">
        <f>railway_new!AM182*1000*railway_new!$B$182*0.001*0.37*1.7</f>
        <v>1979463</v>
      </c>
      <c r="AM182" s="3">
        <f>railway_new!AN182*1000*railway_new!$B$182*0.001*0.37*1.7</f>
        <v>1979463</v>
      </c>
      <c r="AN182" s="3">
        <f>railway_new!AO182*1000*railway_new!$B$182*0.001*0.37*1.7</f>
        <v>1979463</v>
      </c>
      <c r="AO182" s="3">
        <f>railway_new!AP182*1000*railway_new!$B$182*0.001*0.37*1.7</f>
        <v>1979463</v>
      </c>
      <c r="AP182" s="3">
        <f>railway_new!AQ182*1000*railway_new!$B$182*0.001*0.37*1.7</f>
        <v>1979463</v>
      </c>
      <c r="AQ182" s="3">
        <f>railway_new!AR182*1000*railway_new!$B$182*0.001*0.37*1.7</f>
        <v>1620658.1269999999</v>
      </c>
      <c r="AR182" s="3">
        <f>railway_new!AS182*1000*railway_new!$B$182*0.001*0.37*1.7</f>
        <v>1476263</v>
      </c>
      <c r="AS182" s="3">
        <f>railway_new!AT182*1000*railway_new!$B$182*0.001*0.37*1.7</f>
        <v>1476263</v>
      </c>
      <c r="AT182" s="3">
        <f>railway_new!AU182*1000*railway_new!$B$182*0.001*0.37*1.7</f>
        <v>1476263</v>
      </c>
      <c r="AU182" s="3">
        <f>railway_new!AV182*1000*railway_new!$B$182*0.001*0.37*1.7</f>
        <v>2003994</v>
      </c>
      <c r="AV182" s="3">
        <f>railway_new!AW182*1000*railway_new!$B$182*0.001*0.37*1.7</f>
        <v>2003994</v>
      </c>
      <c r="AW182" s="3">
        <f>railway_new!AX182*1000*railway_new!$B$182*0.001*0.37*1.7</f>
        <v>1623449</v>
      </c>
      <c r="AX182" s="3">
        <f>railway_new!AY182*1000*railway_new!$B$182*0.001*0.37*1.7</f>
        <v>1488843</v>
      </c>
      <c r="AY182" s="3">
        <f>railway_new!AZ182*1000*railway_new!$B$182*0.001*0.37*1.7</f>
        <v>1498278</v>
      </c>
      <c r="AZ182" s="3">
        <f>railway_new!BA182*1000*railway_new!$B$182*0.001*0.37*1.7</f>
        <v>1560549</v>
      </c>
    </row>
    <row r="183" spans="1:52" ht="13.5" customHeight="1">
      <c r="A183" s="4" t="s">
        <v>255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</row>
    <row r="184" spans="1:52" ht="13.5" customHeight="1">
      <c r="A184" s="4" t="s">
        <v>346</v>
      </c>
      <c r="B184" s="5" t="s">
        <v>227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</row>
    <row r="185" spans="1:52" ht="13.5" customHeight="1">
      <c r="A185" s="3" t="s">
        <v>256</v>
      </c>
      <c r="C185" s="3">
        <f>railway_new!D185*1000*railway_new!$B$185*0.001*0.37*1.7</f>
        <v>11624457.573226877</v>
      </c>
      <c r="D185" s="3">
        <f>railway_new!E185*1000*railway_new!$B$185*0.001*0.37*1.7</f>
        <v>3186659.6921249996</v>
      </c>
      <c r="E185" s="3">
        <f>railway_new!F185*1000*railway_new!$B$185*0.001*0.37*1.7</f>
        <v>3231542.2229999998</v>
      </c>
      <c r="F185" s="3">
        <f>railway_new!G185*1000*railway_new!$B$185*0.001*0.37*1.7</f>
        <v>3276424.7538749995</v>
      </c>
      <c r="G185" s="3">
        <f>railway_new!H185*1000*railway_new!$B$185*0.001*0.37*1.7</f>
        <v>3321307.2847499992</v>
      </c>
      <c r="H185" s="3">
        <f>railway_new!I185*1000*railway_new!$B$185*0.001*0.37*1.7</f>
        <v>3366189.8156249993</v>
      </c>
      <c r="I185" s="3">
        <f>railway_new!J185*1000*railway_new!$B$185*0.001*0.37*1.7</f>
        <v>3411072.3464999991</v>
      </c>
      <c r="J185" s="3">
        <f>railway_new!K185*1000*railway_new!$B$185*0.001*0.37*1.7</f>
        <v>3455954.8773749992</v>
      </c>
      <c r="K185" s="3">
        <f>railway_new!L185*1000*railway_new!$B$185*0.001*0.37*1.7</f>
        <v>3500837.4082499994</v>
      </c>
      <c r="L185" s="3">
        <f>railway_new!M185*1000*railway_new!$B$185*0.001*0.37*1.7</f>
        <v>3545719.9391249991</v>
      </c>
      <c r="M185" s="3">
        <f>railway_new!N185*1000*railway_new!$B$185*0.001*0.37*1.7</f>
        <v>3590602.47</v>
      </c>
      <c r="N185" s="3">
        <f>railway_new!O185*1000*railway_new!$B$185*0.001*0.37*1.7</f>
        <v>3568939.7099999995</v>
      </c>
      <c r="O185" s="3">
        <f>railway_new!P185*1000*railway_new!$B$185*0.001*0.37*1.7</f>
        <v>3545471.7199999997</v>
      </c>
      <c r="P185" s="3">
        <f>railway_new!Q185*1000*railway_new!$B$185*0.001*0.37*1.7</f>
        <v>3484093.9</v>
      </c>
      <c r="Q185" s="3">
        <f>railway_new!R185*1000*railway_new!$B$185*0.001*0.37*1.7</f>
        <v>3408274.2399999998</v>
      </c>
      <c r="R185" s="3">
        <f>railway_new!S185*1000*railway_new!$B$185*0.001*0.37*1.7</f>
        <v>3309889.2049999996</v>
      </c>
      <c r="S185" s="3">
        <f>railway_new!T185*1000*railway_new!$B$185*0.001*0.37*1.7</f>
        <v>3265661.0700000003</v>
      </c>
      <c r="T185" s="3">
        <f>railway_new!U185*1000*railway_new!$B$185*0.001*0.37*1.7</f>
        <v>3220530.3200000003</v>
      </c>
      <c r="U185" s="3">
        <f>railway_new!V185*1000*railway_new!$B$185*0.001*0.37*1.7</f>
        <v>3207893.71</v>
      </c>
      <c r="V185" s="3">
        <f>railway_new!W185*1000*railway_new!$B$185*0.001*0.37*1.7</f>
        <v>3170886.4950000001</v>
      </c>
      <c r="W185" s="3">
        <f>railway_new!X185*1000*railway_new!$B$185*0.001*0.37*1.7</f>
        <v>3140197.585</v>
      </c>
      <c r="X185" s="3">
        <f>railway_new!Y185*1000*railway_new!$B$185*0.001*0.37*1.7</f>
        <v>3128463.59</v>
      </c>
      <c r="Y185" s="3">
        <f>railway_new!Z185*1000*railway_new!$B$185*0.001*0.37*1.7</f>
        <v>3097774.6799999997</v>
      </c>
      <c r="Z185" s="3">
        <f>railway_new!AA185*1000*railway_new!$B$185*0.001*0.37*1.7</f>
        <v>3077917.15</v>
      </c>
      <c r="AA185" s="3">
        <f>railway_new!AB185*1000*railway_new!$B$185*0.001*0.37*1.7</f>
        <v>3065280.54</v>
      </c>
      <c r="AB185" s="3">
        <f>railway_new!AC185*1000*railway_new!$B$185*0.001*0.37*1.7</f>
        <v>3040007.3200000003</v>
      </c>
      <c r="AC185" s="3">
        <f>railway_new!AD185*1000*railway_new!$B$185*0.001*0.37*1.7</f>
        <v>3050838.6999999997</v>
      </c>
      <c r="AD185" s="3">
        <f>railway_new!AE185*1000*railway_new!$B$185*0.001*0.37*1.7</f>
        <v>3088748.53</v>
      </c>
      <c r="AE185" s="3">
        <f>railway_new!AF185*1000*railway_new!$B$185*0.001*0.37*1.7</f>
        <v>3132074.05</v>
      </c>
      <c r="AF185" s="3">
        <f>railway_new!AG185*1000*railway_new!$B$185*0.001*0.37*1.7</f>
        <v>3133879.28</v>
      </c>
      <c r="AG185" s="3">
        <f>railway_new!AH185*1000*railway_new!$B$185*0.001*0.37*1.7</f>
        <v>3132976.665</v>
      </c>
      <c r="AH185" s="3">
        <f>railway_new!AI185*1000*railway_new!$B$185*0.001*0.37*1.7</f>
        <v>3117632.21</v>
      </c>
      <c r="AI185" s="3">
        <f>railway_new!AJ185*1000*railway_new!$B$185*0.001*0.37*1.7</f>
        <v>3175399.5700000003</v>
      </c>
      <c r="AJ185" s="3">
        <f>railway_new!AK185*1000*railway_new!$B$185*0.001*0.37*1.7</f>
        <v>3178107.415</v>
      </c>
      <c r="AK185" s="3">
        <f>railway_new!AL185*1000*railway_new!$B$185*0.001*0.37*1.7</f>
        <v>3191646.6399999997</v>
      </c>
      <c r="AL185" s="3">
        <f>railway_new!AM185*1000*railway_new!$B$185*0.001*0.37*1.7</f>
        <v>3198867.56</v>
      </c>
      <c r="AM185" s="3">
        <f>railway_new!AN185*1000*railway_new!$B$185*0.001*0.37*1.7</f>
        <v>3159152.5</v>
      </c>
      <c r="AN185" s="3">
        <f>railway_new!AO185*1000*railway_new!$B$185*0.001*0.37*1.7</f>
        <v>3045423.01</v>
      </c>
      <c r="AO185" s="3">
        <f>railway_new!AP185*1000*railway_new!$B$185*0.001*0.37*1.7</f>
        <v>3170886.4950000001</v>
      </c>
      <c r="AP185" s="3">
        <f>railway_new!AQ185*1000*railway_new!$B$185*0.001*0.37*1.7</f>
        <v>3229556.47</v>
      </c>
      <c r="AQ185" s="3">
        <f>railway_new!AR185*1000*railway_new!$B$185*0.001*0.37*1.7</f>
        <v>3233166.9299999997</v>
      </c>
      <c r="AR185" s="3">
        <f>railway_new!AS185*1000*railway_new!$B$185*0.001*0.37*1.7</f>
        <v>3237680.0049999999</v>
      </c>
      <c r="AS185" s="3">
        <f>railway_new!AT185*1000*railway_new!$B$185*0.001*0.37*1.7</f>
        <v>3242193.0799999996</v>
      </c>
      <c r="AT185" s="3">
        <f>railway_new!AU185*1000*railway_new!$B$185*0.001*0.37*1.7</f>
        <v>3259794.0724999998</v>
      </c>
      <c r="AU185" s="3">
        <f>railway_new!AV185*1000*railway_new!$B$185*0.001*0.37*1.7</f>
        <v>3277395.0649999999</v>
      </c>
      <c r="AV185" s="3">
        <f>railway_new!AW185*1000*railway_new!$B$185*0.001*0.37*1.7</f>
        <v>3255732.3049999997</v>
      </c>
      <c r="AW185" s="3">
        <f>railway_new!AX185*1000*railway_new!$B$185*0.001*0.37*1.7</f>
        <v>3251219.23</v>
      </c>
      <c r="AX185" s="3">
        <f>railway_new!AY185*1000*railway_new!$B$185*0.001*0.37*1.7</f>
        <v>3253927.0749999997</v>
      </c>
      <c r="AY185" s="3">
        <f>railway_new!AZ185*1000*railway_new!$B$185*0.001*0.37*1.7</f>
        <v>3255732.3049999997</v>
      </c>
      <c r="AZ185" s="3">
        <f>railway_new!BA185*1000*railway_new!$B$185*0.001*0.37*1.7</f>
        <v>3255732.3049999997</v>
      </c>
    </row>
    <row r="186" spans="1:52">
      <c r="A186" s="3" t="s">
        <v>538</v>
      </c>
      <c r="C186" s="3">
        <f>SUM(C2:C185)</f>
        <v>955253925.5152005</v>
      </c>
      <c r="D186" s="3">
        <f t="shared" ref="D186:AZ186" si="0">SUM(D2:D185)</f>
        <v>949215744.48388183</v>
      </c>
      <c r="E186" s="3">
        <f t="shared" si="0"/>
        <v>951779523.18413281</v>
      </c>
      <c r="F186" s="3">
        <f t="shared" si="0"/>
        <v>954428566.67306459</v>
      </c>
      <c r="G186" s="3">
        <f t="shared" si="0"/>
        <v>957171574.90504932</v>
      </c>
      <c r="H186" s="3">
        <f t="shared" si="0"/>
        <v>960012913.4247185</v>
      </c>
      <c r="I186" s="3">
        <f t="shared" si="0"/>
        <v>962741954.34775448</v>
      </c>
      <c r="J186" s="3">
        <f t="shared" si="0"/>
        <v>965578409.45990252</v>
      </c>
      <c r="K186" s="3">
        <f t="shared" si="0"/>
        <v>968527176.84818661</v>
      </c>
      <c r="L186" s="3">
        <f t="shared" si="0"/>
        <v>971593377.95239794</v>
      </c>
      <c r="M186" s="3">
        <f t="shared" si="0"/>
        <v>952994675.51838326</v>
      </c>
      <c r="N186" s="3">
        <f t="shared" si="0"/>
        <v>951072858.48248851</v>
      </c>
      <c r="O186" s="3">
        <f t="shared" si="0"/>
        <v>951567523.94611299</v>
      </c>
      <c r="P186" s="3">
        <f t="shared" si="0"/>
        <v>949861392.28323722</v>
      </c>
      <c r="Q186" s="3">
        <f t="shared" si="0"/>
        <v>943370180.86036158</v>
      </c>
      <c r="R186" s="3">
        <f t="shared" si="0"/>
        <v>935757397.33598626</v>
      </c>
      <c r="S186" s="3">
        <f t="shared" si="0"/>
        <v>926980985.8266108</v>
      </c>
      <c r="T186" s="3">
        <f t="shared" si="0"/>
        <v>911110284.12548494</v>
      </c>
      <c r="U186" s="3">
        <f t="shared" si="0"/>
        <v>900930870.44435453</v>
      </c>
      <c r="V186" s="3">
        <f t="shared" si="0"/>
        <v>894397019.83797407</v>
      </c>
      <c r="W186" s="3">
        <f t="shared" si="0"/>
        <v>883676696.19788325</v>
      </c>
      <c r="X186" s="3">
        <f t="shared" si="0"/>
        <v>877302930.9816283</v>
      </c>
      <c r="Y186" s="3">
        <f t="shared" si="0"/>
        <v>866681389.63057327</v>
      </c>
      <c r="Z186" s="3">
        <f t="shared" si="0"/>
        <v>858944473.01874804</v>
      </c>
      <c r="AA186" s="3">
        <f t="shared" si="0"/>
        <v>856172826.09255338</v>
      </c>
      <c r="AB186" s="3">
        <f t="shared" si="0"/>
        <v>881344707.39625835</v>
      </c>
      <c r="AC186" s="3">
        <f t="shared" si="0"/>
        <v>887434093.13090158</v>
      </c>
      <c r="AD186" s="3">
        <f t="shared" si="0"/>
        <v>871197154.41921997</v>
      </c>
      <c r="AE186" s="3">
        <f t="shared" si="0"/>
        <v>866486771.0992378</v>
      </c>
      <c r="AF186" s="3">
        <f t="shared" si="0"/>
        <v>869035449.86750591</v>
      </c>
      <c r="AG186" s="3">
        <f t="shared" si="0"/>
        <v>869760556.33811963</v>
      </c>
      <c r="AH186" s="3">
        <f t="shared" si="0"/>
        <v>865072743.33358383</v>
      </c>
      <c r="AI186" s="3">
        <f t="shared" si="0"/>
        <v>865620609.6306771</v>
      </c>
      <c r="AJ186" s="3">
        <f>SUM(AJ2:AJ185)</f>
        <v>857960587.23133731</v>
      </c>
      <c r="AK186" s="3">
        <f t="shared" si="0"/>
        <v>873271680.38622296</v>
      </c>
      <c r="AL186" s="3">
        <f t="shared" si="0"/>
        <v>869668238.15533316</v>
      </c>
      <c r="AM186" s="3">
        <f t="shared" si="0"/>
        <v>876888009.19844651</v>
      </c>
      <c r="AN186" s="3">
        <f t="shared" si="0"/>
        <v>884645441.6747154</v>
      </c>
      <c r="AO186" s="3">
        <f t="shared" si="0"/>
        <v>888584364.46614921</v>
      </c>
      <c r="AP186" s="3">
        <f t="shared" si="0"/>
        <v>902004923.80662942</v>
      </c>
      <c r="AQ186" s="3">
        <f t="shared" si="0"/>
        <v>898806828.11691332</v>
      </c>
      <c r="AR186" s="3">
        <f t="shared" si="0"/>
        <v>900528336.96052778</v>
      </c>
      <c r="AS186" s="3">
        <f t="shared" si="0"/>
        <v>864523278.21789742</v>
      </c>
      <c r="AT186" s="3">
        <f t="shared" si="0"/>
        <v>868028588.14232588</v>
      </c>
      <c r="AU186" s="3">
        <f t="shared" si="0"/>
        <v>870582386.02263308</v>
      </c>
      <c r="AV186" s="3">
        <f t="shared" si="0"/>
        <v>870017384.77512002</v>
      </c>
      <c r="AW186" s="3">
        <f t="shared" si="0"/>
        <v>878295855.67110169</v>
      </c>
      <c r="AX186" s="3">
        <f t="shared" si="0"/>
        <v>871476430.66610444</v>
      </c>
      <c r="AY186" s="3">
        <f t="shared" si="0"/>
        <v>873053473.0470345</v>
      </c>
      <c r="AZ186" s="3">
        <f t="shared" si="0"/>
        <v>887535535.5518117</v>
      </c>
    </row>
    <row r="187" spans="1:52">
      <c r="C187" s="3">
        <f>D186-C186</f>
        <v>-6038181.0313186646</v>
      </c>
      <c r="D187" s="3">
        <f t="shared" ref="D187:Z187" si="1">E186-D186</f>
        <v>2563778.7002509832</v>
      </c>
      <c r="E187" s="3">
        <f t="shared" si="1"/>
        <v>2649043.4889317751</v>
      </c>
      <c r="F187" s="3">
        <f t="shared" si="1"/>
        <v>2743008.2319847345</v>
      </c>
      <c r="G187" s="3">
        <f t="shared" si="1"/>
        <v>2841338.5196691751</v>
      </c>
      <c r="H187" s="3">
        <f t="shared" si="1"/>
        <v>2729040.9230359793</v>
      </c>
      <c r="I187" s="3">
        <f t="shared" si="1"/>
        <v>2836455.1121480465</v>
      </c>
      <c r="J187" s="3">
        <f t="shared" si="1"/>
        <v>2948767.3882840872</v>
      </c>
      <c r="K187" s="3">
        <f t="shared" si="1"/>
        <v>3066201.1042113304</v>
      </c>
      <c r="L187" s="3">
        <f t="shared" si="1"/>
        <v>-18598702.434014678</v>
      </c>
      <c r="M187" s="3">
        <f t="shared" si="1"/>
        <v>-1921817.0358947515</v>
      </c>
      <c r="N187" s="3">
        <f t="shared" si="1"/>
        <v>494665.46362447739</v>
      </c>
      <c r="O187" s="3">
        <f t="shared" si="1"/>
        <v>-1706131.6628757715</v>
      </c>
      <c r="P187" s="3">
        <f t="shared" si="1"/>
        <v>-6491211.4228756428</v>
      </c>
      <c r="Q187" s="3">
        <f t="shared" si="1"/>
        <v>-7612783.5243753195</v>
      </c>
      <c r="R187" s="3">
        <f t="shared" si="1"/>
        <v>-8776411.509375453</v>
      </c>
      <c r="S187" s="3">
        <f t="shared" si="1"/>
        <v>-15870701.70112586</v>
      </c>
      <c r="T187" s="3">
        <f t="shared" si="1"/>
        <v>-10179413.681130409</v>
      </c>
      <c r="U187" s="3">
        <f t="shared" si="1"/>
        <v>-6533850.6063804626</v>
      </c>
      <c r="V187" s="3">
        <f t="shared" si="1"/>
        <v>-10720323.640090823</v>
      </c>
      <c r="W187" s="3">
        <f t="shared" si="1"/>
        <v>-6373765.2162549496</v>
      </c>
      <c r="X187" s="3">
        <f t="shared" si="1"/>
        <v>-10621541.351055026</v>
      </c>
      <c r="Y187" s="3">
        <f t="shared" si="1"/>
        <v>-7736916.6118252277</v>
      </c>
      <c r="Z187" s="3">
        <f t="shared" si="1"/>
        <v>-2771646.9261946678</v>
      </c>
      <c r="AA187" s="3">
        <f>AB186-AA186</f>
        <v>25171881.303704977</v>
      </c>
      <c r="AB187" s="3">
        <f t="shared" ref="AB187:AY187" si="2">AC186-AB186</f>
        <v>6089385.7346432209</v>
      </c>
      <c r="AC187" s="3">
        <f t="shared" si="2"/>
        <v>-16236938.711681604</v>
      </c>
      <c r="AD187" s="3">
        <f t="shared" si="2"/>
        <v>-4710383.3199821711</v>
      </c>
      <c r="AE187" s="3">
        <f t="shared" si="2"/>
        <v>2548678.7682681084</v>
      </c>
      <c r="AF187" s="3">
        <f t="shared" si="2"/>
        <v>725106.47061371803</v>
      </c>
      <c r="AG187" s="3">
        <f t="shared" si="2"/>
        <v>-4687813.0045357943</v>
      </c>
      <c r="AH187" s="3">
        <f t="shared" si="2"/>
        <v>547866.29709327221</v>
      </c>
      <c r="AI187" s="3">
        <f t="shared" si="2"/>
        <v>-7660022.3993397951</v>
      </c>
      <c r="AJ187" s="3">
        <f t="shared" si="2"/>
        <v>15311093.15488565</v>
      </c>
      <c r="AK187" s="3">
        <f t="shared" si="2"/>
        <v>-3603442.2308897972</v>
      </c>
      <c r="AL187" s="3">
        <f t="shared" si="2"/>
        <v>7219771.0431133509</v>
      </c>
      <c r="AM187" s="3">
        <f t="shared" si="2"/>
        <v>7757432.4762688875</v>
      </c>
      <c r="AN187" s="3">
        <f t="shared" si="2"/>
        <v>3938922.7914338112</v>
      </c>
      <c r="AO187" s="3">
        <f t="shared" si="2"/>
        <v>13420559.340480208</v>
      </c>
      <c r="AP187" s="3">
        <f t="shared" si="2"/>
        <v>-3198095.6897161007</v>
      </c>
      <c r="AQ187" s="3">
        <f t="shared" si="2"/>
        <v>1721508.843614459</v>
      </c>
      <c r="AR187" s="3">
        <f t="shared" si="2"/>
        <v>-36005058.742630363</v>
      </c>
      <c r="AS187" s="3">
        <f t="shared" si="2"/>
        <v>3505309.924428463</v>
      </c>
      <c r="AT187" s="3">
        <f>AU186-AT186</f>
        <v>2553797.8803071976</v>
      </c>
      <c r="AU187" s="3">
        <f t="shared" si="2"/>
        <v>-565001.2475130558</v>
      </c>
      <c r="AV187" s="3">
        <f t="shared" si="2"/>
        <v>8278470.8959816694</v>
      </c>
      <c r="AW187" s="3">
        <f t="shared" si="2"/>
        <v>-6819425.0049972534</v>
      </c>
      <c r="AX187" s="3">
        <f t="shared" si="2"/>
        <v>1577042.3809300661</v>
      </c>
      <c r="AY187" s="3">
        <f t="shared" si="2"/>
        <v>14482062.504777193</v>
      </c>
    </row>
  </sheetData>
  <phoneticPr fontId="4" type="noConversion"/>
  <hyperlinks>
    <hyperlink ref="A159" r:id="rId1" display="https://www.nationmaster.com/country-info/profiles/Swaziland/Transport" xr:uid="{F5A0EA9F-EDA4-4C5F-BDD2-FCCF684C8996}"/>
    <hyperlink ref="A4" r:id="rId2" display="http://www.econstats.com/wdi/wdic_DZA.htm" xr:uid="{38DB0E9D-5327-4D25-B31C-98A5D0338DC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D0F6-5626-4D1B-B3B7-04C9A1440D0A}">
  <dimension ref="A1:AZ186"/>
  <sheetViews>
    <sheetView workbookViewId="0">
      <selection activeCell="G18" sqref="G18"/>
    </sheetView>
  </sheetViews>
  <sheetFormatPr defaultRowHeight="14.4"/>
  <cols>
    <col min="1" max="1" width="17" style="3" customWidth="1"/>
    <col min="2" max="2" width="7.33203125" style="3" customWidth="1"/>
  </cols>
  <sheetData>
    <row r="1" spans="1:52" s="3" customFormat="1">
      <c r="A1" s="3" t="s">
        <v>615</v>
      </c>
      <c r="C1" s="3">
        <v>1970</v>
      </c>
      <c r="D1" s="3">
        <v>1971</v>
      </c>
      <c r="E1" s="3">
        <v>1972</v>
      </c>
      <c r="F1" s="3">
        <v>1973</v>
      </c>
      <c r="G1" s="3">
        <v>1974</v>
      </c>
      <c r="H1" s="3">
        <v>1975</v>
      </c>
      <c r="I1" s="3">
        <v>1976</v>
      </c>
      <c r="J1" s="3">
        <v>1977</v>
      </c>
      <c r="K1" s="3">
        <v>1978</v>
      </c>
      <c r="L1" s="3">
        <v>1979</v>
      </c>
      <c r="M1" s="3">
        <v>1980</v>
      </c>
      <c r="N1" s="3">
        <v>1981</v>
      </c>
      <c r="O1" s="3">
        <v>1982</v>
      </c>
      <c r="P1" s="3">
        <v>1983</v>
      </c>
      <c r="Q1" s="3">
        <v>1984</v>
      </c>
      <c r="R1" s="3">
        <v>1985</v>
      </c>
      <c r="S1" s="3">
        <v>1986</v>
      </c>
      <c r="T1" s="3">
        <v>1987</v>
      </c>
      <c r="U1" s="3">
        <v>1988</v>
      </c>
      <c r="V1" s="3">
        <v>1989</v>
      </c>
      <c r="W1" s="3">
        <v>1990</v>
      </c>
      <c r="X1" s="3">
        <v>1991</v>
      </c>
      <c r="Y1" s="3">
        <v>1992</v>
      </c>
      <c r="Z1" s="3">
        <v>1993</v>
      </c>
      <c r="AA1" s="3">
        <v>1994</v>
      </c>
      <c r="AB1" s="3">
        <v>1995</v>
      </c>
      <c r="AC1" s="3">
        <v>1996</v>
      </c>
      <c r="AD1" s="3">
        <v>1997</v>
      </c>
      <c r="AE1" s="3">
        <v>1998</v>
      </c>
      <c r="AF1" s="3">
        <v>1999</v>
      </c>
      <c r="AG1" s="3">
        <v>2000</v>
      </c>
      <c r="AH1" s="3">
        <v>2001</v>
      </c>
      <c r="AI1" s="3">
        <v>2002</v>
      </c>
      <c r="AJ1" s="3">
        <v>2003</v>
      </c>
      <c r="AK1" s="3">
        <v>2004</v>
      </c>
      <c r="AL1" s="3">
        <v>2005</v>
      </c>
      <c r="AM1" s="3">
        <v>2006</v>
      </c>
      <c r="AN1" s="3">
        <v>2007</v>
      </c>
      <c r="AO1" s="3">
        <v>2008</v>
      </c>
      <c r="AP1" s="3">
        <v>2009</v>
      </c>
      <c r="AQ1" s="3">
        <v>2010</v>
      </c>
      <c r="AR1" s="3">
        <v>2011</v>
      </c>
      <c r="AS1" s="3">
        <v>2012</v>
      </c>
      <c r="AT1" s="3">
        <v>2013</v>
      </c>
      <c r="AU1" s="3">
        <v>2014</v>
      </c>
      <c r="AV1" s="3">
        <v>2015</v>
      </c>
      <c r="AW1" s="3">
        <v>2016</v>
      </c>
      <c r="AX1" s="3">
        <v>2017</v>
      </c>
      <c r="AY1" s="3">
        <v>2018</v>
      </c>
      <c r="AZ1" s="3">
        <v>2019</v>
      </c>
    </row>
    <row r="2" spans="1:52">
      <c r="A2" s="3" t="s">
        <v>378</v>
      </c>
      <c r="B2" s="3" t="s">
        <v>9</v>
      </c>
      <c r="C2">
        <f>calculate!C2/1000</f>
        <v>0</v>
      </c>
      <c r="D2">
        <f>calculate!D2/1000</f>
        <v>0</v>
      </c>
      <c r="E2">
        <f>calculate!E2/1000</f>
        <v>0</v>
      </c>
      <c r="F2">
        <f>calculate!F2/1000</f>
        <v>0</v>
      </c>
      <c r="G2">
        <f>calculate!G2/1000</f>
        <v>0</v>
      </c>
      <c r="H2">
        <f>calculate!H2/1000</f>
        <v>0</v>
      </c>
      <c r="I2">
        <f>calculate!I2/1000</f>
        <v>0</v>
      </c>
      <c r="J2">
        <f>calculate!J2/1000</f>
        <v>0</v>
      </c>
      <c r="K2">
        <f>calculate!K2/1000</f>
        <v>0</v>
      </c>
      <c r="L2">
        <f>calculate!L2/1000</f>
        <v>0</v>
      </c>
      <c r="M2">
        <f>calculate!M2/1000</f>
        <v>0</v>
      </c>
      <c r="N2">
        <f>calculate!N2/1000</f>
        <v>0</v>
      </c>
      <c r="O2">
        <f>calculate!O2/1000</f>
        <v>0</v>
      </c>
      <c r="P2">
        <f>calculate!P2/1000</f>
        <v>0</v>
      </c>
      <c r="Q2">
        <f>calculate!Q2/1000</f>
        <v>0</v>
      </c>
      <c r="R2">
        <f>calculate!R2/1000</f>
        <v>0</v>
      </c>
      <c r="S2">
        <f>calculate!S2/1000</f>
        <v>0</v>
      </c>
      <c r="T2">
        <f>calculate!T2/1000</f>
        <v>0</v>
      </c>
      <c r="U2">
        <f>calculate!U2/1000</f>
        <v>0</v>
      </c>
      <c r="V2">
        <f>calculate!V2/1000</f>
        <v>0</v>
      </c>
      <c r="W2">
        <f>calculate!W2/1000</f>
        <v>0</v>
      </c>
      <c r="X2">
        <f>calculate!X2/1000</f>
        <v>0</v>
      </c>
      <c r="Y2">
        <f>calculate!Y2/1000</f>
        <v>0</v>
      </c>
      <c r="Z2">
        <f>calculate!Z2/1000</f>
        <v>0</v>
      </c>
      <c r="AA2">
        <f>calculate!AA2/1000</f>
        <v>0</v>
      </c>
      <c r="AB2">
        <f>calculate!AB2/1000</f>
        <v>0</v>
      </c>
      <c r="AC2">
        <f>calculate!AC2/1000</f>
        <v>0</v>
      </c>
      <c r="AD2">
        <f>calculate!AD2/1000</f>
        <v>0</v>
      </c>
      <c r="AE2">
        <f>calculate!AE2/1000</f>
        <v>0</v>
      </c>
      <c r="AF2">
        <f>calculate!AF2/1000</f>
        <v>0</v>
      </c>
      <c r="AG2">
        <f>calculate!AG2/1000</f>
        <v>0</v>
      </c>
      <c r="AH2">
        <f>calculate!AH2/1000</f>
        <v>0</v>
      </c>
      <c r="AI2">
        <f>calculate!AI2/1000</f>
        <v>0</v>
      </c>
      <c r="AJ2">
        <f>calculate!AJ2/1000</f>
        <v>0</v>
      </c>
      <c r="AK2">
        <f>calculate!AK2/1000</f>
        <v>0</v>
      </c>
      <c r="AL2">
        <f>calculate!AL2/1000</f>
        <v>0</v>
      </c>
      <c r="AM2">
        <f>calculate!AM2/1000</f>
        <v>0</v>
      </c>
      <c r="AN2">
        <f>calculate!AN2/1000</f>
        <v>0</v>
      </c>
      <c r="AO2">
        <f>calculate!AO2/1000</f>
        <v>0</v>
      </c>
      <c r="AP2">
        <f>calculate!AP2/1000</f>
        <v>0</v>
      </c>
      <c r="AQ2">
        <f>calculate!AQ2/1000</f>
        <v>0</v>
      </c>
      <c r="AR2">
        <f>calculate!AR2/1000</f>
        <v>0</v>
      </c>
      <c r="AS2">
        <f>calculate!AS2/1000</f>
        <v>0</v>
      </c>
      <c r="AT2">
        <f>calculate!AT2/1000</f>
        <v>0</v>
      </c>
      <c r="AU2">
        <f>calculate!AU2/1000</f>
        <v>67.696124999999995</v>
      </c>
      <c r="AV2">
        <f>calculate!AV2/1000</f>
        <v>67.696124999999995</v>
      </c>
      <c r="AW2">
        <f>calculate!AW2/1000</f>
        <v>67.696124999999995</v>
      </c>
      <c r="AX2">
        <f>calculate!AX2/1000</f>
        <v>67.696124999999995</v>
      </c>
      <c r="AY2">
        <f>calculate!AY2/1000</f>
        <v>67.696124999999995</v>
      </c>
      <c r="AZ2">
        <f>calculate!AZ2/1000</f>
        <v>67.696124999999995</v>
      </c>
    </row>
    <row r="3" spans="1:52">
      <c r="A3" s="3" t="s">
        <v>12</v>
      </c>
      <c r="B3" s="3" t="s">
        <v>13</v>
      </c>
      <c r="C3">
        <f>calculate!C3/1000</f>
        <v>481.77075624999998</v>
      </c>
      <c r="D3">
        <f>calculate!D3/1000</f>
        <v>488.65319562500002</v>
      </c>
      <c r="E3">
        <f>calculate!E3/1000</f>
        <v>495.53563499999996</v>
      </c>
      <c r="F3">
        <f>calculate!F3/1000</f>
        <v>502.418074375</v>
      </c>
      <c r="G3">
        <f>calculate!G3/1000</f>
        <v>509.30051374999994</v>
      </c>
      <c r="H3">
        <f>calculate!H3/1000</f>
        <v>516.18295312500004</v>
      </c>
      <c r="I3">
        <f>calculate!I3/1000</f>
        <v>523.06539250000003</v>
      </c>
      <c r="J3">
        <f>calculate!J3/1000</f>
        <v>529.94783187499991</v>
      </c>
      <c r="K3">
        <f>calculate!K3/1000</f>
        <v>536.83027125000001</v>
      </c>
      <c r="L3">
        <f>calculate!L3/1000</f>
        <v>543.712710625</v>
      </c>
      <c r="M3">
        <f>calculate!M3/1000</f>
        <v>550.59514999999999</v>
      </c>
      <c r="N3">
        <f>calculate!N3/1000</f>
        <v>561.78757599999983</v>
      </c>
      <c r="O3">
        <f>calculate!O3/1000</f>
        <v>572.98000200000001</v>
      </c>
      <c r="P3">
        <f>calculate!P3/1000</f>
        <v>584.17242799999997</v>
      </c>
      <c r="Q3">
        <f>calculate!Q3/1000</f>
        <v>595.36485399999992</v>
      </c>
      <c r="R3">
        <f>calculate!R3/1000</f>
        <v>606.55727999999999</v>
      </c>
      <c r="S3">
        <f>calculate!S3/1000</f>
        <v>617.74970600000006</v>
      </c>
      <c r="T3">
        <f>calculate!T3/1000</f>
        <v>628.94213200000002</v>
      </c>
      <c r="U3">
        <f>calculate!U3/1000</f>
        <v>640.13455799999986</v>
      </c>
      <c r="V3">
        <f>calculate!V3/1000</f>
        <v>651.32698399999992</v>
      </c>
      <c r="W3">
        <f>calculate!W3/1000</f>
        <v>662.51940999999988</v>
      </c>
      <c r="X3">
        <f>calculate!X3/1000</f>
        <v>635.44096000000002</v>
      </c>
      <c r="Y3">
        <f>calculate!Y3/1000</f>
        <v>608.36251000000004</v>
      </c>
      <c r="Z3">
        <f>calculate!Z3/1000</f>
        <v>608.36251000000004</v>
      </c>
      <c r="AA3">
        <f>calculate!AA3/1000</f>
        <v>608.36251000000004</v>
      </c>
      <c r="AB3">
        <f>calculate!AB3/1000</f>
        <v>608.36251000000004</v>
      </c>
      <c r="AC3">
        <f>calculate!AC3/1000</f>
        <v>403.46890499999995</v>
      </c>
      <c r="AD3">
        <f>calculate!AD3/1000</f>
        <v>403.46890499999995</v>
      </c>
      <c r="AE3">
        <f>calculate!AE3/1000</f>
        <v>403.46890499999995</v>
      </c>
      <c r="AF3">
        <f>calculate!AF3/1000</f>
        <v>397.1506</v>
      </c>
      <c r="AG3">
        <f>calculate!AG3/1000</f>
        <v>397.1506</v>
      </c>
      <c r="AH3">
        <f>calculate!AH3/1000</f>
        <v>403.46890499999995</v>
      </c>
      <c r="AI3">
        <f>calculate!AI3/1000</f>
        <v>403.46890499999995</v>
      </c>
      <c r="AJ3">
        <f>calculate!AJ3/1000</f>
        <v>403.46890499999995</v>
      </c>
      <c r="AK3">
        <f>calculate!AK3/1000</f>
        <v>403.46890499999995</v>
      </c>
      <c r="AL3">
        <f>calculate!AL3/1000</f>
        <v>381.80614500000001</v>
      </c>
      <c r="AM3">
        <f>calculate!AM3/1000</f>
        <v>381.80614500000001</v>
      </c>
      <c r="AN3">
        <f>calculate!AN3/1000</f>
        <v>381.80614500000001</v>
      </c>
      <c r="AO3">
        <f>calculate!AO3/1000</f>
        <v>381.80614500000001</v>
      </c>
      <c r="AP3">
        <f>calculate!AP3/1000</f>
        <v>381.80614500000001</v>
      </c>
      <c r="AQ3">
        <f>calculate!AQ3/1000</f>
        <v>360.14338499999997</v>
      </c>
      <c r="AR3">
        <f>calculate!AR3/1000</f>
        <v>360.14338499999997</v>
      </c>
      <c r="AS3">
        <f>calculate!AS3/1000</f>
        <v>360.14338499999997</v>
      </c>
      <c r="AT3">
        <f>calculate!AT3/1000</f>
        <v>312.30479000000003</v>
      </c>
      <c r="AU3">
        <f>calculate!AU3/1000</f>
        <v>312.30479000000003</v>
      </c>
      <c r="AV3">
        <f>calculate!AV3/1000</f>
        <v>342.09108499999996</v>
      </c>
      <c r="AW3">
        <f>calculate!AW3/1000</f>
        <v>301.47341</v>
      </c>
      <c r="AX3">
        <f>calculate!AX3/1000</f>
        <v>301.47341</v>
      </c>
      <c r="AY3">
        <f>calculate!AY3/1000</f>
        <v>301.47341</v>
      </c>
      <c r="AZ3">
        <f>calculate!AZ3/1000</f>
        <v>152.541935</v>
      </c>
    </row>
    <row r="4" spans="1:52">
      <c r="A4" s="2" t="s">
        <v>367</v>
      </c>
      <c r="B4" s="3" t="s">
        <v>368</v>
      </c>
      <c r="C4">
        <f>calculate!C4/1000</f>
        <v>3085.7022043750003</v>
      </c>
      <c r="D4">
        <f>calculate!D4/1000</f>
        <v>3129.7836644374997</v>
      </c>
      <c r="E4">
        <f>calculate!E4/1000</f>
        <v>3173.8651245000001</v>
      </c>
      <c r="F4">
        <f>calculate!F4/1000</f>
        <v>3217.9465845625004</v>
      </c>
      <c r="G4">
        <f>calculate!G4/1000</f>
        <v>3262.0280446250003</v>
      </c>
      <c r="H4">
        <f>calculate!H4/1000</f>
        <v>3306.1095046875002</v>
      </c>
      <c r="I4">
        <f>calculate!I4/1000</f>
        <v>3350.1909647500006</v>
      </c>
      <c r="J4">
        <f>calculate!J4/1000</f>
        <v>3394.2724248125005</v>
      </c>
      <c r="K4">
        <f>calculate!K4/1000</f>
        <v>3438.3538848750004</v>
      </c>
      <c r="L4">
        <f>calculate!L4/1000</f>
        <v>3482.4353449375008</v>
      </c>
      <c r="M4">
        <f>calculate!M4/1000</f>
        <v>3526.5168049999997</v>
      </c>
      <c r="N4">
        <f>calculate!N4/1000</f>
        <v>3394.7350149999997</v>
      </c>
      <c r="O4">
        <f>calculate!O4/1000</f>
        <v>3394.7350149999997</v>
      </c>
      <c r="P4">
        <f>calculate!P4/1000</f>
        <v>3394.7350149999997</v>
      </c>
      <c r="Q4">
        <f>calculate!Q4/1000</f>
        <v>3466.944215</v>
      </c>
      <c r="R4">
        <f>calculate!R4/1000</f>
        <v>3466.944215</v>
      </c>
      <c r="S4">
        <f>calculate!S4/1000</f>
        <v>3466.944215</v>
      </c>
      <c r="T4">
        <f>calculate!T4/1000</f>
        <v>3466.944215</v>
      </c>
      <c r="U4">
        <f>calculate!U4/1000</f>
        <v>3732.3130249999999</v>
      </c>
      <c r="V4">
        <f>calculate!V4/1000</f>
        <v>3462.4311399999997</v>
      </c>
      <c r="W4">
        <f>calculate!W4/1000</f>
        <v>3874.926195</v>
      </c>
      <c r="X4">
        <f>calculate!X4/1000</f>
        <v>3652.8829049999999</v>
      </c>
      <c r="Y4">
        <f>calculate!Y4/1000</f>
        <v>3872.2183500000001</v>
      </c>
      <c r="Z4">
        <f>calculate!Z4/1000</f>
        <v>3560.8161749999999</v>
      </c>
      <c r="AA4">
        <f>calculate!AA4/1000</f>
        <v>3560.8161749999999</v>
      </c>
      <c r="AB4">
        <f>calculate!AB4/1000</f>
        <v>3872.2183500000001</v>
      </c>
      <c r="AC4">
        <f>calculate!AC4/1000</f>
        <v>3586.089395</v>
      </c>
      <c r="AD4">
        <f>calculate!AD4/1000</f>
        <v>3586.089395</v>
      </c>
      <c r="AE4">
        <f>calculate!AE4/1000</f>
        <v>3586.089395</v>
      </c>
      <c r="AF4">
        <f>calculate!AF4/1000</f>
        <v>3586.089395</v>
      </c>
      <c r="AG4">
        <f>calculate!AG4/1000</f>
        <v>3423.6186949999997</v>
      </c>
      <c r="AH4">
        <f>calculate!AH4/1000</f>
        <v>3224.1407799999997</v>
      </c>
      <c r="AI4">
        <f>calculate!AI4/1000</f>
        <v>3224.1407799999997</v>
      </c>
      <c r="AJ4">
        <f>calculate!AJ4/1000</f>
        <v>3224.1407799999997</v>
      </c>
      <c r="AK4">
        <f>calculate!AK4/1000</f>
        <v>3224.1407799999997</v>
      </c>
      <c r="AL4">
        <f>calculate!AL4/1000</f>
        <v>3224.1407799999997</v>
      </c>
      <c r="AM4">
        <f>calculate!AM4/1000</f>
        <v>3224.1407799999997</v>
      </c>
      <c r="AN4">
        <f>calculate!AN4/1000</f>
        <v>3224.1407799999997</v>
      </c>
      <c r="AO4">
        <f>calculate!AO4/1000</f>
        <v>3224.1407799999997</v>
      </c>
      <c r="AP4">
        <f>calculate!AP4/1000</f>
        <v>4263.0506450000003</v>
      </c>
      <c r="AQ4">
        <f>calculate!AQ4/1000</f>
        <v>3307.18136</v>
      </c>
      <c r="AR4">
        <f>calculate!AR4/1000</f>
        <v>3814.4509900000003</v>
      </c>
      <c r="AS4">
        <f>calculate!AS4/1000</f>
        <v>3768.417625</v>
      </c>
      <c r="AT4">
        <f>calculate!AT4/1000</f>
        <v>3599.150234050001</v>
      </c>
      <c r="AU4">
        <f>calculate!AU4/1000</f>
        <v>3429.8828431000002</v>
      </c>
      <c r="AV4">
        <f>calculate!AV4/1000</f>
        <v>3429.8828431000002</v>
      </c>
      <c r="AW4">
        <f>calculate!AW4/1000</f>
        <v>3468.9028895500001</v>
      </c>
      <c r="AX4">
        <f>calculate!AX4/1000</f>
        <v>3625.1274937499998</v>
      </c>
      <c r="AY4">
        <f>calculate!AY4/1000</f>
        <v>3625.1274937499998</v>
      </c>
      <c r="AZ4">
        <f>calculate!AZ4/1000</f>
        <v>3628.7379537499992</v>
      </c>
    </row>
    <row r="5" spans="1:52">
      <c r="A5" s="3" t="s">
        <v>14</v>
      </c>
      <c r="B5" s="3" t="s">
        <v>15</v>
      </c>
      <c r="C5">
        <f>calculate!C5/1000</f>
        <v>0</v>
      </c>
      <c r="D5">
        <f>calculate!D5/1000</f>
        <v>0</v>
      </c>
      <c r="E5">
        <f>calculate!E5/1000</f>
        <v>0</v>
      </c>
      <c r="F5">
        <f>calculate!F5/1000</f>
        <v>0</v>
      </c>
      <c r="G5">
        <f>calculate!G5/1000</f>
        <v>0</v>
      </c>
      <c r="H5">
        <f>calculate!H5/1000</f>
        <v>0</v>
      </c>
      <c r="I5">
        <f>calculate!I5/1000</f>
        <v>0</v>
      </c>
      <c r="J5">
        <f>calculate!J5/1000</f>
        <v>0</v>
      </c>
      <c r="K5">
        <f>calculate!K5/1000</f>
        <v>0</v>
      </c>
      <c r="L5">
        <f>calculate!L5/1000</f>
        <v>0</v>
      </c>
      <c r="M5">
        <f>calculate!M5/1000</f>
        <v>0</v>
      </c>
      <c r="N5">
        <f>calculate!N5/1000</f>
        <v>0</v>
      </c>
      <c r="O5">
        <f>calculate!O5/1000</f>
        <v>0</v>
      </c>
      <c r="P5">
        <f>calculate!P5/1000</f>
        <v>0</v>
      </c>
      <c r="Q5">
        <f>calculate!Q5/1000</f>
        <v>0</v>
      </c>
      <c r="R5">
        <f>calculate!R5/1000</f>
        <v>0</v>
      </c>
      <c r="S5">
        <f>calculate!S5/1000</f>
        <v>0</v>
      </c>
      <c r="T5">
        <f>calculate!T5/1000</f>
        <v>0</v>
      </c>
      <c r="U5">
        <f>calculate!U5/1000</f>
        <v>0</v>
      </c>
      <c r="V5">
        <f>calculate!V5/1000</f>
        <v>0</v>
      </c>
      <c r="W5">
        <f>calculate!W5/1000</f>
        <v>0</v>
      </c>
      <c r="X5">
        <f>calculate!X5/1000</f>
        <v>0</v>
      </c>
      <c r="Y5">
        <f>calculate!Y5/1000</f>
        <v>0</v>
      </c>
      <c r="Z5">
        <f>calculate!Z5/1000</f>
        <v>0</v>
      </c>
      <c r="AA5">
        <f>calculate!AA5/1000</f>
        <v>0</v>
      </c>
      <c r="AB5">
        <f>calculate!AB5/1000</f>
        <v>0</v>
      </c>
      <c r="AC5">
        <f>calculate!AC5/1000</f>
        <v>0</v>
      </c>
      <c r="AD5">
        <f>calculate!AD5/1000</f>
        <v>0</v>
      </c>
      <c r="AE5">
        <f>calculate!AE5/1000</f>
        <v>0</v>
      </c>
      <c r="AF5">
        <f>calculate!AF5/1000</f>
        <v>0</v>
      </c>
      <c r="AG5">
        <f>calculate!AG5/1000</f>
        <v>0</v>
      </c>
      <c r="AH5">
        <f>calculate!AH5/1000</f>
        <v>0</v>
      </c>
      <c r="AI5">
        <f>calculate!AI5/1000</f>
        <v>0</v>
      </c>
      <c r="AJ5">
        <f>calculate!AJ5/1000</f>
        <v>0</v>
      </c>
      <c r="AK5">
        <f>calculate!AK5/1000</f>
        <v>0</v>
      </c>
      <c r="AL5">
        <f>calculate!AL5/1000</f>
        <v>0</v>
      </c>
      <c r="AM5">
        <f>calculate!AM5/1000</f>
        <v>0</v>
      </c>
      <c r="AN5">
        <f>calculate!AN5/1000</f>
        <v>0</v>
      </c>
      <c r="AO5">
        <f>calculate!AO5/1000</f>
        <v>0</v>
      </c>
      <c r="AP5">
        <f>calculate!AP5/1000</f>
        <v>0</v>
      </c>
      <c r="AQ5">
        <f>calculate!AQ5/1000</f>
        <v>0</v>
      </c>
      <c r="AR5">
        <f>calculate!AR5/1000</f>
        <v>0</v>
      </c>
      <c r="AS5">
        <f>calculate!AS5/1000</f>
        <v>0</v>
      </c>
      <c r="AT5">
        <f>calculate!AT5/1000</f>
        <v>0</v>
      </c>
      <c r="AU5">
        <f>calculate!AU5/1000</f>
        <v>0</v>
      </c>
      <c r="AV5">
        <f>calculate!AV5/1000</f>
        <v>0</v>
      </c>
      <c r="AW5">
        <f>calculate!AW5/1000</f>
        <v>0</v>
      </c>
      <c r="AX5">
        <f>calculate!AX5/1000</f>
        <v>0</v>
      </c>
      <c r="AY5">
        <f>calculate!AY5/1000</f>
        <v>0</v>
      </c>
      <c r="AZ5">
        <f>calculate!AZ5/1000</f>
        <v>0</v>
      </c>
    </row>
    <row r="6" spans="1:52">
      <c r="A6" s="3" t="s">
        <v>10</v>
      </c>
      <c r="B6" s="3" t="s">
        <v>11</v>
      </c>
      <c r="C6">
        <f>calculate!C6/1000</f>
        <v>2046.3150069999999</v>
      </c>
      <c r="D6">
        <f>calculate!D6/1000</f>
        <v>2046.3150069999999</v>
      </c>
      <c r="E6">
        <f>calculate!E6/1000</f>
        <v>2046.3150069999999</v>
      </c>
      <c r="F6">
        <f>calculate!F6/1000</f>
        <v>2041.7129794489999</v>
      </c>
      <c r="G6">
        <f>calculate!G6/1000</f>
        <v>2037.1109518979999</v>
      </c>
      <c r="H6">
        <f>calculate!H6/1000</f>
        <v>2032.5089243470002</v>
      </c>
      <c r="I6">
        <f>calculate!I6/1000</f>
        <v>2027.9068967959997</v>
      </c>
      <c r="J6">
        <f>calculate!J6/1000</f>
        <v>2023.304869245</v>
      </c>
      <c r="K6">
        <f>calculate!K6/1000</f>
        <v>2018.702841694</v>
      </c>
      <c r="L6">
        <f>calculate!L6/1000</f>
        <v>2014.1008141430002</v>
      </c>
      <c r="M6">
        <f>calculate!M6/1000</f>
        <v>2009.4987865919998</v>
      </c>
      <c r="N6">
        <f>calculate!N6/1000</f>
        <v>2004.8967590410002</v>
      </c>
      <c r="O6">
        <f>calculate!O6/1000</f>
        <v>2000.2947314900005</v>
      </c>
      <c r="P6">
        <f>calculate!P6/1000</f>
        <v>1995.6927039390005</v>
      </c>
      <c r="Q6">
        <f>calculate!Q6/1000</f>
        <v>1991.0906763880002</v>
      </c>
      <c r="R6">
        <f>calculate!R6/1000</f>
        <v>1986.488648837</v>
      </c>
      <c r="S6">
        <f>calculate!S6/1000</f>
        <v>1981.8866212860003</v>
      </c>
      <c r="T6">
        <f>calculate!T6/1000</f>
        <v>1977.2845937349998</v>
      </c>
      <c r="U6">
        <f>calculate!U6/1000</f>
        <v>1972.6825661840001</v>
      </c>
      <c r="V6">
        <f>calculate!V6/1000</f>
        <v>1968.0805386330001</v>
      </c>
      <c r="W6">
        <f>calculate!W6/1000</f>
        <v>1963.4785110820003</v>
      </c>
      <c r="X6">
        <f>calculate!X6/1000</f>
        <v>1958.8764835309998</v>
      </c>
      <c r="Y6">
        <f>calculate!Y6/1000</f>
        <v>1954.2744559800003</v>
      </c>
      <c r="Z6">
        <f>calculate!Z6/1000</f>
        <v>1949.6724284290001</v>
      </c>
      <c r="AA6">
        <f>calculate!AA6/1000</f>
        <v>1945.0704008780003</v>
      </c>
      <c r="AB6">
        <f>calculate!AB6/1000</f>
        <v>1940.4683733270003</v>
      </c>
      <c r="AC6">
        <f>calculate!AC6/1000</f>
        <v>1935.8663457760008</v>
      </c>
      <c r="AD6">
        <f>calculate!AD6/1000</f>
        <v>1931.2643182250006</v>
      </c>
      <c r="AE6">
        <f>calculate!AE6/1000</f>
        <v>1926.6622906740006</v>
      </c>
      <c r="AF6">
        <f>calculate!AF6/1000</f>
        <v>1922.0602631230008</v>
      </c>
      <c r="AG6">
        <f>calculate!AG6/1000</f>
        <v>1917.4582355720008</v>
      </c>
      <c r="AH6">
        <f>calculate!AH6/1000</f>
        <v>1912.8562080210004</v>
      </c>
      <c r="AI6">
        <f>calculate!AI6/1000</f>
        <v>1908.2541804700004</v>
      </c>
      <c r="AJ6">
        <f>calculate!AJ6/1000</f>
        <v>1903.6521529190004</v>
      </c>
      <c r="AK6">
        <f>calculate!AK6/1000</f>
        <v>1899.0501253680006</v>
      </c>
      <c r="AL6">
        <f>calculate!AL6/1000</f>
        <v>1894.4480978170004</v>
      </c>
      <c r="AM6">
        <f>calculate!AM6/1000</f>
        <v>1889.8460702660004</v>
      </c>
      <c r="AN6">
        <f>calculate!AN6/1000</f>
        <v>1885.2440427150004</v>
      </c>
      <c r="AO6">
        <f>calculate!AO6/1000</f>
        <v>1880.6420151640007</v>
      </c>
      <c r="AP6">
        <f>calculate!AP6/1000</f>
        <v>1876.0399876130002</v>
      </c>
      <c r="AQ6">
        <f>calculate!AQ6/1000</f>
        <v>1871.4379600620009</v>
      </c>
      <c r="AR6">
        <f>calculate!AR6/1000</f>
        <v>1866.8359325110005</v>
      </c>
      <c r="AS6">
        <f>calculate!AS6/1000</f>
        <v>1862.2339049600007</v>
      </c>
      <c r="AT6">
        <f>calculate!AT6/1000</f>
        <v>1857.6318774090007</v>
      </c>
      <c r="AU6">
        <f>calculate!AU6/1000</f>
        <v>1853.0258229999999</v>
      </c>
      <c r="AV6">
        <f>calculate!AV6/1000</f>
        <v>1853.0258229999999</v>
      </c>
      <c r="AW6">
        <f>calculate!AW6/1000</f>
        <v>1853.0258229999999</v>
      </c>
      <c r="AX6">
        <f>calculate!AX6/1000</f>
        <v>1853.0258229999999</v>
      </c>
      <c r="AY6">
        <f>calculate!AY6/1000</f>
        <v>1853.0258229999999</v>
      </c>
      <c r="AZ6">
        <f>calculate!AZ6/1000</f>
        <v>1853.0258229999999</v>
      </c>
    </row>
    <row r="7" spans="1:52">
      <c r="A7" s="2" t="s">
        <v>385</v>
      </c>
      <c r="C7">
        <f>calculate!C7/1000</f>
        <v>0</v>
      </c>
      <c r="D7">
        <f>calculate!D7/1000</f>
        <v>0</v>
      </c>
      <c r="E7">
        <f>calculate!E7/1000</f>
        <v>0</v>
      </c>
      <c r="F7">
        <f>calculate!F7/1000</f>
        <v>0</v>
      </c>
      <c r="G7">
        <f>calculate!G7/1000</f>
        <v>0</v>
      </c>
      <c r="H7">
        <f>calculate!H7/1000</f>
        <v>0</v>
      </c>
      <c r="I7">
        <f>calculate!I7/1000</f>
        <v>0</v>
      </c>
      <c r="J7">
        <f>calculate!J7/1000</f>
        <v>0</v>
      </c>
      <c r="K7">
        <f>calculate!K7/1000</f>
        <v>0</v>
      </c>
      <c r="L7">
        <f>calculate!L7/1000</f>
        <v>0</v>
      </c>
      <c r="M7">
        <f>calculate!M7/1000</f>
        <v>0</v>
      </c>
      <c r="N7">
        <f>calculate!N7/1000</f>
        <v>0</v>
      </c>
      <c r="O7">
        <f>calculate!O7/1000</f>
        <v>0</v>
      </c>
      <c r="P7">
        <f>calculate!P7/1000</f>
        <v>0</v>
      </c>
      <c r="Q7">
        <f>calculate!Q7/1000</f>
        <v>0</v>
      </c>
      <c r="R7">
        <f>calculate!R7/1000</f>
        <v>0</v>
      </c>
      <c r="S7">
        <f>calculate!S7/1000</f>
        <v>0</v>
      </c>
      <c r="T7">
        <f>calculate!T7/1000</f>
        <v>0</v>
      </c>
      <c r="U7">
        <f>calculate!U7/1000</f>
        <v>0</v>
      </c>
      <c r="V7">
        <f>calculate!V7/1000</f>
        <v>0</v>
      </c>
      <c r="W7">
        <f>calculate!W7/1000</f>
        <v>0</v>
      </c>
      <c r="X7">
        <f>calculate!X7/1000</f>
        <v>0</v>
      </c>
      <c r="Y7">
        <f>calculate!Y7/1000</f>
        <v>0</v>
      </c>
      <c r="Z7">
        <f>calculate!Z7/1000</f>
        <v>0</v>
      </c>
      <c r="AA7">
        <f>calculate!AA7/1000</f>
        <v>0</v>
      </c>
      <c r="AB7">
        <f>calculate!AB7/1000</f>
        <v>0</v>
      </c>
      <c r="AC7">
        <f>calculate!AC7/1000</f>
        <v>0</v>
      </c>
      <c r="AD7">
        <f>calculate!AD7/1000</f>
        <v>0</v>
      </c>
      <c r="AE7">
        <f>calculate!AE7/1000</f>
        <v>0</v>
      </c>
      <c r="AF7">
        <f>calculate!AF7/1000</f>
        <v>0</v>
      </c>
      <c r="AG7">
        <f>calculate!AG7/1000</f>
        <v>0</v>
      </c>
      <c r="AH7">
        <f>calculate!AH7/1000</f>
        <v>0</v>
      </c>
      <c r="AI7">
        <f>calculate!AI7/1000</f>
        <v>0</v>
      </c>
      <c r="AJ7">
        <f>calculate!AJ7/1000</f>
        <v>0</v>
      </c>
      <c r="AK7">
        <f>calculate!AK7/1000</f>
        <v>0</v>
      </c>
      <c r="AL7">
        <f>calculate!AL7/1000</f>
        <v>0</v>
      </c>
      <c r="AM7">
        <f>calculate!AM7/1000</f>
        <v>0</v>
      </c>
      <c r="AN7">
        <f>calculate!AN7/1000</f>
        <v>0</v>
      </c>
      <c r="AO7">
        <f>calculate!AO7/1000</f>
        <v>0</v>
      </c>
      <c r="AP7">
        <f>calculate!AP7/1000</f>
        <v>0</v>
      </c>
      <c r="AQ7">
        <f>calculate!AQ7/1000</f>
        <v>0</v>
      </c>
      <c r="AR7">
        <f>calculate!AR7/1000</f>
        <v>0</v>
      </c>
      <c r="AS7">
        <f>calculate!AS7/1000</f>
        <v>0</v>
      </c>
      <c r="AT7">
        <f>calculate!AT7/1000</f>
        <v>0</v>
      </c>
      <c r="AU7">
        <f>calculate!AU7/1000</f>
        <v>0</v>
      </c>
      <c r="AV7">
        <f>calculate!AV7/1000</f>
        <v>0</v>
      </c>
      <c r="AW7">
        <f>calculate!AW7/1000</f>
        <v>0</v>
      </c>
      <c r="AX7">
        <f>calculate!AX7/1000</f>
        <v>0</v>
      </c>
      <c r="AY7">
        <f>calculate!AY7/1000</f>
        <v>0</v>
      </c>
      <c r="AZ7">
        <f>calculate!AZ7/1000</f>
        <v>0</v>
      </c>
    </row>
    <row r="8" spans="1:52">
      <c r="A8" s="2" t="s">
        <v>19</v>
      </c>
      <c r="B8" s="3" t="s">
        <v>20</v>
      </c>
      <c r="C8">
        <f>calculate!C8/1000</f>
        <v>0</v>
      </c>
      <c r="D8">
        <f>calculate!D8/1000</f>
        <v>0</v>
      </c>
      <c r="E8">
        <f>calculate!E8/1000</f>
        <v>0</v>
      </c>
      <c r="F8">
        <f>calculate!F8/1000</f>
        <v>0</v>
      </c>
      <c r="G8">
        <f>calculate!G8/1000</f>
        <v>0</v>
      </c>
      <c r="H8">
        <f>calculate!H8/1000</f>
        <v>0</v>
      </c>
      <c r="I8">
        <f>calculate!I8/1000</f>
        <v>0</v>
      </c>
      <c r="J8">
        <f>calculate!J8/1000</f>
        <v>0</v>
      </c>
      <c r="K8">
        <f>calculate!K8/1000</f>
        <v>0</v>
      </c>
      <c r="L8">
        <f>calculate!L8/1000</f>
        <v>0</v>
      </c>
      <c r="M8">
        <f>calculate!M8/1000</f>
        <v>0</v>
      </c>
      <c r="N8">
        <f>calculate!N8/1000</f>
        <v>0</v>
      </c>
      <c r="O8">
        <f>calculate!O8/1000</f>
        <v>0</v>
      </c>
      <c r="P8">
        <f>calculate!P8/1000</f>
        <v>0</v>
      </c>
      <c r="Q8">
        <f>calculate!Q8/1000</f>
        <v>0</v>
      </c>
      <c r="R8">
        <f>calculate!R8/1000</f>
        <v>0</v>
      </c>
      <c r="S8">
        <f>calculate!S8/1000</f>
        <v>0</v>
      </c>
      <c r="T8">
        <f>calculate!T8/1000</f>
        <v>0</v>
      </c>
      <c r="U8">
        <f>calculate!U8/1000</f>
        <v>0</v>
      </c>
      <c r="V8">
        <f>calculate!V8/1000</f>
        <v>0</v>
      </c>
      <c r="W8">
        <f>calculate!W8/1000</f>
        <v>0</v>
      </c>
      <c r="X8">
        <f>calculate!X8/1000</f>
        <v>0</v>
      </c>
      <c r="Y8">
        <f>calculate!Y8/1000</f>
        <v>0</v>
      </c>
      <c r="Z8">
        <f>calculate!Z8/1000</f>
        <v>0</v>
      </c>
      <c r="AA8">
        <f>calculate!AA8/1000</f>
        <v>0</v>
      </c>
      <c r="AB8">
        <f>calculate!AB8/1000</f>
        <v>0</v>
      </c>
      <c r="AC8">
        <f>calculate!AC8/1000</f>
        <v>0</v>
      </c>
      <c r="AD8">
        <f>calculate!AD8/1000</f>
        <v>0</v>
      </c>
      <c r="AE8">
        <f>calculate!AE8/1000</f>
        <v>0</v>
      </c>
      <c r="AF8">
        <f>calculate!AF8/1000</f>
        <v>0</v>
      </c>
      <c r="AG8">
        <f>calculate!AG8/1000</f>
        <v>0</v>
      </c>
      <c r="AH8">
        <f>calculate!AH8/1000</f>
        <v>0</v>
      </c>
      <c r="AI8">
        <f>calculate!AI8/1000</f>
        <v>0</v>
      </c>
      <c r="AJ8">
        <f>calculate!AJ8/1000</f>
        <v>0</v>
      </c>
      <c r="AK8">
        <f>calculate!AK8/1000</f>
        <v>0</v>
      </c>
      <c r="AL8">
        <f>calculate!AL8/1000</f>
        <v>0</v>
      </c>
      <c r="AM8">
        <f>calculate!AM8/1000</f>
        <v>0</v>
      </c>
      <c r="AN8">
        <f>calculate!AN8/1000</f>
        <v>0</v>
      </c>
      <c r="AO8">
        <f>calculate!AO8/1000</f>
        <v>0</v>
      </c>
      <c r="AP8">
        <f>calculate!AP8/1000</f>
        <v>0</v>
      </c>
      <c r="AQ8">
        <f>calculate!AQ8/1000</f>
        <v>0</v>
      </c>
      <c r="AR8">
        <f>calculate!AR8/1000</f>
        <v>0</v>
      </c>
      <c r="AS8">
        <f>calculate!AS8/1000</f>
        <v>0</v>
      </c>
      <c r="AT8">
        <f>calculate!AT8/1000</f>
        <v>0</v>
      </c>
      <c r="AU8">
        <f>calculate!AU8/1000</f>
        <v>0</v>
      </c>
      <c r="AV8">
        <f>calculate!AV8/1000</f>
        <v>0</v>
      </c>
      <c r="AW8">
        <f>calculate!AW8/1000</f>
        <v>0</v>
      </c>
      <c r="AX8">
        <f>calculate!AX8/1000</f>
        <v>0</v>
      </c>
      <c r="AY8">
        <f>calculate!AY8/1000</f>
        <v>0</v>
      </c>
      <c r="AZ8">
        <f>calculate!AZ8/1000</f>
        <v>0</v>
      </c>
    </row>
    <row r="9" spans="1:52">
      <c r="A9" s="3" t="s">
        <v>398</v>
      </c>
      <c r="B9" s="3" t="s">
        <v>17</v>
      </c>
      <c r="C9">
        <f>calculate!C9/1000</f>
        <v>42068.010620000008</v>
      </c>
      <c r="D9">
        <f>calculate!D9/1000</f>
        <v>41465.743874799999</v>
      </c>
      <c r="E9">
        <f>calculate!E9/1000</f>
        <v>40863.477129599989</v>
      </c>
      <c r="F9">
        <f>calculate!F9/1000</f>
        <v>40261.210384399994</v>
      </c>
      <c r="G9">
        <f>calculate!G9/1000</f>
        <v>39658.943639199984</v>
      </c>
      <c r="H9">
        <f>calculate!H9/1000</f>
        <v>39056.676893999989</v>
      </c>
      <c r="I9">
        <f>calculate!I9/1000</f>
        <v>38454.410148799987</v>
      </c>
      <c r="J9">
        <f>calculate!J9/1000</f>
        <v>37852.143403599977</v>
      </c>
      <c r="K9">
        <f>calculate!K9/1000</f>
        <v>37249.876658399975</v>
      </c>
      <c r="L9">
        <f>calculate!L9/1000</f>
        <v>36647.609913199958</v>
      </c>
      <c r="M9">
        <f>calculate!M9/1000</f>
        <v>36045.343167999999</v>
      </c>
      <c r="N9">
        <f>calculate!N9/1000</f>
        <v>35954.681623999997</v>
      </c>
      <c r="O9">
        <f>calculate!O9/1000</f>
        <v>35873.507916000002</v>
      </c>
      <c r="P9">
        <f>calculate!P9/1000</f>
        <v>35907.242443999996</v>
      </c>
      <c r="Q9">
        <f>calculate!Q9/1000</f>
        <v>35903.025627999996</v>
      </c>
      <c r="R9">
        <f>calculate!R9/1000</f>
        <v>36010.554435999999</v>
      </c>
      <c r="S9">
        <f>calculate!S9/1000</f>
        <v>35990.524560000005</v>
      </c>
      <c r="T9">
        <f>calculate!T9/1000</f>
        <v>35990.524560000005</v>
      </c>
      <c r="U9">
        <f>calculate!U9/1000</f>
        <v>35905.134035999996</v>
      </c>
      <c r="V9">
        <f>calculate!V9/1000</f>
        <v>35905.134035999996</v>
      </c>
      <c r="W9">
        <f>calculate!W9/1000</f>
        <v>35905.134035999996</v>
      </c>
      <c r="X9">
        <f>calculate!X9/1000</f>
        <v>35905.134035999996</v>
      </c>
      <c r="Y9">
        <f>calculate!Y9/1000</f>
        <v>34330.680361999999</v>
      </c>
      <c r="Z9">
        <f>calculate!Z9/1000</f>
        <v>32756.226688000002</v>
      </c>
      <c r="AA9">
        <f>calculate!AA9/1000</f>
        <v>31181.773013999995</v>
      </c>
      <c r="AB9">
        <f>calculate!AB9/1000</f>
        <v>29607.319339999995</v>
      </c>
      <c r="AC9">
        <f>calculate!AC9/1000</f>
        <v>28032.865666000002</v>
      </c>
      <c r="AD9">
        <f>calculate!AD9/1000</f>
        <v>26458.411991999998</v>
      </c>
      <c r="AE9">
        <f>calculate!AE9/1000</f>
        <v>24883.958317999997</v>
      </c>
      <c r="AF9">
        <f>calculate!AF9/1000</f>
        <v>23309.504644000001</v>
      </c>
      <c r="AG9">
        <f>calculate!AG9/1000</f>
        <v>21735.05097</v>
      </c>
      <c r="AH9">
        <f>calculate!AH9/1000</f>
        <v>20160.597295999996</v>
      </c>
      <c r="AI9">
        <f>calculate!AI9/1000</f>
        <v>18586.143622</v>
      </c>
      <c r="AJ9">
        <f>calculate!AJ9/1000</f>
        <v>17011.689947999999</v>
      </c>
      <c r="AK9">
        <f>calculate!AK9/1000</f>
        <v>15437.236274000001</v>
      </c>
      <c r="AL9">
        <f>calculate!AL9/1000</f>
        <v>13862.7826</v>
      </c>
      <c r="AM9">
        <f>calculate!AM9/1000</f>
        <v>14219.103551999999</v>
      </c>
      <c r="AN9">
        <f>calculate!AN9/1000</f>
        <v>14913.191465599999</v>
      </c>
      <c r="AO9">
        <f>calculate!AO9/1000</f>
        <v>15607.279379199999</v>
      </c>
      <c r="AP9">
        <f>calculate!AP9/1000</f>
        <v>16301.367292799998</v>
      </c>
      <c r="AQ9">
        <f>calculate!AQ9/1000</f>
        <v>16995.455206399994</v>
      </c>
      <c r="AR9">
        <f>calculate!AR9/1000</f>
        <v>17689.543119999998</v>
      </c>
      <c r="AS9">
        <f>calculate!AS9/1000</f>
        <v>18383.631033600002</v>
      </c>
      <c r="AT9">
        <f>calculate!AT9/1000</f>
        <v>19077.929787999998</v>
      </c>
      <c r="AU9">
        <f>calculate!AU9/1000</f>
        <v>19077.929787999998</v>
      </c>
      <c r="AV9">
        <f>calculate!AV9/1000</f>
        <v>18820.704011999998</v>
      </c>
      <c r="AW9">
        <f>calculate!AW9/1000</f>
        <v>18563.478236000003</v>
      </c>
      <c r="AX9">
        <f>calculate!AX9/1000</f>
        <v>18563.478236000003</v>
      </c>
      <c r="AY9">
        <f>calculate!AY9/1000</f>
        <v>18834.408664000002</v>
      </c>
      <c r="AZ9">
        <f>calculate!AZ9/1000</f>
        <v>18834.408664000002</v>
      </c>
    </row>
    <row r="10" spans="1:52">
      <c r="A10" s="3" t="s">
        <v>5</v>
      </c>
      <c r="B10" s="3" t="s">
        <v>6</v>
      </c>
      <c r="C10">
        <f>calculate!C10/1000</f>
        <v>0</v>
      </c>
      <c r="D10">
        <f>calculate!D10/1000</f>
        <v>0</v>
      </c>
      <c r="E10">
        <f>calculate!E10/1000</f>
        <v>0</v>
      </c>
      <c r="F10">
        <f>calculate!F10/1000</f>
        <v>0</v>
      </c>
      <c r="G10">
        <f>calculate!G10/1000</f>
        <v>0</v>
      </c>
      <c r="H10">
        <f>calculate!H10/1000</f>
        <v>0</v>
      </c>
      <c r="I10">
        <f>calculate!I10/1000</f>
        <v>0</v>
      </c>
      <c r="J10">
        <f>calculate!J10/1000</f>
        <v>0</v>
      </c>
      <c r="K10">
        <f>calculate!K10/1000</f>
        <v>0</v>
      </c>
      <c r="L10">
        <f>calculate!L10/1000</f>
        <v>0</v>
      </c>
      <c r="M10">
        <f>calculate!M10/1000</f>
        <v>0</v>
      </c>
      <c r="N10">
        <f>calculate!N10/1000</f>
        <v>0</v>
      </c>
      <c r="O10">
        <f>calculate!O10/1000</f>
        <v>0</v>
      </c>
      <c r="P10">
        <f>calculate!P10/1000</f>
        <v>0</v>
      </c>
      <c r="Q10">
        <f>calculate!Q10/1000</f>
        <v>0</v>
      </c>
      <c r="R10">
        <f>calculate!R10/1000</f>
        <v>0</v>
      </c>
      <c r="S10">
        <f>calculate!S10/1000</f>
        <v>0</v>
      </c>
      <c r="T10">
        <f>calculate!T10/1000</f>
        <v>0</v>
      </c>
      <c r="U10">
        <f>calculate!U10/1000</f>
        <v>0</v>
      </c>
      <c r="V10">
        <f>calculate!V10/1000</f>
        <v>0</v>
      </c>
      <c r="W10">
        <f>calculate!W10/1000</f>
        <v>0</v>
      </c>
      <c r="X10">
        <f>calculate!X10/1000</f>
        <v>0</v>
      </c>
      <c r="Y10">
        <f>calculate!Y10/1000</f>
        <v>0</v>
      </c>
      <c r="Z10">
        <f>calculate!Z10/1000</f>
        <v>0</v>
      </c>
      <c r="AA10">
        <f>calculate!AA10/1000</f>
        <v>0</v>
      </c>
      <c r="AB10">
        <f>calculate!AB10/1000</f>
        <v>0</v>
      </c>
      <c r="AC10">
        <f>calculate!AC10/1000</f>
        <v>0</v>
      </c>
      <c r="AD10">
        <f>calculate!AD10/1000</f>
        <v>0</v>
      </c>
      <c r="AE10">
        <f>calculate!AE10/1000</f>
        <v>0</v>
      </c>
      <c r="AF10">
        <f>calculate!AF10/1000</f>
        <v>0</v>
      </c>
      <c r="AG10">
        <f>calculate!AG10/1000</f>
        <v>0</v>
      </c>
      <c r="AH10">
        <f>calculate!AH10/1000</f>
        <v>0</v>
      </c>
      <c r="AI10">
        <f>calculate!AI10/1000</f>
        <v>0</v>
      </c>
      <c r="AJ10">
        <f>calculate!AJ10/1000</f>
        <v>0</v>
      </c>
      <c r="AK10">
        <f>calculate!AK10/1000</f>
        <v>0</v>
      </c>
      <c r="AL10">
        <f>calculate!AL10/1000</f>
        <v>0</v>
      </c>
      <c r="AM10">
        <f>calculate!AM10/1000</f>
        <v>0</v>
      </c>
      <c r="AN10">
        <f>calculate!AN10/1000</f>
        <v>0</v>
      </c>
      <c r="AO10">
        <f>calculate!AO10/1000</f>
        <v>0</v>
      </c>
      <c r="AP10">
        <f>calculate!AP10/1000</f>
        <v>0</v>
      </c>
      <c r="AQ10">
        <f>calculate!AQ10/1000</f>
        <v>0</v>
      </c>
      <c r="AR10">
        <f>calculate!AR10/1000</f>
        <v>0</v>
      </c>
      <c r="AS10">
        <f>calculate!AS10/1000</f>
        <v>0</v>
      </c>
      <c r="AT10">
        <f>calculate!AT10/1000</f>
        <v>0</v>
      </c>
      <c r="AU10">
        <f>calculate!AU10/1000</f>
        <v>0</v>
      </c>
      <c r="AV10">
        <f>calculate!AV10/1000</f>
        <v>0</v>
      </c>
      <c r="AW10">
        <f>calculate!AW10/1000</f>
        <v>0</v>
      </c>
      <c r="AX10">
        <f>calculate!AX10/1000</f>
        <v>0</v>
      </c>
      <c r="AY10">
        <f>calculate!AY10/1000</f>
        <v>0</v>
      </c>
      <c r="AZ10">
        <f>calculate!AZ10/1000</f>
        <v>0</v>
      </c>
    </row>
    <row r="11" spans="1:52">
      <c r="A11" s="3" t="s">
        <v>380</v>
      </c>
      <c r="B11" s="3" t="s">
        <v>21</v>
      </c>
      <c r="C11">
        <f>calculate!C11/1000</f>
        <v>5996.0714450000005</v>
      </c>
      <c r="D11">
        <f>calculate!D11/1000</f>
        <v>6081.7296084999998</v>
      </c>
      <c r="E11">
        <f>calculate!E11/1000</f>
        <v>6167.3877719999991</v>
      </c>
      <c r="F11">
        <f>calculate!F11/1000</f>
        <v>6253.0459354999984</v>
      </c>
      <c r="G11">
        <f>calculate!G11/1000</f>
        <v>6338.7040989999987</v>
      </c>
      <c r="H11">
        <f>calculate!H11/1000</f>
        <v>6424.362262499998</v>
      </c>
      <c r="I11">
        <f>calculate!I11/1000</f>
        <v>6510.0204259999991</v>
      </c>
      <c r="J11">
        <f>calculate!J11/1000</f>
        <v>6595.6785894999975</v>
      </c>
      <c r="K11">
        <f>calculate!K11/1000</f>
        <v>6681.3367529999969</v>
      </c>
      <c r="L11">
        <f>calculate!L11/1000</f>
        <v>6766.9949164999953</v>
      </c>
      <c r="M11">
        <f>calculate!M11/1000</f>
        <v>6852.65308</v>
      </c>
      <c r="N11">
        <f>calculate!N11/1000</f>
        <v>6818.3537100000003</v>
      </c>
      <c r="O11">
        <f>calculate!O11/1000</f>
        <v>6894.1733700000004</v>
      </c>
      <c r="P11">
        <f>calculate!P11/1000</f>
        <v>6902.2969049999992</v>
      </c>
      <c r="Q11">
        <f>calculate!Q11/1000</f>
        <v>6724.4817499999999</v>
      </c>
      <c r="R11">
        <f>calculate!R11/1000</f>
        <v>6724.4817499999999</v>
      </c>
      <c r="S11">
        <f>calculate!S11/1000</f>
        <v>6724.4817499999999</v>
      </c>
      <c r="T11">
        <f>calculate!T11/1000</f>
        <v>6602.6287249999996</v>
      </c>
      <c r="U11">
        <f>calculate!U11/1000</f>
        <v>6495.2175399999996</v>
      </c>
      <c r="V11">
        <f>calculate!V11/1000</f>
        <v>6450.9894049999994</v>
      </c>
      <c r="W11">
        <f>calculate!W11/1000</f>
        <v>5968.0903799999996</v>
      </c>
      <c r="X11">
        <f>calculate!X11/1000</f>
        <v>6480.7757000000001</v>
      </c>
      <c r="Y11">
        <f>calculate!Y11/1000</f>
        <v>6993.4610199999997</v>
      </c>
      <c r="Z11">
        <f>calculate!Z11/1000</f>
        <v>7506.1463400000002</v>
      </c>
      <c r="AA11">
        <f>calculate!AA11/1000</f>
        <v>8018.8316599999989</v>
      </c>
      <c r="AB11">
        <f>calculate!AB11/1000</f>
        <v>8531.5169800000003</v>
      </c>
      <c r="AC11">
        <f>calculate!AC11/1000</f>
        <v>8522.4908300000006</v>
      </c>
      <c r="AD11">
        <f>calculate!AD11/1000</f>
        <v>8536.9326700000001</v>
      </c>
      <c r="AE11">
        <f>calculate!AE11/1000</f>
        <v>8571.2320400000008</v>
      </c>
      <c r="AF11">
        <f>calculate!AF11/1000</f>
        <v>8575.7451149999997</v>
      </c>
      <c r="AG11">
        <f>calculate!AG11/1000</f>
        <v>8573.9398849999998</v>
      </c>
      <c r="AH11">
        <f>calculate!AH11/1000</f>
        <v>8582.0634200000004</v>
      </c>
      <c r="AI11">
        <f>calculate!AI11/1000</f>
        <v>8587.4791100000002</v>
      </c>
      <c r="AJ11">
        <f>calculate!AJ11/1000</f>
        <v>8551.3745099999996</v>
      </c>
      <c r="AK11">
        <f>calculate!AK11/1000</f>
        <v>8598.3104899999998</v>
      </c>
      <c r="AL11">
        <f>calculate!AL11/1000</f>
        <v>8600.115719999998</v>
      </c>
      <c r="AM11">
        <f>calculate!AM11/1000</f>
        <v>8700.6038479500003</v>
      </c>
      <c r="AN11">
        <f>calculate!AN11/1000</f>
        <v>8715.1233128400017</v>
      </c>
      <c r="AO11">
        <f>calculate!AO11/1000</f>
        <v>8720.1878856050007</v>
      </c>
      <c r="AP11">
        <f>calculate!AP11/1000</f>
        <v>8731.899315229999</v>
      </c>
      <c r="AQ11">
        <f>calculate!AQ11/1000</f>
        <v>7776.3784396199981</v>
      </c>
      <c r="AR11">
        <f>calculate!AR11/1000</f>
        <v>7969.4712561099996</v>
      </c>
      <c r="AS11">
        <f>calculate!AS11/1000</f>
        <v>7969.4712561099996</v>
      </c>
      <c r="AT11">
        <f>calculate!AT11/1000</f>
        <v>7969.4712561099996</v>
      </c>
      <c r="AU11">
        <f>calculate!AU11/1000</f>
        <v>7969.4712561099996</v>
      </c>
      <c r="AV11">
        <f>calculate!AV11/1000</f>
        <v>7969.4712561099996</v>
      </c>
      <c r="AW11">
        <f>calculate!AW11/1000</f>
        <v>7969.4712561099996</v>
      </c>
      <c r="AX11">
        <f>calculate!AX11/1000</f>
        <v>7969.4712561099996</v>
      </c>
      <c r="AY11">
        <f>calculate!AY11/1000</f>
        <v>7969.4712561099996</v>
      </c>
      <c r="AZ11">
        <f>calculate!AZ11/1000</f>
        <v>7969.4712561099996</v>
      </c>
    </row>
    <row r="12" spans="1:52">
      <c r="A12" s="3" t="s">
        <v>22</v>
      </c>
      <c r="B12" s="3" t="s">
        <v>23</v>
      </c>
      <c r="C12">
        <f>calculate!C12/1000</f>
        <v>4625.7890481249997</v>
      </c>
      <c r="D12">
        <f>calculate!D12/1000</f>
        <v>4691.8717488125003</v>
      </c>
      <c r="E12">
        <f>calculate!E12/1000</f>
        <v>4757.9544495</v>
      </c>
      <c r="F12">
        <f>calculate!F12/1000</f>
        <v>4824.0371501874997</v>
      </c>
      <c r="G12">
        <f>calculate!G12/1000</f>
        <v>4890.1198508750003</v>
      </c>
      <c r="H12">
        <f>calculate!H12/1000</f>
        <v>4956.2025515625</v>
      </c>
      <c r="I12">
        <f>calculate!I12/1000</f>
        <v>5022.2852522500007</v>
      </c>
      <c r="J12">
        <f>calculate!J12/1000</f>
        <v>5088.3679529374995</v>
      </c>
      <c r="K12">
        <f>calculate!K12/1000</f>
        <v>5154.4506536250001</v>
      </c>
      <c r="L12">
        <f>calculate!L12/1000</f>
        <v>5220.5333543124998</v>
      </c>
      <c r="M12">
        <f>calculate!M12/1000</f>
        <v>5286.6160549999995</v>
      </c>
      <c r="N12">
        <f>calculate!N12/1000</f>
        <v>5245.0957650000009</v>
      </c>
      <c r="O12">
        <f>calculate!O12/1000</f>
        <v>5214.4068549999993</v>
      </c>
      <c r="P12">
        <f>calculate!P12/1000</f>
        <v>5210.7963950000003</v>
      </c>
      <c r="Q12">
        <f>calculate!Q12/1000</f>
        <v>5200.8676299999997</v>
      </c>
      <c r="R12">
        <f>calculate!R12/1000</f>
        <v>5204.4780899999996</v>
      </c>
      <c r="S12">
        <f>calculate!S12/1000</f>
        <v>5185.5231750000003</v>
      </c>
      <c r="T12">
        <f>calculate!T12/1000</f>
        <v>5187.3284049999993</v>
      </c>
      <c r="U12">
        <f>calculate!U12/1000</f>
        <v>5081.7224500000002</v>
      </c>
      <c r="V12">
        <f>calculate!V12/1000</f>
        <v>5091.6512149999999</v>
      </c>
      <c r="W12">
        <f>calculate!W12/1000</f>
        <v>5076.3067599999995</v>
      </c>
      <c r="X12">
        <f>calculate!X12/1000</f>
        <v>5075.4041450000004</v>
      </c>
      <c r="Y12">
        <f>calculate!Y12/1000</f>
        <v>5059.1570750000001</v>
      </c>
      <c r="Z12">
        <f>calculate!Z12/1000</f>
        <v>5054.6440000000002</v>
      </c>
      <c r="AA12">
        <f>calculate!AA12/1000</f>
        <v>5087.1381400000009</v>
      </c>
      <c r="AB12">
        <f>calculate!AB12/1000</f>
        <v>5119.6322799999989</v>
      </c>
      <c r="AC12">
        <f>calculate!AC12/1000</f>
        <v>5119.6322799999989</v>
      </c>
      <c r="AD12">
        <f>calculate!AD12/1000</f>
        <v>5119.6322799999989</v>
      </c>
      <c r="AE12">
        <f>calculate!AE12/1000</f>
        <v>5180.1074849999995</v>
      </c>
      <c r="AF12">
        <f>calculate!AF12/1000</f>
        <v>5181.0100999999995</v>
      </c>
      <c r="AG12">
        <f>calculate!AG12/1000</f>
        <v>5113.313975</v>
      </c>
      <c r="AH12">
        <f>calculate!AH12/1000</f>
        <v>5142.197654999999</v>
      </c>
      <c r="AI12">
        <f>calculate!AI12/1000</f>
        <v>5216.2120850000001</v>
      </c>
      <c r="AJ12">
        <f>calculate!AJ12/1000</f>
        <v>5191.8414799999991</v>
      </c>
      <c r="AK12">
        <f>calculate!AK12/1000</f>
        <v>5204.4780899999996</v>
      </c>
      <c r="AL12">
        <f>calculate!AL12/1000</f>
        <v>5218.91993</v>
      </c>
      <c r="AM12">
        <f>calculate!AM12/1000</f>
        <v>5251.4140700000007</v>
      </c>
      <c r="AN12">
        <f>calculate!AN12/1000</f>
        <v>5228.8486950000006</v>
      </c>
      <c r="AO12">
        <f>calculate!AO12/1000</f>
        <v>5220.7251599999991</v>
      </c>
      <c r="AP12">
        <f>calculate!AP12/1000</f>
        <v>4834.4059400000006</v>
      </c>
      <c r="AQ12">
        <f>calculate!AQ12/1000</f>
        <v>4829.8928649999998</v>
      </c>
      <c r="AR12">
        <f>calculate!AR12/1000</f>
        <v>4349.701685</v>
      </c>
      <c r="AS12">
        <f>calculate!AS12/1000</f>
        <v>4499.5357749999994</v>
      </c>
      <c r="AT12">
        <f>calculate!AT12/1000</f>
        <v>4467.9442499999996</v>
      </c>
      <c r="AU12">
        <f>calculate!AU12/1000</f>
        <v>4473.3599400000003</v>
      </c>
      <c r="AV12">
        <f>calculate!AV12/1000</f>
        <v>4456.210255</v>
      </c>
      <c r="AW12">
        <f>calculate!AW12/1000</f>
        <v>4438.1579549999997</v>
      </c>
      <c r="AX12">
        <f>calculate!AX12/1000</f>
        <v>4470.6520949999995</v>
      </c>
      <c r="AY12">
        <f>calculate!AY12/1000</f>
        <v>4390.3193599999995</v>
      </c>
      <c r="AZ12">
        <f>calculate!AZ12/1000</f>
        <v>4402.0533549999991</v>
      </c>
    </row>
    <row r="13" spans="1:52">
      <c r="A13" s="3" t="s">
        <v>259</v>
      </c>
      <c r="B13" s="3" t="s">
        <v>36</v>
      </c>
      <c r="C13">
        <f>calculate!C13/1000</f>
        <v>0</v>
      </c>
      <c r="D13">
        <f>calculate!D13/1000</f>
        <v>0</v>
      </c>
      <c r="E13">
        <f>calculate!E13/1000</f>
        <v>0</v>
      </c>
      <c r="F13">
        <f>calculate!F13/1000</f>
        <v>0</v>
      </c>
      <c r="G13">
        <f>calculate!G13/1000</f>
        <v>0</v>
      </c>
      <c r="H13">
        <f>calculate!H13/1000</f>
        <v>0</v>
      </c>
      <c r="I13">
        <f>calculate!I13/1000</f>
        <v>0</v>
      </c>
      <c r="J13">
        <f>calculate!J13/1000</f>
        <v>0</v>
      </c>
      <c r="K13">
        <f>calculate!K13/1000</f>
        <v>0</v>
      </c>
      <c r="L13">
        <f>calculate!L13/1000</f>
        <v>0</v>
      </c>
      <c r="M13">
        <f>calculate!M13/1000</f>
        <v>0</v>
      </c>
      <c r="N13">
        <f>calculate!N13/1000</f>
        <v>0</v>
      </c>
      <c r="O13">
        <f>calculate!O13/1000</f>
        <v>0</v>
      </c>
      <c r="P13">
        <f>calculate!P13/1000</f>
        <v>0</v>
      </c>
      <c r="Q13">
        <f>calculate!Q13/1000</f>
        <v>0</v>
      </c>
      <c r="R13">
        <f>calculate!R13/1000</f>
        <v>0</v>
      </c>
      <c r="S13">
        <f>calculate!S13/1000</f>
        <v>0</v>
      </c>
      <c r="T13">
        <f>calculate!T13/1000</f>
        <v>0</v>
      </c>
      <c r="U13">
        <f>calculate!U13/1000</f>
        <v>0</v>
      </c>
      <c r="V13">
        <f>calculate!V13/1000</f>
        <v>0</v>
      </c>
      <c r="W13">
        <f>calculate!W13/1000</f>
        <v>0</v>
      </c>
      <c r="X13">
        <f>calculate!X13/1000</f>
        <v>0</v>
      </c>
      <c r="Y13">
        <f>calculate!Y13/1000</f>
        <v>0</v>
      </c>
      <c r="Z13">
        <f>calculate!Z13/1000</f>
        <v>0</v>
      </c>
      <c r="AA13">
        <f>calculate!AA13/1000</f>
        <v>0</v>
      </c>
      <c r="AB13">
        <f>calculate!AB13/1000</f>
        <v>0</v>
      </c>
      <c r="AC13">
        <f>calculate!AC13/1000</f>
        <v>0</v>
      </c>
      <c r="AD13">
        <f>calculate!AD13/1000</f>
        <v>0</v>
      </c>
      <c r="AE13">
        <f>calculate!AE13/1000</f>
        <v>0</v>
      </c>
      <c r="AF13">
        <f>calculate!AF13/1000</f>
        <v>0</v>
      </c>
      <c r="AG13">
        <f>calculate!AG13/1000</f>
        <v>0</v>
      </c>
      <c r="AH13">
        <f>calculate!AH13/1000</f>
        <v>0</v>
      </c>
      <c r="AI13">
        <f>calculate!AI13/1000</f>
        <v>0</v>
      </c>
      <c r="AJ13">
        <f>calculate!AJ13/1000</f>
        <v>0</v>
      </c>
      <c r="AK13">
        <f>calculate!AK13/1000</f>
        <v>0</v>
      </c>
      <c r="AL13">
        <f>calculate!AL13/1000</f>
        <v>0</v>
      </c>
      <c r="AM13">
        <f>calculate!AM13/1000</f>
        <v>0</v>
      </c>
      <c r="AN13">
        <f>calculate!AN13/1000</f>
        <v>0</v>
      </c>
      <c r="AO13">
        <f>calculate!AO13/1000</f>
        <v>0</v>
      </c>
      <c r="AP13">
        <f>calculate!AP13/1000</f>
        <v>0</v>
      </c>
      <c r="AQ13">
        <f>calculate!AQ13/1000</f>
        <v>0</v>
      </c>
      <c r="AR13">
        <f>calculate!AR13/1000</f>
        <v>0</v>
      </c>
      <c r="AS13">
        <f>calculate!AS13/1000</f>
        <v>0</v>
      </c>
      <c r="AT13">
        <f>calculate!AT13/1000</f>
        <v>0</v>
      </c>
      <c r="AU13">
        <f>calculate!AU13/1000</f>
        <v>0</v>
      </c>
      <c r="AV13">
        <f>calculate!AV13/1000</f>
        <v>0</v>
      </c>
      <c r="AW13">
        <f>calculate!AW13/1000</f>
        <v>0</v>
      </c>
      <c r="AX13">
        <f>calculate!AX13/1000</f>
        <v>0</v>
      </c>
      <c r="AY13">
        <f>calculate!AY13/1000</f>
        <v>0</v>
      </c>
      <c r="AZ13">
        <f>calculate!AZ13/1000</f>
        <v>0</v>
      </c>
    </row>
    <row r="14" spans="1:52">
      <c r="A14" s="3" t="s">
        <v>34</v>
      </c>
      <c r="B14" s="3" t="s">
        <v>35</v>
      </c>
      <c r="C14">
        <f>calculate!C14/1000</f>
        <v>0</v>
      </c>
      <c r="D14">
        <f>calculate!D14/1000</f>
        <v>0</v>
      </c>
      <c r="E14">
        <f>calculate!E14/1000</f>
        <v>0</v>
      </c>
      <c r="F14">
        <f>calculate!F14/1000</f>
        <v>0</v>
      </c>
      <c r="G14">
        <f>calculate!G14/1000</f>
        <v>0</v>
      </c>
      <c r="H14">
        <f>calculate!H14/1000</f>
        <v>0</v>
      </c>
      <c r="I14">
        <f>calculate!I14/1000</f>
        <v>0</v>
      </c>
      <c r="J14">
        <f>calculate!J14/1000</f>
        <v>0</v>
      </c>
      <c r="K14">
        <f>calculate!K14/1000</f>
        <v>0</v>
      </c>
      <c r="L14">
        <f>calculate!L14/1000</f>
        <v>0</v>
      </c>
      <c r="M14">
        <f>calculate!M14/1000</f>
        <v>0</v>
      </c>
      <c r="N14">
        <f>calculate!N14/1000</f>
        <v>0</v>
      </c>
      <c r="O14">
        <f>calculate!O14/1000</f>
        <v>0</v>
      </c>
      <c r="P14">
        <f>calculate!P14/1000</f>
        <v>0</v>
      </c>
      <c r="Q14">
        <f>calculate!Q14/1000</f>
        <v>0</v>
      </c>
      <c r="R14">
        <f>calculate!R14/1000</f>
        <v>0</v>
      </c>
      <c r="S14">
        <f>calculate!S14/1000</f>
        <v>0</v>
      </c>
      <c r="T14">
        <f>calculate!T14/1000</f>
        <v>0</v>
      </c>
      <c r="U14">
        <f>calculate!U14/1000</f>
        <v>0</v>
      </c>
      <c r="V14">
        <f>calculate!V14/1000</f>
        <v>0</v>
      </c>
      <c r="W14">
        <f>calculate!W14/1000</f>
        <v>0</v>
      </c>
      <c r="X14">
        <f>calculate!X14/1000</f>
        <v>0</v>
      </c>
      <c r="Y14">
        <f>calculate!Y14/1000</f>
        <v>0</v>
      </c>
      <c r="Z14">
        <f>calculate!Z14/1000</f>
        <v>0</v>
      </c>
      <c r="AA14">
        <f>calculate!AA14/1000</f>
        <v>0</v>
      </c>
      <c r="AB14">
        <f>calculate!AB14/1000</f>
        <v>0</v>
      </c>
      <c r="AC14">
        <f>calculate!AC14/1000</f>
        <v>0</v>
      </c>
      <c r="AD14">
        <f>calculate!AD14/1000</f>
        <v>0</v>
      </c>
      <c r="AE14">
        <f>calculate!AE14/1000</f>
        <v>0</v>
      </c>
      <c r="AF14">
        <f>calculate!AF14/1000</f>
        <v>0</v>
      </c>
      <c r="AG14">
        <f>calculate!AG14/1000</f>
        <v>0</v>
      </c>
      <c r="AH14">
        <f>calculate!AH14/1000</f>
        <v>0</v>
      </c>
      <c r="AI14">
        <f>calculate!AI14/1000</f>
        <v>0</v>
      </c>
      <c r="AJ14">
        <f>calculate!AJ14/1000</f>
        <v>0</v>
      </c>
      <c r="AK14">
        <f>calculate!AK14/1000</f>
        <v>0</v>
      </c>
      <c r="AL14">
        <f>calculate!AL14/1000</f>
        <v>0</v>
      </c>
      <c r="AM14">
        <f>calculate!AM14/1000</f>
        <v>0</v>
      </c>
      <c r="AN14">
        <f>calculate!AN14/1000</f>
        <v>0</v>
      </c>
      <c r="AO14">
        <f>calculate!AO14/1000</f>
        <v>0</v>
      </c>
      <c r="AP14">
        <f>calculate!AP14/1000</f>
        <v>0</v>
      </c>
      <c r="AQ14">
        <f>calculate!AQ14/1000</f>
        <v>0</v>
      </c>
      <c r="AR14">
        <f>calculate!AR14/1000</f>
        <v>0</v>
      </c>
      <c r="AS14">
        <f>calculate!AS14/1000</f>
        <v>0</v>
      </c>
      <c r="AT14">
        <f>calculate!AT14/1000</f>
        <v>0</v>
      </c>
      <c r="AU14">
        <f>calculate!AU14/1000</f>
        <v>0</v>
      </c>
      <c r="AV14">
        <f>calculate!AV14/1000</f>
        <v>0</v>
      </c>
      <c r="AW14">
        <f>calculate!AW14/1000</f>
        <v>0</v>
      </c>
      <c r="AX14">
        <f>calculate!AX14/1000</f>
        <v>0</v>
      </c>
      <c r="AY14">
        <f>calculate!AY14/1000</f>
        <v>0</v>
      </c>
      <c r="AZ14">
        <f>calculate!AZ14/1000</f>
        <v>0</v>
      </c>
    </row>
    <row r="15" spans="1:52">
      <c r="A15" s="4" t="s">
        <v>46</v>
      </c>
      <c r="B15" s="3" t="s">
        <v>47</v>
      </c>
      <c r="C15">
        <f>calculate!C15/1000</f>
        <v>0</v>
      </c>
      <c r="D15">
        <f>calculate!D15/1000</f>
        <v>0</v>
      </c>
      <c r="E15">
        <f>calculate!E15/1000</f>
        <v>0</v>
      </c>
      <c r="F15">
        <f>calculate!F15/1000</f>
        <v>0</v>
      </c>
      <c r="G15">
        <f>calculate!G15/1000</f>
        <v>0</v>
      </c>
      <c r="H15">
        <f>calculate!H15/1000</f>
        <v>0</v>
      </c>
      <c r="I15">
        <f>calculate!I15/1000</f>
        <v>0</v>
      </c>
      <c r="J15">
        <f>calculate!J15/1000</f>
        <v>0</v>
      </c>
      <c r="K15">
        <f>calculate!K15/1000</f>
        <v>0</v>
      </c>
      <c r="L15">
        <f>calculate!L15/1000</f>
        <v>0</v>
      </c>
      <c r="M15">
        <f>calculate!M15/1000</f>
        <v>0</v>
      </c>
      <c r="N15">
        <f>calculate!N15/1000</f>
        <v>0</v>
      </c>
      <c r="O15">
        <f>calculate!O15/1000</f>
        <v>0</v>
      </c>
      <c r="P15">
        <f>calculate!P15/1000</f>
        <v>0</v>
      </c>
      <c r="Q15">
        <f>calculate!Q15/1000</f>
        <v>0</v>
      </c>
      <c r="R15">
        <f>calculate!R15/1000</f>
        <v>0</v>
      </c>
      <c r="S15">
        <f>calculate!S15/1000</f>
        <v>0</v>
      </c>
      <c r="T15">
        <f>calculate!T15/1000</f>
        <v>0</v>
      </c>
      <c r="U15">
        <f>calculate!U15/1000</f>
        <v>0</v>
      </c>
      <c r="V15">
        <f>calculate!V15/1000</f>
        <v>0</v>
      </c>
      <c r="W15">
        <f>calculate!W15/1000</f>
        <v>0</v>
      </c>
      <c r="X15">
        <f>calculate!X15/1000</f>
        <v>0</v>
      </c>
      <c r="Y15">
        <f>calculate!Y15/1000</f>
        <v>0</v>
      </c>
      <c r="Z15">
        <f>calculate!Z15/1000</f>
        <v>0</v>
      </c>
      <c r="AA15">
        <f>calculate!AA15/1000</f>
        <v>0</v>
      </c>
      <c r="AB15">
        <f>calculate!AB15/1000</f>
        <v>0</v>
      </c>
      <c r="AC15">
        <f>calculate!AC15/1000</f>
        <v>0</v>
      </c>
      <c r="AD15">
        <f>calculate!AD15/1000</f>
        <v>0</v>
      </c>
      <c r="AE15">
        <f>calculate!AE15/1000</f>
        <v>0</v>
      </c>
      <c r="AF15">
        <f>calculate!AF15/1000</f>
        <v>0</v>
      </c>
      <c r="AG15">
        <f>calculate!AG15/1000</f>
        <v>0</v>
      </c>
      <c r="AH15">
        <f>calculate!AH15/1000</f>
        <v>0</v>
      </c>
      <c r="AI15">
        <f>calculate!AI15/1000</f>
        <v>0</v>
      </c>
      <c r="AJ15">
        <f>calculate!AJ15/1000</f>
        <v>0</v>
      </c>
      <c r="AK15">
        <f>calculate!AK15/1000</f>
        <v>0</v>
      </c>
      <c r="AL15">
        <f>calculate!AL15/1000</f>
        <v>0</v>
      </c>
      <c r="AM15">
        <f>calculate!AM15/1000</f>
        <v>0</v>
      </c>
      <c r="AN15">
        <f>calculate!AN15/1000</f>
        <v>0</v>
      </c>
      <c r="AO15">
        <f>calculate!AO15/1000</f>
        <v>0</v>
      </c>
      <c r="AP15">
        <f>calculate!AP15/1000</f>
        <v>0</v>
      </c>
      <c r="AQ15">
        <f>calculate!AQ15/1000</f>
        <v>0</v>
      </c>
      <c r="AR15">
        <f>calculate!AR15/1000</f>
        <v>0</v>
      </c>
      <c r="AS15">
        <f>calculate!AS15/1000</f>
        <v>0</v>
      </c>
      <c r="AT15">
        <f>calculate!AT15/1000</f>
        <v>0</v>
      </c>
      <c r="AU15">
        <f>calculate!AU15/1000</f>
        <v>0</v>
      </c>
      <c r="AV15">
        <f>calculate!AV15/1000</f>
        <v>0</v>
      </c>
      <c r="AW15">
        <f>calculate!AW15/1000</f>
        <v>0</v>
      </c>
      <c r="AX15">
        <f>calculate!AX15/1000</f>
        <v>0</v>
      </c>
      <c r="AY15">
        <f>calculate!AY15/1000</f>
        <v>0</v>
      </c>
      <c r="AZ15">
        <f>calculate!AZ15/1000</f>
        <v>0</v>
      </c>
    </row>
    <row r="16" spans="1:52">
      <c r="A16" s="2" t="s">
        <v>388</v>
      </c>
      <c r="C16">
        <f>calculate!C16/1000</f>
        <v>3324.6754638815787</v>
      </c>
      <c r="D16">
        <f>calculate!D16/1000</f>
        <v>3372.1708276513159</v>
      </c>
      <c r="E16">
        <f>calculate!E16/1000</f>
        <v>3419.6661914210526</v>
      </c>
      <c r="F16">
        <f>calculate!F16/1000</f>
        <v>3467.1615551907889</v>
      </c>
      <c r="G16">
        <f>calculate!G16/1000</f>
        <v>3514.6569189605261</v>
      </c>
      <c r="H16">
        <f>calculate!H16/1000</f>
        <v>3562.152282730262</v>
      </c>
      <c r="I16">
        <f>calculate!I16/1000</f>
        <v>3609.6476464999992</v>
      </c>
      <c r="J16">
        <f>calculate!J16/1000</f>
        <v>3657.1430102697364</v>
      </c>
      <c r="K16">
        <f>calculate!K16/1000</f>
        <v>3704.6383740394735</v>
      </c>
      <c r="L16">
        <f>calculate!L16/1000</f>
        <v>3752.1337378092098</v>
      </c>
      <c r="M16">
        <f>calculate!M16/1000</f>
        <v>3799.629101578947</v>
      </c>
      <c r="N16">
        <f>calculate!N16/1000</f>
        <v>3780.5791744736844</v>
      </c>
      <c r="O16">
        <f>calculate!O16/1000</f>
        <v>3759.7240173684213</v>
      </c>
      <c r="P16">
        <f>calculate!P16/1000</f>
        <v>3700.9590302631577</v>
      </c>
      <c r="Q16">
        <f>calculate!Q16/1000</f>
        <v>3627.7522031578947</v>
      </c>
      <c r="R16">
        <f>calculate!R16/1000</f>
        <v>3531.9800010526315</v>
      </c>
      <c r="S16">
        <f>calculate!S16/1000</f>
        <v>3490.3646989473687</v>
      </c>
      <c r="T16">
        <f>calculate!T16/1000</f>
        <v>3447.8467818421054</v>
      </c>
      <c r="U16">
        <f>calculate!U16/1000</f>
        <v>3437.823004736842</v>
      </c>
      <c r="V16">
        <f>calculate!V16/1000</f>
        <v>3403.428622631578</v>
      </c>
      <c r="W16">
        <f>calculate!W16/1000</f>
        <v>3375.3525455263161</v>
      </c>
      <c r="X16">
        <f>calculate!X16/1000</f>
        <v>3366.2313834210527</v>
      </c>
      <c r="Y16">
        <f>calculate!Y16/1000</f>
        <v>3338.1553063157885</v>
      </c>
      <c r="Z16">
        <f>calculate!Z16/1000</f>
        <v>3320.9106092105262</v>
      </c>
      <c r="AA16">
        <f>calculate!AA16/1000</f>
        <v>3310.8868321052628</v>
      </c>
      <c r="AB16">
        <f>calculate!AB16/1000</f>
        <v>3288.2264450000002</v>
      </c>
      <c r="AC16">
        <f>calculate!AC16/1000</f>
        <v>3298.1552099999999</v>
      </c>
      <c r="AD16">
        <f>calculate!AD16/1000</f>
        <v>3336.06504</v>
      </c>
      <c r="AE16">
        <f>calculate!AE16/1000</f>
        <v>3379.3905600000003</v>
      </c>
      <c r="AF16">
        <f>calculate!AF16/1000</f>
        <v>3381.1957900000002</v>
      </c>
      <c r="AG16">
        <f>calculate!AG16/1000</f>
        <v>3380.2931749999998</v>
      </c>
      <c r="AH16">
        <f>calculate!AH16/1000</f>
        <v>3364.9487199999999</v>
      </c>
      <c r="AI16">
        <f>calculate!AI16/1000</f>
        <v>3422.7160799999997</v>
      </c>
      <c r="AJ16">
        <f>calculate!AJ16/1000</f>
        <v>3426.32654</v>
      </c>
      <c r="AK16">
        <f>calculate!AK16/1000</f>
        <v>3439.8657649999996</v>
      </c>
      <c r="AL16">
        <f>calculate!AL16/1000</f>
        <v>3447.0866850000002</v>
      </c>
      <c r="AM16">
        <f>calculate!AM16/1000</f>
        <v>3407.3716250000002</v>
      </c>
      <c r="AN16">
        <f>calculate!AN16/1000</f>
        <v>3293.6421349999996</v>
      </c>
      <c r="AO16">
        <f>calculate!AO16/1000</f>
        <v>3419.1056199999998</v>
      </c>
      <c r="AP16">
        <f>calculate!AP16/1000</f>
        <v>3477.7755949999996</v>
      </c>
      <c r="AQ16">
        <f>calculate!AQ16/1000</f>
        <v>3481.3860549999995</v>
      </c>
      <c r="AR16">
        <f>calculate!AR16/1000</f>
        <v>3485.8991299999998</v>
      </c>
      <c r="AS16">
        <f>calculate!AS16/1000</f>
        <v>3490.4122049999996</v>
      </c>
      <c r="AT16">
        <f>calculate!AT16/1000</f>
        <v>3508.0131974999999</v>
      </c>
      <c r="AU16">
        <f>calculate!AU16/1000</f>
        <v>3525.6141899999998</v>
      </c>
      <c r="AV16">
        <f>calculate!AV16/1000</f>
        <v>3503.9514299999996</v>
      </c>
      <c r="AW16">
        <f>calculate!AW16/1000</f>
        <v>3499.4383549999998</v>
      </c>
      <c r="AX16">
        <f>calculate!AX16/1000</f>
        <v>3502.1461999999997</v>
      </c>
      <c r="AY16">
        <f>calculate!AY16/1000</f>
        <v>3515.6854249999997</v>
      </c>
      <c r="AZ16">
        <f>calculate!AZ16/1000</f>
        <v>3515.6854249999997</v>
      </c>
    </row>
    <row r="17" spans="1:52">
      <c r="A17" s="3" t="s">
        <v>39</v>
      </c>
      <c r="B17" s="3" t="s">
        <v>40</v>
      </c>
      <c r="C17">
        <f>calculate!C17/1000</f>
        <v>0</v>
      </c>
      <c r="D17">
        <f>calculate!D17/1000</f>
        <v>0</v>
      </c>
      <c r="E17">
        <f>calculate!E17/1000</f>
        <v>0</v>
      </c>
      <c r="F17">
        <f>calculate!F17/1000</f>
        <v>0</v>
      </c>
      <c r="G17">
        <f>calculate!G17/1000</f>
        <v>0</v>
      </c>
      <c r="H17">
        <f>calculate!H17/1000</f>
        <v>0</v>
      </c>
      <c r="I17">
        <f>calculate!I17/1000</f>
        <v>0</v>
      </c>
      <c r="J17">
        <f>calculate!J17/1000</f>
        <v>0</v>
      </c>
      <c r="K17">
        <f>calculate!K17/1000</f>
        <v>0</v>
      </c>
      <c r="L17">
        <f>calculate!L17/1000</f>
        <v>0</v>
      </c>
      <c r="M17">
        <f>calculate!M17/1000</f>
        <v>0</v>
      </c>
      <c r="N17">
        <f>calculate!N17/1000</f>
        <v>0</v>
      </c>
      <c r="O17">
        <f>calculate!O17/1000</f>
        <v>0</v>
      </c>
      <c r="P17">
        <f>calculate!P17/1000</f>
        <v>0</v>
      </c>
      <c r="Q17">
        <f>calculate!Q17/1000</f>
        <v>0</v>
      </c>
      <c r="R17">
        <f>calculate!R17/1000</f>
        <v>0</v>
      </c>
      <c r="S17">
        <f>calculate!S17/1000</f>
        <v>0</v>
      </c>
      <c r="T17">
        <f>calculate!T17/1000</f>
        <v>0</v>
      </c>
      <c r="U17">
        <f>calculate!U17/1000</f>
        <v>0</v>
      </c>
      <c r="V17">
        <f>calculate!V17/1000</f>
        <v>0</v>
      </c>
      <c r="W17">
        <f>calculate!W17/1000</f>
        <v>0</v>
      </c>
      <c r="X17">
        <f>calculate!X17/1000</f>
        <v>0</v>
      </c>
      <c r="Y17">
        <f>calculate!Y17/1000</f>
        <v>0</v>
      </c>
      <c r="Z17">
        <f>calculate!Z17/1000</f>
        <v>0</v>
      </c>
      <c r="AA17">
        <f>calculate!AA17/1000</f>
        <v>0</v>
      </c>
      <c r="AB17">
        <f>calculate!AB17/1000</f>
        <v>0</v>
      </c>
      <c r="AC17">
        <f>calculate!AC17/1000</f>
        <v>0</v>
      </c>
      <c r="AD17">
        <f>calculate!AD17/1000</f>
        <v>0</v>
      </c>
      <c r="AE17">
        <f>calculate!AE17/1000</f>
        <v>0</v>
      </c>
      <c r="AF17">
        <f>calculate!AF17/1000</f>
        <v>0</v>
      </c>
      <c r="AG17">
        <f>calculate!AG17/1000</f>
        <v>0</v>
      </c>
      <c r="AH17">
        <f>calculate!AH17/1000</f>
        <v>0</v>
      </c>
      <c r="AI17">
        <f>calculate!AI17/1000</f>
        <v>0</v>
      </c>
      <c r="AJ17">
        <f>calculate!AJ17/1000</f>
        <v>0</v>
      </c>
      <c r="AK17">
        <f>calculate!AK17/1000</f>
        <v>0</v>
      </c>
      <c r="AL17">
        <f>calculate!AL17/1000</f>
        <v>0</v>
      </c>
      <c r="AM17">
        <f>calculate!AM17/1000</f>
        <v>0</v>
      </c>
      <c r="AN17">
        <f>calculate!AN17/1000</f>
        <v>0</v>
      </c>
      <c r="AO17">
        <f>calculate!AO17/1000</f>
        <v>0</v>
      </c>
      <c r="AP17">
        <f>calculate!AP17/1000</f>
        <v>0</v>
      </c>
      <c r="AQ17">
        <f>calculate!AQ17/1000</f>
        <v>0</v>
      </c>
      <c r="AR17">
        <f>calculate!AR17/1000</f>
        <v>0</v>
      </c>
      <c r="AS17">
        <f>calculate!AS17/1000</f>
        <v>0</v>
      </c>
      <c r="AT17">
        <f>calculate!AT17/1000</f>
        <v>0</v>
      </c>
      <c r="AU17">
        <f>calculate!AU17/1000</f>
        <v>0</v>
      </c>
      <c r="AV17">
        <f>calculate!AV17/1000</f>
        <v>0</v>
      </c>
      <c r="AW17">
        <f>calculate!AW17/1000</f>
        <v>0</v>
      </c>
      <c r="AX17">
        <f>calculate!AX17/1000</f>
        <v>0</v>
      </c>
      <c r="AY17">
        <f>calculate!AY17/1000</f>
        <v>0</v>
      </c>
      <c r="AZ17">
        <f>calculate!AZ17/1000</f>
        <v>0</v>
      </c>
    </row>
    <row r="18" spans="1:52">
      <c r="A18" s="3" t="s">
        <v>27</v>
      </c>
      <c r="B18" s="3" t="s">
        <v>28</v>
      </c>
      <c r="C18">
        <f>calculate!C18/1000</f>
        <v>265.55593750000003</v>
      </c>
      <c r="D18">
        <f>calculate!D18/1000</f>
        <v>269.34959375</v>
      </c>
      <c r="E18">
        <f>calculate!E18/1000</f>
        <v>273.14325000000002</v>
      </c>
      <c r="F18">
        <f>calculate!F18/1000</f>
        <v>276.93690624999999</v>
      </c>
      <c r="G18">
        <f>calculate!G18/1000</f>
        <v>280.73056250000002</v>
      </c>
      <c r="H18">
        <f>calculate!H18/1000</f>
        <v>284.52421874999999</v>
      </c>
      <c r="I18">
        <f>calculate!I18/1000</f>
        <v>288.31787500000002</v>
      </c>
      <c r="J18">
        <f>calculate!J18/1000</f>
        <v>292.11153124999998</v>
      </c>
      <c r="K18">
        <f>calculate!K18/1000</f>
        <v>295.90518750000001</v>
      </c>
      <c r="L18">
        <f>calculate!L18/1000</f>
        <v>299.69884374999998</v>
      </c>
      <c r="M18">
        <f>calculate!M18/1000</f>
        <v>303.49250000000001</v>
      </c>
      <c r="N18">
        <f>calculate!N18/1000</f>
        <v>307.28615624999998</v>
      </c>
      <c r="O18">
        <f>calculate!O18/1000</f>
        <v>311.0798125</v>
      </c>
      <c r="P18">
        <f>calculate!P18/1000</f>
        <v>314.87346874999997</v>
      </c>
      <c r="Q18">
        <f>calculate!Q18/1000</f>
        <v>318.667125</v>
      </c>
      <c r="R18">
        <f>calculate!R18/1000</f>
        <v>322.46078125000003</v>
      </c>
      <c r="S18">
        <f>calculate!S18/1000</f>
        <v>326.25443749999999</v>
      </c>
      <c r="T18">
        <f>calculate!T18/1000</f>
        <v>330.04809375000002</v>
      </c>
      <c r="U18">
        <f>calculate!U18/1000</f>
        <v>333.84174999999999</v>
      </c>
      <c r="V18">
        <f>calculate!V18/1000</f>
        <v>337.63540625000002</v>
      </c>
      <c r="W18">
        <f>calculate!W18/1000</f>
        <v>341.42906249999999</v>
      </c>
      <c r="X18">
        <f>calculate!X18/1000</f>
        <v>345.22271875000001</v>
      </c>
      <c r="Y18">
        <f>calculate!Y18/1000</f>
        <v>349.01637499999998</v>
      </c>
      <c r="Z18">
        <f>calculate!Z18/1000</f>
        <v>352.81003125000001</v>
      </c>
      <c r="AA18">
        <f>calculate!AA18/1000</f>
        <v>356.60368749999998</v>
      </c>
      <c r="AB18">
        <f>calculate!AB18/1000</f>
        <v>360.39734375</v>
      </c>
      <c r="AC18">
        <f>calculate!AC18/1000</f>
        <v>364.19099999999997</v>
      </c>
      <c r="AD18">
        <f>calculate!AD18/1000</f>
        <v>364.19099999999997</v>
      </c>
      <c r="AE18">
        <f>calculate!AE18/1000</f>
        <v>288.08199999999999</v>
      </c>
      <c r="AF18">
        <f>calculate!AF18/1000</f>
        <v>288.08199999999999</v>
      </c>
      <c r="AG18">
        <f>calculate!AG18/1000</f>
        <v>284.93700000000001</v>
      </c>
      <c r="AH18">
        <f>calculate!AH18/1000</f>
        <v>281.79199999999997</v>
      </c>
      <c r="AI18">
        <f>calculate!AI18/1000</f>
        <v>278.64699999999999</v>
      </c>
      <c r="AJ18">
        <f>calculate!AJ18/1000</f>
        <v>275.50200000000001</v>
      </c>
      <c r="AK18">
        <f>calculate!AK18/1000</f>
        <v>342.59742999999997</v>
      </c>
      <c r="AL18">
        <f>calculate!AL18/1000</f>
        <v>409.69285999999994</v>
      </c>
      <c r="AM18">
        <f>calculate!AM18/1000</f>
        <v>476.78199999999998</v>
      </c>
      <c r="AN18">
        <f>calculate!AN18/1000</f>
        <v>476.78199999999998</v>
      </c>
      <c r="AO18">
        <f>calculate!AO18/1000</f>
        <v>476.78199999999998</v>
      </c>
      <c r="AP18">
        <f>calculate!AP18/1000</f>
        <v>476.78199999999998</v>
      </c>
      <c r="AQ18">
        <f>calculate!AQ18/1000</f>
        <v>476.78199999999998</v>
      </c>
      <c r="AR18">
        <f>calculate!AR18/1000</f>
        <v>476.78199999999998</v>
      </c>
      <c r="AS18">
        <f>calculate!AS18/1000</f>
        <v>476.78199999999998</v>
      </c>
      <c r="AT18">
        <f>calculate!AT18/1000</f>
        <v>476.78199999999998</v>
      </c>
      <c r="AU18">
        <f>calculate!AU18/1000</f>
        <v>476.78199999999998</v>
      </c>
      <c r="AV18">
        <f>calculate!AV18/1000</f>
        <v>476.78199999999998</v>
      </c>
      <c r="AW18">
        <f>calculate!AW18/1000</f>
        <v>476.78199999999998</v>
      </c>
      <c r="AX18">
        <f>calculate!AX18/1000</f>
        <v>476.78199999999998</v>
      </c>
      <c r="AY18">
        <f>calculate!AY18/1000</f>
        <v>476.78199999999998</v>
      </c>
      <c r="AZ18">
        <f>calculate!AZ18/1000</f>
        <v>476.78199999999998</v>
      </c>
    </row>
    <row r="19" spans="1:52">
      <c r="A19" s="3" t="s">
        <v>41</v>
      </c>
      <c r="B19" s="3" t="s">
        <v>42</v>
      </c>
      <c r="C19">
        <f>calculate!C19/1000</f>
        <v>0</v>
      </c>
      <c r="D19">
        <f>calculate!D19/1000</f>
        <v>0</v>
      </c>
      <c r="E19">
        <f>calculate!E19/1000</f>
        <v>0</v>
      </c>
      <c r="F19">
        <f>calculate!F19/1000</f>
        <v>0</v>
      </c>
      <c r="G19">
        <f>calculate!G19/1000</f>
        <v>0</v>
      </c>
      <c r="H19">
        <f>calculate!H19/1000</f>
        <v>0</v>
      </c>
      <c r="I19">
        <f>calculate!I19/1000</f>
        <v>0</v>
      </c>
      <c r="J19">
        <f>calculate!J19/1000</f>
        <v>0</v>
      </c>
      <c r="K19">
        <f>calculate!K19/1000</f>
        <v>0</v>
      </c>
      <c r="L19">
        <f>calculate!L19/1000</f>
        <v>0</v>
      </c>
      <c r="M19">
        <f>calculate!M19/1000</f>
        <v>0</v>
      </c>
      <c r="N19">
        <f>calculate!N19/1000</f>
        <v>0</v>
      </c>
      <c r="O19">
        <f>calculate!O19/1000</f>
        <v>0</v>
      </c>
      <c r="P19">
        <f>calculate!P19/1000</f>
        <v>0</v>
      </c>
      <c r="Q19">
        <f>calculate!Q19/1000</f>
        <v>0</v>
      </c>
      <c r="R19">
        <f>calculate!R19/1000</f>
        <v>0</v>
      </c>
      <c r="S19">
        <f>calculate!S19/1000</f>
        <v>0</v>
      </c>
      <c r="T19">
        <f>calculate!T19/1000</f>
        <v>0</v>
      </c>
      <c r="U19">
        <f>calculate!U19/1000</f>
        <v>0</v>
      </c>
      <c r="V19">
        <f>calculate!V19/1000</f>
        <v>0</v>
      </c>
      <c r="W19">
        <f>calculate!W19/1000</f>
        <v>0</v>
      </c>
      <c r="X19">
        <f>calculate!X19/1000</f>
        <v>0</v>
      </c>
      <c r="Y19">
        <f>calculate!Y19/1000</f>
        <v>0</v>
      </c>
      <c r="Z19">
        <f>calculate!Z19/1000</f>
        <v>0</v>
      </c>
      <c r="AA19">
        <f>calculate!AA19/1000</f>
        <v>0</v>
      </c>
      <c r="AB19">
        <f>calculate!AB19/1000</f>
        <v>0</v>
      </c>
      <c r="AC19">
        <f>calculate!AC19/1000</f>
        <v>0</v>
      </c>
      <c r="AD19">
        <f>calculate!AD19/1000</f>
        <v>0</v>
      </c>
      <c r="AE19">
        <f>calculate!AE19/1000</f>
        <v>0</v>
      </c>
      <c r="AF19">
        <f>calculate!AF19/1000</f>
        <v>0</v>
      </c>
      <c r="AG19">
        <f>calculate!AG19/1000</f>
        <v>0</v>
      </c>
      <c r="AH19">
        <f>calculate!AH19/1000</f>
        <v>0</v>
      </c>
      <c r="AI19">
        <f>calculate!AI19/1000</f>
        <v>0</v>
      </c>
      <c r="AJ19">
        <f>calculate!AJ19/1000</f>
        <v>0</v>
      </c>
      <c r="AK19">
        <f>calculate!AK19/1000</f>
        <v>0</v>
      </c>
      <c r="AL19">
        <f>calculate!AL19/1000</f>
        <v>0</v>
      </c>
      <c r="AM19">
        <f>calculate!AM19/1000</f>
        <v>0</v>
      </c>
      <c r="AN19">
        <f>calculate!AN19/1000</f>
        <v>0</v>
      </c>
      <c r="AO19">
        <f>calculate!AO19/1000</f>
        <v>0</v>
      </c>
      <c r="AP19">
        <f>calculate!AP19/1000</f>
        <v>0</v>
      </c>
      <c r="AQ19">
        <f>calculate!AQ19/1000</f>
        <v>0</v>
      </c>
      <c r="AR19">
        <f>calculate!AR19/1000</f>
        <v>0</v>
      </c>
      <c r="AS19">
        <f>calculate!AS19/1000</f>
        <v>0</v>
      </c>
      <c r="AT19">
        <f>calculate!AT19/1000</f>
        <v>0</v>
      </c>
      <c r="AU19">
        <f>calculate!AU19/1000</f>
        <v>0</v>
      </c>
      <c r="AV19">
        <f>calculate!AV19/1000</f>
        <v>0</v>
      </c>
      <c r="AW19">
        <f>calculate!AW19/1000</f>
        <v>0</v>
      </c>
      <c r="AX19">
        <f>calculate!AX19/1000</f>
        <v>0</v>
      </c>
      <c r="AY19">
        <f>calculate!AY19/1000</f>
        <v>0</v>
      </c>
      <c r="AZ19">
        <f>calculate!AZ19/1000</f>
        <v>0</v>
      </c>
    </row>
    <row r="20" spans="1:52">
      <c r="A20" s="5" t="s">
        <v>49</v>
      </c>
      <c r="B20" s="3" t="s">
        <v>50</v>
      </c>
      <c r="C20">
        <f>calculate!C20/1000</f>
        <v>0</v>
      </c>
      <c r="D20">
        <f>calculate!D20/1000</f>
        <v>0</v>
      </c>
      <c r="E20">
        <f>calculate!E20/1000</f>
        <v>0</v>
      </c>
      <c r="F20">
        <f>calculate!F20/1000</f>
        <v>0</v>
      </c>
      <c r="G20">
        <f>calculate!G20/1000</f>
        <v>0</v>
      </c>
      <c r="H20">
        <f>calculate!H20/1000</f>
        <v>0</v>
      </c>
      <c r="I20">
        <f>calculate!I20/1000</f>
        <v>0</v>
      </c>
      <c r="J20">
        <f>calculate!J20/1000</f>
        <v>0</v>
      </c>
      <c r="K20">
        <f>calculate!K20/1000</f>
        <v>0</v>
      </c>
      <c r="L20">
        <f>calculate!L20/1000</f>
        <v>0</v>
      </c>
      <c r="M20">
        <f>calculate!M20/1000</f>
        <v>0</v>
      </c>
      <c r="N20">
        <f>calculate!N20/1000</f>
        <v>0</v>
      </c>
      <c r="O20">
        <f>calculate!O20/1000</f>
        <v>0</v>
      </c>
      <c r="P20">
        <f>calculate!P20/1000</f>
        <v>0</v>
      </c>
      <c r="Q20">
        <f>calculate!Q20/1000</f>
        <v>0</v>
      </c>
      <c r="R20">
        <f>calculate!R20/1000</f>
        <v>0</v>
      </c>
      <c r="S20">
        <f>calculate!S20/1000</f>
        <v>0</v>
      </c>
      <c r="T20">
        <f>calculate!T20/1000</f>
        <v>0</v>
      </c>
      <c r="U20">
        <f>calculate!U20/1000</f>
        <v>0</v>
      </c>
      <c r="V20">
        <f>calculate!V20/1000</f>
        <v>0</v>
      </c>
      <c r="W20">
        <f>calculate!W20/1000</f>
        <v>0</v>
      </c>
      <c r="X20">
        <f>calculate!X20/1000</f>
        <v>0</v>
      </c>
      <c r="Y20">
        <f>calculate!Y20/1000</f>
        <v>0</v>
      </c>
      <c r="Z20">
        <f>calculate!Z20/1000</f>
        <v>0</v>
      </c>
      <c r="AA20">
        <f>calculate!AA20/1000</f>
        <v>0</v>
      </c>
      <c r="AB20">
        <f>calculate!AB20/1000</f>
        <v>0</v>
      </c>
      <c r="AC20">
        <f>calculate!AC20/1000</f>
        <v>0</v>
      </c>
      <c r="AD20">
        <f>calculate!AD20/1000</f>
        <v>0</v>
      </c>
      <c r="AE20">
        <f>calculate!AE20/1000</f>
        <v>0</v>
      </c>
      <c r="AF20">
        <f>calculate!AF20/1000</f>
        <v>0</v>
      </c>
      <c r="AG20">
        <f>calculate!AG20/1000</f>
        <v>0</v>
      </c>
      <c r="AH20">
        <f>calculate!AH20/1000</f>
        <v>0</v>
      </c>
      <c r="AI20">
        <f>calculate!AI20/1000</f>
        <v>0</v>
      </c>
      <c r="AJ20">
        <f>calculate!AJ20/1000</f>
        <v>0</v>
      </c>
      <c r="AK20">
        <f>calculate!AK20/1000</f>
        <v>0</v>
      </c>
      <c r="AL20">
        <f>calculate!AL20/1000</f>
        <v>0</v>
      </c>
      <c r="AM20">
        <f>calculate!AM20/1000</f>
        <v>0</v>
      </c>
      <c r="AN20">
        <f>calculate!AN20/1000</f>
        <v>0</v>
      </c>
      <c r="AO20">
        <f>calculate!AO20/1000</f>
        <v>0</v>
      </c>
      <c r="AP20">
        <f>calculate!AP20/1000</f>
        <v>0</v>
      </c>
      <c r="AQ20">
        <f>calculate!AQ20/1000</f>
        <v>0</v>
      </c>
      <c r="AR20">
        <f>calculate!AR20/1000</f>
        <v>0</v>
      </c>
      <c r="AS20">
        <f>calculate!AS20/1000</f>
        <v>0</v>
      </c>
      <c r="AT20">
        <f>calculate!AT20/1000</f>
        <v>0</v>
      </c>
      <c r="AU20">
        <f>calculate!AU20/1000</f>
        <v>0</v>
      </c>
      <c r="AV20">
        <f>calculate!AV20/1000</f>
        <v>0</v>
      </c>
      <c r="AW20">
        <f>calculate!AW20/1000</f>
        <v>0</v>
      </c>
      <c r="AX20">
        <f>calculate!AX20/1000</f>
        <v>0</v>
      </c>
      <c r="AY20">
        <f>calculate!AY20/1000</f>
        <v>0</v>
      </c>
      <c r="AZ20">
        <f>calculate!AZ20/1000</f>
        <v>0</v>
      </c>
    </row>
    <row r="21" spans="1:52">
      <c r="A21" s="5" t="s">
        <v>396</v>
      </c>
      <c r="B21" s="3" t="s">
        <v>43</v>
      </c>
      <c r="C21">
        <f>calculate!C21/1000</f>
        <v>403.33141509433966</v>
      </c>
      <c r="D21">
        <f>calculate!D21/1000</f>
        <v>410.71326415094336</v>
      </c>
      <c r="E21">
        <f>calculate!E21/1000</f>
        <v>418.09511320754717</v>
      </c>
      <c r="F21">
        <f>calculate!F21/1000</f>
        <v>425.47696226415093</v>
      </c>
      <c r="G21">
        <f>calculate!G21/1000</f>
        <v>432.85881132075474</v>
      </c>
      <c r="H21">
        <f>calculate!H21/1000</f>
        <v>440.24066037735849</v>
      </c>
      <c r="I21">
        <f>calculate!I21/1000</f>
        <v>447.62250943396236</v>
      </c>
      <c r="J21">
        <f>calculate!J21/1000</f>
        <v>455.00435849056606</v>
      </c>
      <c r="K21">
        <f>calculate!K21/1000</f>
        <v>462.38620754716999</v>
      </c>
      <c r="L21">
        <f>calculate!L21/1000</f>
        <v>469.76805660377363</v>
      </c>
      <c r="M21">
        <f>calculate!M21/1000</f>
        <v>477.14990566037744</v>
      </c>
      <c r="N21">
        <f>calculate!N21/1000</f>
        <v>484.5317547169812</v>
      </c>
      <c r="O21">
        <f>calculate!O21/1000</f>
        <v>491.91360377358507</v>
      </c>
      <c r="P21">
        <f>calculate!P21/1000</f>
        <v>499.29545283018876</v>
      </c>
      <c r="Q21">
        <f>calculate!Q21/1000</f>
        <v>506.67730188679258</v>
      </c>
      <c r="R21">
        <f>calculate!R21/1000</f>
        <v>514.05915094339628</v>
      </c>
      <c r="S21">
        <f>calculate!S21/1000</f>
        <v>521.44100000000014</v>
      </c>
      <c r="T21">
        <f>calculate!T21/1000</f>
        <v>528.82284905660401</v>
      </c>
      <c r="U21">
        <f>calculate!U21/1000</f>
        <v>536.20469811320766</v>
      </c>
      <c r="V21">
        <f>calculate!V21/1000</f>
        <v>543.58654716981164</v>
      </c>
      <c r="W21">
        <f>calculate!W21/1000</f>
        <v>550.96839622641528</v>
      </c>
      <c r="X21">
        <f>calculate!X21/1000</f>
        <v>558.35024528301926</v>
      </c>
      <c r="Y21">
        <f>calculate!Y21/1000</f>
        <v>565.7320943396229</v>
      </c>
      <c r="Z21">
        <f>calculate!Z21/1000</f>
        <v>573.11394339622677</v>
      </c>
      <c r="AA21">
        <f>calculate!AA21/1000</f>
        <v>580.49579245283053</v>
      </c>
      <c r="AB21">
        <f>calculate!AB21/1000</f>
        <v>587.87764150943428</v>
      </c>
      <c r="AC21">
        <f>calculate!AC21/1000</f>
        <v>595.25949056603804</v>
      </c>
      <c r="AD21">
        <f>calculate!AD21/1000</f>
        <v>602.64133962264191</v>
      </c>
      <c r="AE21">
        <f>calculate!AE21/1000</f>
        <v>610.02318867924566</v>
      </c>
      <c r="AF21">
        <f>calculate!AF21/1000</f>
        <v>617.40503773584953</v>
      </c>
      <c r="AG21">
        <f>calculate!AG21/1000</f>
        <v>624.78688679245329</v>
      </c>
      <c r="AH21">
        <f>calculate!AH21/1000</f>
        <v>632.16873584905693</v>
      </c>
      <c r="AI21">
        <f>calculate!AI21/1000</f>
        <v>639.5505849056608</v>
      </c>
      <c r="AJ21">
        <f>calculate!AJ21/1000</f>
        <v>646.93243396226455</v>
      </c>
      <c r="AK21">
        <f>calculate!AK21/1000</f>
        <v>654.31428301886831</v>
      </c>
      <c r="AL21">
        <f>calculate!AL21/1000</f>
        <v>661.69613207547206</v>
      </c>
      <c r="AM21">
        <f>calculate!AM21/1000</f>
        <v>782.476</v>
      </c>
      <c r="AN21">
        <f>calculate!AN21/1000</f>
        <v>996.02149999999995</v>
      </c>
      <c r="AO21">
        <f>calculate!AO21/1000</f>
        <v>1209.567</v>
      </c>
      <c r="AP21">
        <f>calculate!AP21/1000</f>
        <v>1423.1125</v>
      </c>
      <c r="AQ21">
        <f>calculate!AQ21/1000</f>
        <v>1636.6579999999999</v>
      </c>
      <c r="AR21">
        <f>calculate!AR21/1000</f>
        <v>1850.2035000000001</v>
      </c>
      <c r="AS21">
        <f>calculate!AS21/1000</f>
        <v>2063.7489999999998</v>
      </c>
      <c r="AT21">
        <f>calculate!AT21/1000</f>
        <v>2277.2945</v>
      </c>
      <c r="AU21">
        <f>calculate!AU21/1000</f>
        <v>2490.84</v>
      </c>
      <c r="AV21">
        <f>calculate!AV21/1000</f>
        <v>2490.84</v>
      </c>
      <c r="AW21">
        <f>calculate!AW21/1000</f>
        <v>2490.84</v>
      </c>
      <c r="AX21">
        <f>calculate!AX21/1000</f>
        <v>2490.84</v>
      </c>
      <c r="AY21">
        <f>calculate!AY21/1000</f>
        <v>2490.84</v>
      </c>
      <c r="AZ21">
        <f>calculate!AZ21/1000</f>
        <v>2490.84</v>
      </c>
    </row>
    <row r="22" spans="1:52">
      <c r="A22" s="3" t="s">
        <v>394</v>
      </c>
      <c r="B22" s="3" t="s">
        <v>51</v>
      </c>
      <c r="C22">
        <f>calculate!C22/1000</f>
        <v>480.18515484210536</v>
      </c>
      <c r="D22">
        <f>calculate!D22/1000</f>
        <v>487.04494276842109</v>
      </c>
      <c r="E22">
        <f>calculate!E22/1000</f>
        <v>493.90473069473671</v>
      </c>
      <c r="F22">
        <f>calculate!F22/1000</f>
        <v>500.76451862105267</v>
      </c>
      <c r="G22">
        <f>calculate!G22/1000</f>
        <v>507.62430654736835</v>
      </c>
      <c r="H22">
        <f>calculate!H22/1000</f>
        <v>514.48409447368408</v>
      </c>
      <c r="I22">
        <f>calculate!I22/1000</f>
        <v>521.34388239999987</v>
      </c>
      <c r="J22">
        <f>calculate!J22/1000</f>
        <v>528.20367032631566</v>
      </c>
      <c r="K22">
        <f>calculate!K22/1000</f>
        <v>535.06345825263134</v>
      </c>
      <c r="L22">
        <f>calculate!L22/1000</f>
        <v>541.92324617894712</v>
      </c>
      <c r="M22">
        <f>calculate!M22/1000</f>
        <v>548.78303410526303</v>
      </c>
      <c r="N22">
        <f>calculate!N22/1000</f>
        <v>555.6428220315787</v>
      </c>
      <c r="O22">
        <f>calculate!O22/1000</f>
        <v>562.50260995789438</v>
      </c>
      <c r="P22">
        <f>calculate!P22/1000</f>
        <v>569.36239788421017</v>
      </c>
      <c r="Q22">
        <f>calculate!Q22/1000</f>
        <v>576.22218581052607</v>
      </c>
      <c r="R22">
        <f>calculate!R22/1000</f>
        <v>583.08197373684186</v>
      </c>
      <c r="S22">
        <f>calculate!S22/1000</f>
        <v>589.94176166315765</v>
      </c>
      <c r="T22">
        <f>calculate!T22/1000</f>
        <v>596.80154958947332</v>
      </c>
      <c r="U22">
        <f>calculate!U22/1000</f>
        <v>603.66133751578911</v>
      </c>
      <c r="V22">
        <f>calculate!V22/1000</f>
        <v>610.5211254421049</v>
      </c>
      <c r="W22">
        <f>calculate!W22/1000</f>
        <v>617.38091336842069</v>
      </c>
      <c r="X22">
        <f>calculate!X22/1000</f>
        <v>624.24070129473637</v>
      </c>
      <c r="Y22">
        <f>calculate!Y22/1000</f>
        <v>631.10048922105216</v>
      </c>
      <c r="Z22">
        <f>calculate!Z22/1000</f>
        <v>637.96027714736783</v>
      </c>
      <c r="AA22">
        <f>calculate!AA22/1000</f>
        <v>644.82006507368374</v>
      </c>
      <c r="AB22">
        <f>calculate!AB22/1000</f>
        <v>651.67985299999987</v>
      </c>
      <c r="AC22">
        <f>calculate!AC22/1000</f>
        <v>595.97498400000006</v>
      </c>
      <c r="AD22">
        <f>calculate!AD22/1000</f>
        <v>595.97498400000006</v>
      </c>
      <c r="AE22">
        <f>calculate!AE22/1000</f>
        <v>595.97498400000006</v>
      </c>
      <c r="AF22">
        <f>calculate!AF22/1000</f>
        <v>595.97498400000006</v>
      </c>
      <c r="AG22">
        <f>calculate!AG22/1000</f>
        <v>595.97498400000006</v>
      </c>
      <c r="AH22">
        <f>calculate!AH22/1000</f>
        <v>595.97498400000006</v>
      </c>
      <c r="AI22">
        <f>calculate!AI22/1000</f>
        <v>595.97498400000006</v>
      </c>
      <c r="AJ22">
        <f>calculate!AJ22/1000</f>
        <v>595.97498400000006</v>
      </c>
      <c r="AK22">
        <f>calculate!AK22/1000</f>
        <v>595.97498400000006</v>
      </c>
      <c r="AL22">
        <f>calculate!AL22/1000</f>
        <v>595.97498400000006</v>
      </c>
      <c r="AM22">
        <f>calculate!AM22/1000</f>
        <v>595.97498400000006</v>
      </c>
      <c r="AN22">
        <f>calculate!AN22/1000</f>
        <v>595.97498400000006</v>
      </c>
      <c r="AO22">
        <f>calculate!AO22/1000</f>
        <v>595.97498400000006</v>
      </c>
      <c r="AP22">
        <f>calculate!AP22/1000</f>
        <v>595.97498400000006</v>
      </c>
      <c r="AQ22">
        <f>calculate!AQ22/1000</f>
        <v>595.97498400000006</v>
      </c>
      <c r="AR22">
        <f>calculate!AR22/1000</f>
        <v>595.97498400000006</v>
      </c>
      <c r="AS22">
        <f>calculate!AS22/1000</f>
        <v>595.97498400000006</v>
      </c>
      <c r="AT22">
        <f>calculate!AT22/1000</f>
        <v>595.97498400000006</v>
      </c>
      <c r="AU22">
        <f>calculate!AU22/1000</f>
        <v>595.97498400000006</v>
      </c>
      <c r="AV22">
        <f>calculate!AV22/1000</f>
        <v>594.632698</v>
      </c>
      <c r="AW22">
        <f>calculate!AW22/1000</f>
        <v>594.632698</v>
      </c>
      <c r="AX22">
        <f>calculate!AX22/1000</f>
        <v>594.632698</v>
      </c>
      <c r="AY22">
        <f>calculate!AY22/1000</f>
        <v>594.632698</v>
      </c>
      <c r="AZ22">
        <f>calculate!AZ22/1000</f>
        <v>594.632698</v>
      </c>
    </row>
    <row r="23" spans="1:52">
      <c r="A23" s="9" t="s">
        <v>44</v>
      </c>
      <c r="B23" s="3" t="s">
        <v>45</v>
      </c>
      <c r="C23">
        <f>calculate!C23/1000</f>
        <v>20031.762999999999</v>
      </c>
      <c r="D23">
        <f>calculate!D23/1000</f>
        <v>18346.4833</v>
      </c>
      <c r="E23">
        <f>calculate!E23/1000</f>
        <v>16661.203600000001</v>
      </c>
      <c r="F23">
        <f>calculate!F23/1000</f>
        <v>14975.923900000002</v>
      </c>
      <c r="G23">
        <f>calculate!G23/1000</f>
        <v>13290.644200000001</v>
      </c>
      <c r="H23">
        <f>calculate!H23/1000</f>
        <v>11605.364500000001</v>
      </c>
      <c r="I23">
        <f>calculate!I23/1000</f>
        <v>9920.0848000000005</v>
      </c>
      <c r="J23">
        <f>calculate!J23/1000</f>
        <v>8234.8051000000032</v>
      </c>
      <c r="K23">
        <f>calculate!K23/1000</f>
        <v>6549.5254000000032</v>
      </c>
      <c r="L23">
        <f>calculate!L23/1000</f>
        <v>4864.2457000000031</v>
      </c>
      <c r="M23">
        <f>calculate!M23/1000</f>
        <v>3178.9659999999999</v>
      </c>
      <c r="N23">
        <f>calculate!N23/1000</f>
        <v>3177.7080000000001</v>
      </c>
      <c r="O23">
        <f>calculate!O23/1000</f>
        <v>3184.627</v>
      </c>
      <c r="P23">
        <f>calculate!P23/1000</f>
        <v>3190.288</v>
      </c>
      <c r="Q23">
        <f>calculate!Q23/1000</f>
        <v>3190.288</v>
      </c>
      <c r="R23">
        <f>calculate!R23/1000</f>
        <v>3190.288</v>
      </c>
      <c r="S23">
        <f>calculate!S23/1000</f>
        <v>3167.0149999999999</v>
      </c>
      <c r="T23">
        <f>calculate!T23/1000</f>
        <v>3081.471</v>
      </c>
      <c r="U23">
        <f>calculate!U23/1000</f>
        <v>3141.2260000000001</v>
      </c>
      <c r="V23">
        <f>calculate!V23/1000</f>
        <v>3222.3670000000002</v>
      </c>
      <c r="W23">
        <f>calculate!W23/1000</f>
        <v>3092.1640000000002</v>
      </c>
      <c r="X23">
        <f>calculate!X23/1000</f>
        <v>3091.5349999999999</v>
      </c>
      <c r="Y23">
        <f>calculate!Y23/1000</f>
        <v>3091.5349999999999</v>
      </c>
      <c r="Z23">
        <f>calculate!Z23/1000</f>
        <v>3102.857</v>
      </c>
      <c r="AA23">
        <f>calculate!AA23/1000</f>
        <v>3102.857</v>
      </c>
      <c r="AB23">
        <f>calculate!AB23/1000</f>
        <v>2925.4789999999998</v>
      </c>
      <c r="AC23">
        <f>calculate!AC23/1000</f>
        <v>2925.4789999999998</v>
      </c>
      <c r="AD23">
        <f>calculate!AD23/1000</f>
        <v>2631.107</v>
      </c>
      <c r="AE23">
        <f>calculate!AE23/1000</f>
        <v>4607.0318749999997</v>
      </c>
      <c r="AF23">
        <f>calculate!AF23/1000</f>
        <v>6582.9567500000003</v>
      </c>
      <c r="AG23">
        <f>calculate!AG23/1000</f>
        <v>8558.881625</v>
      </c>
      <c r="AH23">
        <f>calculate!AH23/1000</f>
        <v>10534.806500000001</v>
      </c>
      <c r="AI23">
        <f>calculate!AI23/1000</f>
        <v>12510.731374999999</v>
      </c>
      <c r="AJ23">
        <f>calculate!AJ23/1000</f>
        <v>14486.65625</v>
      </c>
      <c r="AK23">
        <f>calculate!AK23/1000</f>
        <v>16462.581125000001</v>
      </c>
      <c r="AL23">
        <f>calculate!AL23/1000</f>
        <v>18438.506000000001</v>
      </c>
      <c r="AM23">
        <f>calculate!AM23/1000</f>
        <v>18438.506000000001</v>
      </c>
      <c r="AN23">
        <f>calculate!AN23/1000</f>
        <v>20519.238000000001</v>
      </c>
      <c r="AO23">
        <f>calculate!AO23/1000</f>
        <v>18754.893</v>
      </c>
      <c r="AP23">
        <f>calculate!AP23/1000</f>
        <v>18387.934399999998</v>
      </c>
      <c r="AQ23">
        <f>calculate!AQ23/1000</f>
        <v>18020.975799999997</v>
      </c>
      <c r="AR23">
        <f>calculate!AR23/1000</f>
        <v>17654.017199999995</v>
      </c>
      <c r="AS23">
        <f>calculate!AS23/1000</f>
        <v>17287.058599999993</v>
      </c>
      <c r="AT23">
        <f>calculate!AT23/1000</f>
        <v>16920.099999999991</v>
      </c>
      <c r="AU23">
        <f>calculate!AU23/1000</f>
        <v>17950.401999999998</v>
      </c>
      <c r="AV23">
        <f>calculate!AV23/1000</f>
        <v>17950.401999999998</v>
      </c>
      <c r="AW23">
        <f>calculate!AW23/1000</f>
        <v>17950.401999999998</v>
      </c>
      <c r="AX23">
        <f>calculate!AX23/1000</f>
        <v>17950.401999999998</v>
      </c>
      <c r="AY23">
        <f>calculate!AY23/1000</f>
        <v>17950.401999999998</v>
      </c>
      <c r="AZ23">
        <f>calculate!AZ23/1000</f>
        <v>17950.401999999998</v>
      </c>
    </row>
    <row r="24" spans="1:52">
      <c r="A24" s="3" t="s">
        <v>260</v>
      </c>
      <c r="B24" s="3" t="s">
        <v>48</v>
      </c>
      <c r="C24">
        <f>calculate!C24/1000</f>
        <v>0</v>
      </c>
      <c r="D24">
        <f>calculate!D24/1000</f>
        <v>0</v>
      </c>
      <c r="E24">
        <f>calculate!E24/1000</f>
        <v>0</v>
      </c>
      <c r="F24">
        <f>calculate!F24/1000</f>
        <v>0</v>
      </c>
      <c r="G24">
        <f>calculate!G24/1000</f>
        <v>0</v>
      </c>
      <c r="H24">
        <f>calculate!H24/1000</f>
        <v>0</v>
      </c>
      <c r="I24">
        <f>calculate!I24/1000</f>
        <v>0</v>
      </c>
      <c r="J24">
        <f>calculate!J24/1000</f>
        <v>0</v>
      </c>
      <c r="K24">
        <f>calculate!K24/1000</f>
        <v>0</v>
      </c>
      <c r="L24">
        <f>calculate!L24/1000</f>
        <v>0</v>
      </c>
      <c r="M24">
        <f>calculate!M24/1000</f>
        <v>0</v>
      </c>
      <c r="N24">
        <f>calculate!N24/1000</f>
        <v>0</v>
      </c>
      <c r="O24">
        <f>calculate!O24/1000</f>
        <v>0</v>
      </c>
      <c r="P24">
        <f>calculate!P24/1000</f>
        <v>0</v>
      </c>
      <c r="Q24">
        <f>calculate!Q24/1000</f>
        <v>0</v>
      </c>
      <c r="R24">
        <f>calculate!R24/1000</f>
        <v>0</v>
      </c>
      <c r="S24">
        <f>calculate!S24/1000</f>
        <v>0</v>
      </c>
      <c r="T24">
        <f>calculate!T24/1000</f>
        <v>0</v>
      </c>
      <c r="U24">
        <f>calculate!U24/1000</f>
        <v>0</v>
      </c>
      <c r="V24">
        <f>calculate!V24/1000</f>
        <v>0</v>
      </c>
      <c r="W24">
        <f>calculate!W24/1000</f>
        <v>0</v>
      </c>
      <c r="X24">
        <f>calculate!X24/1000</f>
        <v>0</v>
      </c>
      <c r="Y24">
        <f>calculate!Y24/1000</f>
        <v>0</v>
      </c>
      <c r="Z24">
        <f>calculate!Z24/1000</f>
        <v>0</v>
      </c>
      <c r="AA24">
        <f>calculate!AA24/1000</f>
        <v>0</v>
      </c>
      <c r="AB24">
        <f>calculate!AB24/1000</f>
        <v>0</v>
      </c>
      <c r="AC24">
        <f>calculate!AC24/1000</f>
        <v>0</v>
      </c>
      <c r="AD24">
        <f>calculate!AD24/1000</f>
        <v>0</v>
      </c>
      <c r="AE24">
        <f>calculate!AE24/1000</f>
        <v>0</v>
      </c>
      <c r="AF24">
        <f>calculate!AF24/1000</f>
        <v>0</v>
      </c>
      <c r="AG24">
        <f>calculate!AG24/1000</f>
        <v>0</v>
      </c>
      <c r="AH24">
        <f>calculate!AH24/1000</f>
        <v>0</v>
      </c>
      <c r="AI24">
        <f>calculate!AI24/1000</f>
        <v>0</v>
      </c>
      <c r="AJ24">
        <f>calculate!AJ24/1000</f>
        <v>0</v>
      </c>
      <c r="AK24">
        <f>calculate!AK24/1000</f>
        <v>0</v>
      </c>
      <c r="AL24">
        <f>calculate!AL24/1000</f>
        <v>0</v>
      </c>
      <c r="AM24">
        <f>calculate!AM24/1000</f>
        <v>0</v>
      </c>
      <c r="AN24">
        <f>calculate!AN24/1000</f>
        <v>0</v>
      </c>
      <c r="AO24">
        <f>calculate!AO24/1000</f>
        <v>0</v>
      </c>
      <c r="AP24">
        <f>calculate!AP24/1000</f>
        <v>0</v>
      </c>
      <c r="AQ24">
        <f>calculate!AQ24/1000</f>
        <v>0</v>
      </c>
      <c r="AR24">
        <f>calculate!AR24/1000</f>
        <v>0</v>
      </c>
      <c r="AS24">
        <f>calculate!AS24/1000</f>
        <v>0</v>
      </c>
      <c r="AT24">
        <f>calculate!AT24/1000</f>
        <v>0</v>
      </c>
      <c r="AU24">
        <f>calculate!AU24/1000</f>
        <v>0</v>
      </c>
      <c r="AV24">
        <f>calculate!AV24/1000</f>
        <v>0</v>
      </c>
      <c r="AW24">
        <f>calculate!AW24/1000</f>
        <v>0</v>
      </c>
      <c r="AX24">
        <f>calculate!AX24/1000</f>
        <v>0</v>
      </c>
      <c r="AY24">
        <f>calculate!AY24/1000</f>
        <v>0</v>
      </c>
      <c r="AZ24">
        <f>calculate!AZ24/1000</f>
        <v>0</v>
      </c>
    </row>
    <row r="25" spans="1:52">
      <c r="A25" s="3" t="s">
        <v>395</v>
      </c>
      <c r="B25" s="3" t="s">
        <v>33</v>
      </c>
      <c r="C25">
        <f>calculate!C25/1000</f>
        <v>3428.4702506250001</v>
      </c>
      <c r="D25">
        <f>calculate!D25/1000</f>
        <v>3477.4483970625001</v>
      </c>
      <c r="E25">
        <f>calculate!E25/1000</f>
        <v>3526.4265434999993</v>
      </c>
      <c r="F25">
        <f>calculate!F25/1000</f>
        <v>3575.4046899374994</v>
      </c>
      <c r="G25">
        <f>calculate!G25/1000</f>
        <v>3624.382836374999</v>
      </c>
      <c r="H25">
        <f>calculate!H25/1000</f>
        <v>3673.3609828124991</v>
      </c>
      <c r="I25">
        <f>calculate!I25/1000</f>
        <v>3722.3391292499987</v>
      </c>
      <c r="J25">
        <f>calculate!J25/1000</f>
        <v>3771.3172756874987</v>
      </c>
      <c r="K25">
        <f>calculate!K25/1000</f>
        <v>3820.2954221249984</v>
      </c>
      <c r="L25">
        <f>calculate!L25/1000</f>
        <v>3869.273568562498</v>
      </c>
      <c r="M25">
        <f>calculate!M25/1000</f>
        <v>3918.2517150000003</v>
      </c>
      <c r="N25">
        <f>calculate!N25/1000</f>
        <v>3851.4582049999995</v>
      </c>
      <c r="O25">
        <f>calculate!O25/1000</f>
        <v>3856.8738950000002</v>
      </c>
      <c r="P25">
        <f>calculate!P25/1000</f>
        <v>3861.38697</v>
      </c>
      <c r="Q25">
        <f>calculate!Q25/1000</f>
        <v>3861.38697</v>
      </c>
      <c r="R25">
        <f>calculate!R25/1000</f>
        <v>3878.5366549999999</v>
      </c>
      <c r="S25">
        <f>calculate!S25/1000</f>
        <v>3875.8288099999995</v>
      </c>
      <c r="T25">
        <f>calculate!T25/1000</f>
        <v>3881.2444999999998</v>
      </c>
      <c r="U25">
        <f>calculate!U25/1000</f>
        <v>3881.2444999999998</v>
      </c>
      <c r="V25">
        <f>calculate!V25/1000</f>
        <v>3881.2444999999998</v>
      </c>
      <c r="W25">
        <f>calculate!W25/1000</f>
        <v>3880.3418849999998</v>
      </c>
      <c r="X25">
        <f>calculate!X25/1000</f>
        <v>3880.3418849999998</v>
      </c>
      <c r="Y25">
        <f>calculate!Y25/1000</f>
        <v>3880.3418849999998</v>
      </c>
      <c r="Z25">
        <f>calculate!Z25/1000</f>
        <v>3881.2444999999998</v>
      </c>
      <c r="AA25">
        <f>calculate!AA25/1000</f>
        <v>3742.24179</v>
      </c>
      <c r="AB25">
        <f>calculate!AB25/1000</f>
        <v>3875.8288099999995</v>
      </c>
      <c r="AC25">
        <f>calculate!AC25/1000</f>
        <v>3874.926195</v>
      </c>
      <c r="AD25">
        <f>calculate!AD25/1000</f>
        <v>3874.0235799999996</v>
      </c>
      <c r="AE25">
        <f>calculate!AE25/1000</f>
        <v>3872.2183500000001</v>
      </c>
      <c r="AF25">
        <f>calculate!AF25/1000</f>
        <v>3872.2183500000001</v>
      </c>
      <c r="AG25">
        <f>calculate!AG25/1000</f>
        <v>3899.2967999999996</v>
      </c>
      <c r="AH25">
        <f>calculate!AH25/1000</f>
        <v>3899.2967999999996</v>
      </c>
      <c r="AI25">
        <f>calculate!AI25/1000</f>
        <v>3897.4915699999997</v>
      </c>
      <c r="AJ25">
        <f>calculate!AJ25/1000</f>
        <v>3897.4915699999997</v>
      </c>
      <c r="AK25">
        <f>calculate!AK25/1000</f>
        <v>3844.2372849999997</v>
      </c>
      <c r="AL25">
        <f>calculate!AL25/1000</f>
        <v>3749.4627099999993</v>
      </c>
      <c r="AM25">
        <f>calculate!AM25/1000</f>
        <v>3742.24179</v>
      </c>
      <c r="AN25">
        <f>calculate!AN25/1000</f>
        <v>3739.5339449999997</v>
      </c>
      <c r="AO25">
        <f>calculate!AO25/1000</f>
        <v>3740.4365599999996</v>
      </c>
      <c r="AP25">
        <f>calculate!AP25/1000</f>
        <v>3745.8522499999999</v>
      </c>
      <c r="AQ25">
        <f>calculate!AQ25/1000</f>
        <v>3698.0136549999997</v>
      </c>
      <c r="AR25">
        <f>calculate!AR25/1000</f>
        <v>3675.4482799999996</v>
      </c>
      <c r="AS25">
        <f>calculate!AS25/1000</f>
        <v>3673.6430499999997</v>
      </c>
      <c r="AT25">
        <f>calculate!AT25/1000</f>
        <v>3639.3436799999995</v>
      </c>
      <c r="AU25">
        <f>calculate!AU25/1000</f>
        <v>3631.2201450000002</v>
      </c>
      <c r="AV25">
        <f>calculate!AV25/1000</f>
        <v>3627.6096849999994</v>
      </c>
      <c r="AW25">
        <f>calculate!AW25/1000</f>
        <v>3636.6358349999996</v>
      </c>
      <c r="AX25">
        <f>calculate!AX25/1000</f>
        <v>3637.5384499999996</v>
      </c>
      <c r="AY25">
        <f>calculate!AY25/1000</f>
        <v>3637.5384499999996</v>
      </c>
      <c r="AZ25">
        <f>calculate!AZ25/1000</f>
        <v>3637.5384499999996</v>
      </c>
    </row>
    <row r="26" spans="1:52">
      <c r="A26" s="3" t="s">
        <v>29</v>
      </c>
      <c r="B26" s="3" t="s">
        <v>30</v>
      </c>
      <c r="C26">
        <f>calculate!C26/1000</f>
        <v>288.28063157894735</v>
      </c>
      <c r="D26">
        <f>calculate!D26/1000</f>
        <v>292.39892631578948</v>
      </c>
      <c r="E26">
        <f>calculate!E26/1000</f>
        <v>296.51722105263161</v>
      </c>
      <c r="F26">
        <f>calculate!F26/1000</f>
        <v>300.63551578947369</v>
      </c>
      <c r="G26">
        <f>calculate!G26/1000</f>
        <v>304.75381052631576</v>
      </c>
      <c r="H26">
        <f>calculate!H26/1000</f>
        <v>308.87210526315795</v>
      </c>
      <c r="I26">
        <f>calculate!I26/1000</f>
        <v>312.99039999999997</v>
      </c>
      <c r="J26">
        <f>calculate!J26/1000</f>
        <v>317.10869473684204</v>
      </c>
      <c r="K26">
        <f>calculate!K26/1000</f>
        <v>321.22698947368417</v>
      </c>
      <c r="L26">
        <f>calculate!L26/1000</f>
        <v>325.3452842105263</v>
      </c>
      <c r="M26">
        <f>calculate!M26/1000</f>
        <v>329.46357894736843</v>
      </c>
      <c r="N26">
        <f>calculate!N26/1000</f>
        <v>333.58187368421051</v>
      </c>
      <c r="O26">
        <f>calculate!O26/1000</f>
        <v>337.70016842105258</v>
      </c>
      <c r="P26">
        <f>calculate!P26/1000</f>
        <v>341.81846315789471</v>
      </c>
      <c r="Q26">
        <f>calculate!Q26/1000</f>
        <v>345.93675789473679</v>
      </c>
      <c r="R26">
        <f>calculate!R26/1000</f>
        <v>350.05505263157886</v>
      </c>
      <c r="S26">
        <f>calculate!S26/1000</f>
        <v>354.1733473684211</v>
      </c>
      <c r="T26">
        <f>calculate!T26/1000</f>
        <v>358.29164210526312</v>
      </c>
      <c r="U26">
        <f>calculate!U26/1000</f>
        <v>362.40993684210525</v>
      </c>
      <c r="V26">
        <f>calculate!V26/1000</f>
        <v>366.52823157894733</v>
      </c>
      <c r="W26">
        <f>calculate!W26/1000</f>
        <v>370.6465263157894</v>
      </c>
      <c r="X26">
        <f>calculate!X26/1000</f>
        <v>374.76482105263153</v>
      </c>
      <c r="Y26">
        <f>calculate!Y26/1000</f>
        <v>378.88311578947366</v>
      </c>
      <c r="Z26">
        <f>calculate!Z26/1000</f>
        <v>383.00141052631568</v>
      </c>
      <c r="AA26">
        <f>calculate!AA26/1000</f>
        <v>387.11970526315787</v>
      </c>
      <c r="AB26">
        <f>calculate!AB26/1000</f>
        <v>391.238</v>
      </c>
      <c r="AC26">
        <f>calculate!AC26/1000</f>
        <v>391.238</v>
      </c>
      <c r="AD26">
        <f>calculate!AD26/1000</f>
        <v>391.238</v>
      </c>
      <c r="AE26">
        <f>calculate!AE26/1000</f>
        <v>391.238</v>
      </c>
      <c r="AF26">
        <f>calculate!AF26/1000</f>
        <v>391.238</v>
      </c>
      <c r="AG26">
        <f>calculate!AG26/1000</f>
        <v>391.238</v>
      </c>
      <c r="AH26">
        <f>calculate!AH26/1000</f>
        <v>391.238</v>
      </c>
      <c r="AI26">
        <f>calculate!AI26/1000</f>
        <v>391.238</v>
      </c>
      <c r="AJ26">
        <f>calculate!AJ26/1000</f>
        <v>391.238</v>
      </c>
      <c r="AK26">
        <f>calculate!AK26/1000</f>
        <v>391.238</v>
      </c>
      <c r="AL26">
        <f>calculate!AL26/1000</f>
        <v>391.238</v>
      </c>
      <c r="AM26">
        <f>calculate!AM26/1000</f>
        <v>391.238</v>
      </c>
      <c r="AN26">
        <f>calculate!AN26/1000</f>
        <v>391.238</v>
      </c>
      <c r="AO26">
        <f>calculate!AO26/1000</f>
        <v>391.238</v>
      </c>
      <c r="AP26">
        <f>calculate!AP26/1000</f>
        <v>391.238</v>
      </c>
      <c r="AQ26">
        <f>calculate!AQ26/1000</f>
        <v>374.88400000000001</v>
      </c>
      <c r="AR26">
        <f>calculate!AR26/1000</f>
        <v>358.53</v>
      </c>
      <c r="AS26">
        <f>calculate!AS26/1000</f>
        <v>342.17599999999999</v>
      </c>
      <c r="AT26">
        <f>calculate!AT26/1000</f>
        <v>325.822</v>
      </c>
      <c r="AU26">
        <f>calculate!AU26/1000</f>
        <v>325.822</v>
      </c>
      <c r="AV26">
        <f>calculate!AV26/1000</f>
        <v>325.822</v>
      </c>
      <c r="AW26">
        <f>calculate!AW26/1000</f>
        <v>325.822</v>
      </c>
      <c r="AX26">
        <f>calculate!AX26/1000</f>
        <v>325.822</v>
      </c>
      <c r="AY26">
        <f>calculate!AY26/1000</f>
        <v>325.822</v>
      </c>
      <c r="AZ26">
        <f>calculate!AZ26/1000</f>
        <v>325.822</v>
      </c>
    </row>
    <row r="27" spans="1:52">
      <c r="A27" s="3" t="s">
        <v>392</v>
      </c>
      <c r="B27" s="3" t="s">
        <v>151</v>
      </c>
      <c r="C27">
        <f>calculate!C27/1000</f>
        <v>1752.944375</v>
      </c>
      <c r="D27">
        <f>calculate!D27/1000</f>
        <v>1777.9864375</v>
      </c>
      <c r="E27">
        <f>calculate!E27/1000</f>
        <v>1803.0284999999999</v>
      </c>
      <c r="F27">
        <f>calculate!F27/1000</f>
        <v>1828.0705625000001</v>
      </c>
      <c r="G27">
        <f>calculate!G27/1000</f>
        <v>1853.112625</v>
      </c>
      <c r="H27">
        <f>calculate!H27/1000</f>
        <v>1878.1546874999999</v>
      </c>
      <c r="I27">
        <f>calculate!I27/1000</f>
        <v>1903.1967500000001</v>
      </c>
      <c r="J27">
        <f>calculate!J27/1000</f>
        <v>1928.2388125</v>
      </c>
      <c r="K27">
        <f>calculate!K27/1000</f>
        <v>1953.2808749999999</v>
      </c>
      <c r="L27">
        <f>calculate!L27/1000</f>
        <v>1978.3229375000001</v>
      </c>
      <c r="M27">
        <f>calculate!M27/1000</f>
        <v>2003.365</v>
      </c>
      <c r="N27">
        <f>calculate!N27/1000</f>
        <v>2003.365</v>
      </c>
      <c r="O27">
        <f>calculate!O27/1000</f>
        <v>2003.365</v>
      </c>
      <c r="P27">
        <f>calculate!P27/1000</f>
        <v>2003.365</v>
      </c>
      <c r="Q27">
        <f>calculate!Q27/1000</f>
        <v>2003.365</v>
      </c>
      <c r="R27">
        <f>calculate!R27/1000</f>
        <v>2003.365</v>
      </c>
      <c r="S27">
        <f>calculate!S27/1000</f>
        <v>2003.365</v>
      </c>
      <c r="T27">
        <f>calculate!T27/1000</f>
        <v>2003.365</v>
      </c>
      <c r="U27">
        <f>calculate!U27/1000</f>
        <v>2003.365</v>
      </c>
      <c r="V27">
        <f>calculate!V27/1000</f>
        <v>2003.365</v>
      </c>
      <c r="W27">
        <f>calculate!W27/1000</f>
        <v>2098.2811000000002</v>
      </c>
      <c r="X27">
        <f>calculate!X27/1000</f>
        <v>2098.2811000000002</v>
      </c>
      <c r="Y27">
        <f>calculate!Y27/1000</f>
        <v>2144.6383999999998</v>
      </c>
      <c r="Z27">
        <f>calculate!Z27/1000</f>
        <v>2190.9956999999999</v>
      </c>
      <c r="AA27">
        <f>calculate!AA27/1000</f>
        <v>2237.3529999999996</v>
      </c>
      <c r="AB27">
        <f>calculate!AB27/1000</f>
        <v>2283.7102999999993</v>
      </c>
      <c r="AC27">
        <f>calculate!AC27/1000</f>
        <v>2330.0675999999989</v>
      </c>
      <c r="AD27">
        <f>calculate!AD27/1000</f>
        <v>2376.4248999999991</v>
      </c>
      <c r="AE27">
        <f>calculate!AE27/1000</f>
        <v>2422.7821999999992</v>
      </c>
      <c r="AF27">
        <f>calculate!AF27/1000</f>
        <v>2469.1394999999989</v>
      </c>
      <c r="AG27">
        <f>calculate!AG27/1000</f>
        <v>2515.4967999999994</v>
      </c>
      <c r="AH27">
        <f>calculate!AH27/1000</f>
        <v>2561.8540999999987</v>
      </c>
      <c r="AI27">
        <f>calculate!AI27/1000</f>
        <v>2608.2113999999988</v>
      </c>
      <c r="AJ27">
        <f>calculate!AJ27/1000</f>
        <v>2654.5686999999989</v>
      </c>
      <c r="AK27">
        <f>calculate!AK27/1000</f>
        <v>2700.9259999999986</v>
      </c>
      <c r="AL27">
        <f>calculate!AL27/1000</f>
        <v>2747.2832999999987</v>
      </c>
      <c r="AM27">
        <f>calculate!AM27/1000</f>
        <v>2793.6405999999988</v>
      </c>
      <c r="AN27">
        <f>calculate!AN27/1000</f>
        <v>2839.997899999998</v>
      </c>
      <c r="AO27">
        <f>calculate!AO27/1000</f>
        <v>2886.3551999999977</v>
      </c>
      <c r="AP27">
        <f>calculate!AP27/1000</f>
        <v>2932.7124999999983</v>
      </c>
      <c r="AQ27">
        <f>calculate!AQ27/1000</f>
        <v>2979.0697999999979</v>
      </c>
      <c r="AR27">
        <f>calculate!AR27/1000</f>
        <v>3025.4270999999976</v>
      </c>
      <c r="AS27">
        <f>calculate!AS27/1000</f>
        <v>3071.7843999999977</v>
      </c>
      <c r="AT27">
        <f>calculate!AT27/1000</f>
        <v>3118.1416999999974</v>
      </c>
      <c r="AU27">
        <f>calculate!AU27/1000</f>
        <v>3164.4989999999998</v>
      </c>
      <c r="AV27">
        <f>calculate!AV27/1000</f>
        <v>3164.4989999999998</v>
      </c>
      <c r="AW27">
        <f>calculate!AW27/1000</f>
        <v>3164.4989999999998</v>
      </c>
      <c r="AX27">
        <f>calculate!AX27/1000</f>
        <v>3164.4989999999998</v>
      </c>
      <c r="AY27">
        <f>calculate!AY27/1000</f>
        <v>3164.4989999999998</v>
      </c>
      <c r="AZ27">
        <f>calculate!AZ27/1000</f>
        <v>3164.4989999999998</v>
      </c>
    </row>
    <row r="28" spans="1:52">
      <c r="A28" s="3" t="s">
        <v>236</v>
      </c>
      <c r="B28" s="3" t="s">
        <v>25</v>
      </c>
      <c r="C28">
        <f>calculate!C28/1000</f>
        <v>0</v>
      </c>
      <c r="D28">
        <f>calculate!D28/1000</f>
        <v>0</v>
      </c>
      <c r="E28">
        <f>calculate!E28/1000</f>
        <v>0</v>
      </c>
      <c r="F28">
        <f>calculate!F28/1000</f>
        <v>0</v>
      </c>
      <c r="G28">
        <f>calculate!G28/1000</f>
        <v>0</v>
      </c>
      <c r="H28">
        <f>calculate!H28/1000</f>
        <v>0</v>
      </c>
      <c r="I28">
        <f>calculate!I28/1000</f>
        <v>0</v>
      </c>
      <c r="J28">
        <f>calculate!J28/1000</f>
        <v>0</v>
      </c>
      <c r="K28">
        <f>calculate!K28/1000</f>
        <v>0</v>
      </c>
      <c r="L28">
        <f>calculate!L28/1000</f>
        <v>0</v>
      </c>
      <c r="M28">
        <f>calculate!M28/1000</f>
        <v>0</v>
      </c>
      <c r="N28">
        <f>calculate!N28/1000</f>
        <v>0</v>
      </c>
      <c r="O28">
        <f>calculate!O28/1000</f>
        <v>0</v>
      </c>
      <c r="P28">
        <f>calculate!P28/1000</f>
        <v>0</v>
      </c>
      <c r="Q28">
        <f>calculate!Q28/1000</f>
        <v>0</v>
      </c>
      <c r="R28">
        <f>calculate!R28/1000</f>
        <v>0</v>
      </c>
      <c r="S28">
        <f>calculate!S28/1000</f>
        <v>0</v>
      </c>
      <c r="T28">
        <f>calculate!T28/1000</f>
        <v>0</v>
      </c>
      <c r="U28">
        <f>calculate!U28/1000</f>
        <v>0</v>
      </c>
      <c r="V28">
        <f>calculate!V28/1000</f>
        <v>0</v>
      </c>
      <c r="W28">
        <f>calculate!W28/1000</f>
        <v>0</v>
      </c>
      <c r="X28">
        <f>calculate!X28/1000</f>
        <v>0</v>
      </c>
      <c r="Y28">
        <f>calculate!Y28/1000</f>
        <v>0</v>
      </c>
      <c r="Z28">
        <f>calculate!Z28/1000</f>
        <v>0</v>
      </c>
      <c r="AA28">
        <f>calculate!AA28/1000</f>
        <v>0</v>
      </c>
      <c r="AB28">
        <f>calculate!AB28/1000</f>
        <v>0</v>
      </c>
      <c r="AC28">
        <f>calculate!AC28/1000</f>
        <v>0</v>
      </c>
      <c r="AD28">
        <f>calculate!AD28/1000</f>
        <v>0</v>
      </c>
      <c r="AE28">
        <f>calculate!AE28/1000</f>
        <v>0</v>
      </c>
      <c r="AF28">
        <f>calculate!AF28/1000</f>
        <v>0</v>
      </c>
      <c r="AG28">
        <f>calculate!AG28/1000</f>
        <v>0</v>
      </c>
      <c r="AH28">
        <f>calculate!AH28/1000</f>
        <v>0</v>
      </c>
      <c r="AI28">
        <f>calculate!AI28/1000</f>
        <v>0</v>
      </c>
      <c r="AJ28">
        <f>calculate!AJ28/1000</f>
        <v>0</v>
      </c>
      <c r="AK28">
        <f>calculate!AK28/1000</f>
        <v>0</v>
      </c>
      <c r="AL28">
        <f>calculate!AL28/1000</f>
        <v>0</v>
      </c>
      <c r="AM28">
        <f>calculate!AM28/1000</f>
        <v>0</v>
      </c>
      <c r="AN28">
        <f>calculate!AN28/1000</f>
        <v>0</v>
      </c>
      <c r="AO28">
        <f>calculate!AO28/1000</f>
        <v>0</v>
      </c>
      <c r="AP28">
        <f>calculate!AP28/1000</f>
        <v>0</v>
      </c>
      <c r="AQ28">
        <f>calculate!AQ28/1000</f>
        <v>0</v>
      </c>
      <c r="AR28">
        <f>calculate!AR28/1000</f>
        <v>0</v>
      </c>
      <c r="AS28">
        <f>calculate!AS28/1000</f>
        <v>0</v>
      </c>
      <c r="AT28">
        <f>calculate!AT28/1000</f>
        <v>0</v>
      </c>
      <c r="AU28">
        <f>calculate!AU28/1000</f>
        <v>0</v>
      </c>
      <c r="AV28">
        <f>calculate!AV28/1000</f>
        <v>0</v>
      </c>
      <c r="AW28">
        <f>calculate!AW28/1000</f>
        <v>0</v>
      </c>
      <c r="AX28">
        <f>calculate!AX28/1000</f>
        <v>0</v>
      </c>
      <c r="AY28">
        <f>calculate!AY28/1000</f>
        <v>0</v>
      </c>
      <c r="AZ28">
        <f>calculate!AZ28/1000</f>
        <v>0</v>
      </c>
    </row>
    <row r="29" spans="1:52">
      <c r="A29" s="3" t="s">
        <v>381</v>
      </c>
      <c r="B29" s="3" t="s">
        <v>128</v>
      </c>
      <c r="C29">
        <f>calculate!C29/1000</f>
        <v>293.53333333333336</v>
      </c>
      <c r="D29">
        <f>calculate!D29/1000</f>
        <v>297.72666666666669</v>
      </c>
      <c r="E29">
        <f>calculate!E29/1000</f>
        <v>301.92000000000007</v>
      </c>
      <c r="F29">
        <f>calculate!F29/1000</f>
        <v>306.11333333333334</v>
      </c>
      <c r="G29">
        <f>calculate!G29/1000</f>
        <v>310.30666666666673</v>
      </c>
      <c r="H29">
        <f>calculate!H29/1000</f>
        <v>314.50000000000006</v>
      </c>
      <c r="I29">
        <f>calculate!I29/1000</f>
        <v>318.69333333333344</v>
      </c>
      <c r="J29">
        <f>calculate!J29/1000</f>
        <v>322.88666666666683</v>
      </c>
      <c r="K29">
        <f>calculate!K29/1000</f>
        <v>327.08000000000004</v>
      </c>
      <c r="L29">
        <f>calculate!L29/1000</f>
        <v>331.27333333333337</v>
      </c>
      <c r="M29">
        <f>calculate!M29/1000</f>
        <v>335.4666666666667</v>
      </c>
      <c r="N29">
        <f>calculate!N29/1000</f>
        <v>339.66</v>
      </c>
      <c r="O29">
        <f>calculate!O29/1000</f>
        <v>343.8533333333333</v>
      </c>
      <c r="P29">
        <f>calculate!P29/1000</f>
        <v>348.04666666666662</v>
      </c>
      <c r="Q29">
        <f>calculate!Q29/1000</f>
        <v>352.2399999999999</v>
      </c>
      <c r="R29">
        <f>calculate!R29/1000</f>
        <v>356.43333333333322</v>
      </c>
      <c r="S29">
        <f>calculate!S29/1000</f>
        <v>360.62666666666649</v>
      </c>
      <c r="T29">
        <f>calculate!T29/1000</f>
        <v>364.81999999999982</v>
      </c>
      <c r="U29">
        <f>calculate!U29/1000</f>
        <v>369.01333333333315</v>
      </c>
      <c r="V29">
        <f>calculate!V29/1000</f>
        <v>373.20666666666648</v>
      </c>
      <c r="W29">
        <f>calculate!W29/1000</f>
        <v>377.4</v>
      </c>
      <c r="X29">
        <f>calculate!X29/1000</f>
        <v>377.4</v>
      </c>
      <c r="Y29">
        <f>calculate!Y29/1000</f>
        <v>377.4</v>
      </c>
      <c r="Z29">
        <f>calculate!Z29/1000</f>
        <v>377.4</v>
      </c>
      <c r="AA29">
        <f>calculate!AA29/1000</f>
        <v>377.4</v>
      </c>
      <c r="AB29">
        <f>calculate!AB29/1000</f>
        <v>408.85</v>
      </c>
      <c r="AC29">
        <f>calculate!AC29/1000</f>
        <v>378.029</v>
      </c>
      <c r="AD29">
        <f>calculate!AD29/1000</f>
        <v>378.029</v>
      </c>
      <c r="AE29">
        <f>calculate!AE29/1000</f>
        <v>408.85</v>
      </c>
      <c r="AF29">
        <f>calculate!AF29/1000</f>
        <v>408.85</v>
      </c>
      <c r="AG29">
        <f>calculate!AG29/1000</f>
        <v>378.029</v>
      </c>
      <c r="AH29">
        <f>calculate!AH29/1000</f>
        <v>379.28699999999998</v>
      </c>
      <c r="AI29">
        <f>calculate!AI29/1000</f>
        <v>379.28699999999998</v>
      </c>
      <c r="AJ29">
        <f>calculate!AJ29/1000</f>
        <v>408.85</v>
      </c>
      <c r="AK29">
        <f>calculate!AK29/1000</f>
        <v>408.85</v>
      </c>
      <c r="AL29">
        <f>calculate!AL29/1000</f>
        <v>408.85</v>
      </c>
      <c r="AM29">
        <f>calculate!AM29/1000</f>
        <v>408.85</v>
      </c>
      <c r="AN29">
        <f>calculate!AN29/1000</f>
        <v>408.85</v>
      </c>
      <c r="AO29">
        <f>calculate!AO29/1000</f>
        <v>408.85</v>
      </c>
      <c r="AP29">
        <f>calculate!AP29/1000</f>
        <v>408.85</v>
      </c>
      <c r="AQ29">
        <f>calculate!AQ29/1000</f>
        <v>408.85</v>
      </c>
      <c r="AR29">
        <f>calculate!AR29/1000</f>
        <v>408.85</v>
      </c>
      <c r="AS29">
        <f>calculate!AS29/1000</f>
        <v>408.85</v>
      </c>
      <c r="AT29">
        <f>calculate!AT29/1000</f>
        <v>408.85</v>
      </c>
      <c r="AU29">
        <f>calculate!AU29/1000</f>
        <v>408.85</v>
      </c>
      <c r="AV29">
        <f>calculate!AV29/1000</f>
        <v>408.85</v>
      </c>
      <c r="AW29">
        <f>calculate!AW29/1000</f>
        <v>408.85</v>
      </c>
      <c r="AX29">
        <f>calculate!AX29/1000</f>
        <v>408.85</v>
      </c>
      <c r="AY29">
        <f>calculate!AY29/1000</f>
        <v>408.85</v>
      </c>
      <c r="AZ29">
        <f>calculate!AZ29/1000</f>
        <v>408.85</v>
      </c>
    </row>
    <row r="30" spans="1:52">
      <c r="A30" s="3" t="s">
        <v>59</v>
      </c>
      <c r="B30" s="3" t="s">
        <v>60</v>
      </c>
      <c r="C30">
        <f>calculate!C30/1000</f>
        <v>629.07862499999999</v>
      </c>
      <c r="D30">
        <f>calculate!D30/1000</f>
        <v>638.06546249999997</v>
      </c>
      <c r="E30">
        <f>calculate!E30/1000</f>
        <v>647.05229999999995</v>
      </c>
      <c r="F30">
        <f>calculate!F30/1000</f>
        <v>656.03913749999992</v>
      </c>
      <c r="G30">
        <f>calculate!G30/1000</f>
        <v>665.02597499999979</v>
      </c>
      <c r="H30">
        <f>calculate!H30/1000</f>
        <v>674.01281249999977</v>
      </c>
      <c r="I30">
        <f>calculate!I30/1000</f>
        <v>682.99964999999975</v>
      </c>
      <c r="J30">
        <f>calculate!J30/1000</f>
        <v>691.98648749999973</v>
      </c>
      <c r="K30">
        <f>calculate!K30/1000</f>
        <v>700.9733249999997</v>
      </c>
      <c r="L30">
        <f>calculate!L30/1000</f>
        <v>709.96016249999946</v>
      </c>
      <c r="M30">
        <f>calculate!M30/1000</f>
        <v>718.947</v>
      </c>
      <c r="N30">
        <f>calculate!N30/1000</f>
        <v>718.947</v>
      </c>
      <c r="O30">
        <f>calculate!O30/1000</f>
        <v>718.947</v>
      </c>
      <c r="P30">
        <f>calculate!P30/1000</f>
        <v>701.33500000000004</v>
      </c>
      <c r="Q30">
        <f>calculate!Q30/1000</f>
        <v>701.33500000000004</v>
      </c>
      <c r="R30">
        <f>calculate!R30/1000</f>
        <v>701.33500000000004</v>
      </c>
      <c r="S30">
        <f>calculate!S30/1000</f>
        <v>701.33500000000004</v>
      </c>
      <c r="T30">
        <f>calculate!T30/1000</f>
        <v>694.41600000000005</v>
      </c>
      <c r="U30">
        <f>calculate!U30/1000</f>
        <v>694.41600000000005</v>
      </c>
      <c r="V30">
        <f>calculate!V30/1000</f>
        <v>694.41600000000005</v>
      </c>
      <c r="W30">
        <f>calculate!W30/1000</f>
        <v>694.41600000000005</v>
      </c>
      <c r="X30">
        <f>calculate!X30/1000</f>
        <v>694.41600000000005</v>
      </c>
      <c r="Y30">
        <f>calculate!Y30/1000</f>
        <v>695.67399999999998</v>
      </c>
      <c r="Z30">
        <f>calculate!Z30/1000</f>
        <v>632.774</v>
      </c>
      <c r="AA30">
        <f>calculate!AA30/1000</f>
        <v>632.774</v>
      </c>
      <c r="AB30">
        <f>calculate!AB30/1000</f>
        <v>632.774</v>
      </c>
      <c r="AC30">
        <f>calculate!AC30/1000</f>
        <v>632.774</v>
      </c>
      <c r="AD30">
        <f>calculate!AD30/1000</f>
        <v>632.774</v>
      </c>
      <c r="AE30">
        <f>calculate!AE30/1000</f>
        <v>639.06399999999996</v>
      </c>
      <c r="AF30">
        <f>calculate!AF30/1000</f>
        <v>639.06399999999996</v>
      </c>
      <c r="AG30">
        <f>calculate!AG30/1000</f>
        <v>639.06399999999996</v>
      </c>
      <c r="AH30">
        <f>calculate!AH30/1000</f>
        <v>639.06399999999996</v>
      </c>
      <c r="AI30">
        <f>calculate!AI30/1000</f>
        <v>639.06399999999996</v>
      </c>
      <c r="AJ30">
        <f>calculate!AJ30/1000</f>
        <v>621.452</v>
      </c>
      <c r="AK30">
        <f>calculate!AK30/1000</f>
        <v>612.64599999999996</v>
      </c>
      <c r="AL30">
        <f>calculate!AL30/1000</f>
        <v>617.678</v>
      </c>
      <c r="AM30">
        <f>calculate!AM30/1000</f>
        <v>617.678</v>
      </c>
      <c r="AN30">
        <f>calculate!AN30/1000</f>
        <v>614.21849999999995</v>
      </c>
      <c r="AO30">
        <f>calculate!AO30/1000</f>
        <v>614.21849999999995</v>
      </c>
      <c r="AP30">
        <f>calculate!AP30/1000</f>
        <v>614.21849999999995</v>
      </c>
      <c r="AQ30">
        <f>calculate!AQ30/1000</f>
        <v>614.21849999999995</v>
      </c>
      <c r="AR30">
        <f>calculate!AR30/1000</f>
        <v>614.21849999999995</v>
      </c>
      <c r="AS30">
        <f>calculate!AS30/1000</f>
        <v>616.41999999999996</v>
      </c>
      <c r="AT30">
        <f>calculate!AT30/1000</f>
        <v>618.62149999999997</v>
      </c>
      <c r="AU30">
        <f>calculate!AU30/1000</f>
        <v>620.82299999999998</v>
      </c>
      <c r="AV30">
        <f>calculate!AV30/1000</f>
        <v>626.16949999999997</v>
      </c>
      <c r="AW30">
        <f>calculate!AW30/1000</f>
        <v>631.51599999999996</v>
      </c>
      <c r="AX30">
        <f>calculate!AX30/1000</f>
        <v>631.51599999999996</v>
      </c>
      <c r="AY30">
        <f>calculate!AY30/1000</f>
        <v>631.51599999999996</v>
      </c>
      <c r="AZ30">
        <f>calculate!AZ30/1000</f>
        <v>631.51599999999996</v>
      </c>
    </row>
    <row r="31" spans="1:52">
      <c r="A31" s="3" t="s">
        <v>383</v>
      </c>
      <c r="B31" s="3" t="s">
        <v>53</v>
      </c>
      <c r="C31">
        <f>calculate!C31/1000</f>
        <v>40457.956174999999</v>
      </c>
      <c r="D31">
        <f>calculate!D31/1000</f>
        <v>41035.926977500007</v>
      </c>
      <c r="E31">
        <f>calculate!E31/1000</f>
        <v>41613.897779999999</v>
      </c>
      <c r="F31">
        <f>calculate!F31/1000</f>
        <v>42191.868582500014</v>
      </c>
      <c r="G31">
        <f>calculate!G31/1000</f>
        <v>42769.839385000007</v>
      </c>
      <c r="H31">
        <f>calculate!H31/1000</f>
        <v>43347.810187500007</v>
      </c>
      <c r="I31">
        <f>calculate!I31/1000</f>
        <v>43925.780990000007</v>
      </c>
      <c r="J31">
        <f>calculate!J31/1000</f>
        <v>44503.751792500014</v>
      </c>
      <c r="K31">
        <f>calculate!K31/1000</f>
        <v>45081.722595000007</v>
      </c>
      <c r="L31">
        <f>calculate!L31/1000</f>
        <v>45659.693397500007</v>
      </c>
      <c r="M31">
        <f>calculate!M31/1000</f>
        <v>46237.664200000007</v>
      </c>
      <c r="N31">
        <f>calculate!N31/1000</f>
        <v>46815.635002500014</v>
      </c>
      <c r="O31">
        <f>calculate!O31/1000</f>
        <v>47393.605804999999</v>
      </c>
      <c r="P31">
        <f>calculate!P31/1000</f>
        <v>48384.677074999992</v>
      </c>
      <c r="Q31">
        <f>calculate!Q31/1000</f>
        <v>46662.487654999997</v>
      </c>
      <c r="R31">
        <f>calculate!R31/1000</f>
        <v>46705.813174999996</v>
      </c>
      <c r="S31">
        <f>calculate!S31/1000</f>
        <v>45769.801420000003</v>
      </c>
      <c r="T31">
        <f>calculate!T31/1000</f>
        <v>41622.059841250004</v>
      </c>
      <c r="U31">
        <f>calculate!U31/1000</f>
        <v>37474.318262499997</v>
      </c>
      <c r="V31">
        <f>calculate!V31/1000</f>
        <v>33326.576683749998</v>
      </c>
      <c r="W31">
        <f>calculate!W31/1000</f>
        <v>29178.835104999998</v>
      </c>
      <c r="X31">
        <f>calculate!X31/1000</f>
        <v>28546.778951250002</v>
      </c>
      <c r="Y31">
        <f>calculate!Y31/1000</f>
        <v>27914.722797499995</v>
      </c>
      <c r="Z31">
        <f>calculate!Z31/1000</f>
        <v>27282.666643750003</v>
      </c>
      <c r="AA31">
        <f>calculate!AA31/1000</f>
        <v>26650.610489999999</v>
      </c>
      <c r="AB31">
        <f>calculate!AB31/1000</f>
        <v>25312.032445000001</v>
      </c>
      <c r="AC31">
        <f>calculate!AC31/1000</f>
        <v>23973.454399999999</v>
      </c>
      <c r="AD31">
        <f>calculate!AD31/1000</f>
        <v>21419.956564999997</v>
      </c>
      <c r="AE31">
        <f>calculate!AE31/1000</f>
        <v>22795.316171249997</v>
      </c>
      <c r="AF31">
        <f>calculate!AF31/1000</f>
        <v>24170.675777500001</v>
      </c>
      <c r="AG31">
        <f>calculate!AG31/1000</f>
        <v>25546.035383750001</v>
      </c>
      <c r="AH31">
        <f>calculate!AH31/1000</f>
        <v>26921.394989999997</v>
      </c>
      <c r="AI31">
        <f>calculate!AI31/1000</f>
        <v>29474.892824999999</v>
      </c>
      <c r="AJ31">
        <f>calculate!AJ31/1000</f>
        <v>26375.312914999999</v>
      </c>
      <c r="AK31">
        <f>calculate!AK31/1000</f>
        <v>42010.951514</v>
      </c>
      <c r="AL31">
        <f>calculate!AL31/1000</f>
        <v>42310.014941949994</v>
      </c>
      <c r="AM31">
        <f>calculate!AM31/1000</f>
        <v>42609.078369899995</v>
      </c>
      <c r="AN31">
        <f>calculate!AN31/1000</f>
        <v>42908.150823999997</v>
      </c>
      <c r="AO31">
        <f>calculate!AO31/1000</f>
        <v>51644.019839999994</v>
      </c>
      <c r="AP31">
        <f>calculate!AP31/1000</f>
        <v>51859.898269550002</v>
      </c>
      <c r="AQ31">
        <f>calculate!AQ31/1000</f>
        <v>52075.776699100003</v>
      </c>
      <c r="AR31">
        <f>calculate!AR31/1000</f>
        <v>52291.655128649989</v>
      </c>
      <c r="AS31">
        <f>calculate!AS31/1000</f>
        <v>52507.53355819999</v>
      </c>
      <c r="AT31">
        <f>calculate!AT31/1000</f>
        <v>52723.411987749983</v>
      </c>
      <c r="AU31">
        <f>calculate!AU31/1000</f>
        <v>52939.272364999997</v>
      </c>
      <c r="AV31">
        <f>calculate!AV31/1000</f>
        <v>51687.345359999999</v>
      </c>
      <c r="AW31">
        <f>calculate!AW31/1000</f>
        <v>43775.383315999999</v>
      </c>
      <c r="AX31">
        <f>calculate!AX31/1000</f>
        <v>43461.273295999999</v>
      </c>
      <c r="AY31">
        <f>calculate!AY31/1000</f>
        <v>43043.362550999998</v>
      </c>
      <c r="AZ31">
        <f>calculate!AZ31/1000</f>
        <v>58477.718004999995</v>
      </c>
    </row>
    <row r="32" spans="1:52">
      <c r="A32" s="2" t="s">
        <v>382</v>
      </c>
      <c r="C32">
        <f>calculate!C32/1000</f>
        <v>0</v>
      </c>
      <c r="D32">
        <f>calculate!D32/1000</f>
        <v>0</v>
      </c>
      <c r="E32">
        <f>calculate!E32/1000</f>
        <v>0</v>
      </c>
      <c r="F32">
        <f>calculate!F32/1000</f>
        <v>0</v>
      </c>
      <c r="G32">
        <f>calculate!G32/1000</f>
        <v>0</v>
      </c>
      <c r="H32">
        <f>calculate!H32/1000</f>
        <v>0</v>
      </c>
      <c r="I32">
        <f>calculate!I32/1000</f>
        <v>0</v>
      </c>
      <c r="J32">
        <f>calculate!J32/1000</f>
        <v>0</v>
      </c>
      <c r="K32">
        <f>calculate!K32/1000</f>
        <v>0</v>
      </c>
      <c r="L32">
        <f>calculate!L32/1000</f>
        <v>0</v>
      </c>
      <c r="M32">
        <f>calculate!M32/1000</f>
        <v>0</v>
      </c>
      <c r="N32">
        <f>calculate!N32/1000</f>
        <v>0</v>
      </c>
      <c r="O32">
        <f>calculate!O32/1000</f>
        <v>0</v>
      </c>
      <c r="P32">
        <f>calculate!P32/1000</f>
        <v>0</v>
      </c>
      <c r="Q32">
        <f>calculate!Q32/1000</f>
        <v>0</v>
      </c>
      <c r="R32">
        <f>calculate!R32/1000</f>
        <v>0</v>
      </c>
      <c r="S32">
        <f>calculate!S32/1000</f>
        <v>0</v>
      </c>
      <c r="T32">
        <f>calculate!T32/1000</f>
        <v>0</v>
      </c>
      <c r="U32">
        <f>calculate!U32/1000</f>
        <v>0</v>
      </c>
      <c r="V32">
        <f>calculate!V32/1000</f>
        <v>0</v>
      </c>
      <c r="W32">
        <f>calculate!W32/1000</f>
        <v>0</v>
      </c>
      <c r="X32">
        <f>calculate!X32/1000</f>
        <v>0</v>
      </c>
      <c r="Y32">
        <f>calculate!Y32/1000</f>
        <v>0</v>
      </c>
      <c r="Z32">
        <f>calculate!Z32/1000</f>
        <v>0</v>
      </c>
      <c r="AA32">
        <f>calculate!AA32/1000</f>
        <v>0</v>
      </c>
      <c r="AB32">
        <f>calculate!AB32/1000</f>
        <v>0</v>
      </c>
      <c r="AC32">
        <f>calculate!AC32/1000</f>
        <v>0</v>
      </c>
      <c r="AD32">
        <f>calculate!AD32/1000</f>
        <v>0</v>
      </c>
      <c r="AE32">
        <f>calculate!AE32/1000</f>
        <v>0</v>
      </c>
      <c r="AF32">
        <f>calculate!AF32/1000</f>
        <v>0</v>
      </c>
      <c r="AG32">
        <f>calculate!AG32/1000</f>
        <v>0</v>
      </c>
      <c r="AH32">
        <f>calculate!AH32/1000</f>
        <v>0</v>
      </c>
      <c r="AI32">
        <f>calculate!AI32/1000</f>
        <v>0</v>
      </c>
      <c r="AJ32">
        <f>calculate!AJ32/1000</f>
        <v>0</v>
      </c>
      <c r="AK32">
        <f>calculate!AK32/1000</f>
        <v>0</v>
      </c>
      <c r="AL32">
        <f>calculate!AL32/1000</f>
        <v>0</v>
      </c>
      <c r="AM32">
        <f>calculate!AM32/1000</f>
        <v>0</v>
      </c>
      <c r="AN32">
        <f>calculate!AN32/1000</f>
        <v>0</v>
      </c>
      <c r="AO32">
        <f>calculate!AO32/1000</f>
        <v>0</v>
      </c>
      <c r="AP32">
        <f>calculate!AP32/1000</f>
        <v>0</v>
      </c>
      <c r="AQ32">
        <f>calculate!AQ32/1000</f>
        <v>0</v>
      </c>
      <c r="AR32">
        <f>calculate!AR32/1000</f>
        <v>0</v>
      </c>
      <c r="AS32">
        <f>calculate!AS32/1000</f>
        <v>0</v>
      </c>
      <c r="AT32">
        <f>calculate!AT32/1000</f>
        <v>0</v>
      </c>
      <c r="AU32">
        <f>calculate!AU32/1000</f>
        <v>0</v>
      </c>
      <c r="AV32">
        <f>calculate!AV32/1000</f>
        <v>0</v>
      </c>
      <c r="AW32">
        <f>calculate!AW32/1000</f>
        <v>0</v>
      </c>
      <c r="AX32">
        <f>calculate!AX32/1000</f>
        <v>0</v>
      </c>
      <c r="AY32">
        <f>calculate!AY32/1000</f>
        <v>0</v>
      </c>
      <c r="AZ32">
        <f>calculate!AZ32/1000</f>
        <v>0</v>
      </c>
    </row>
    <row r="33" spans="1:52">
      <c r="A33" s="3" t="s">
        <v>258</v>
      </c>
      <c r="B33" s="3" t="s">
        <v>52</v>
      </c>
      <c r="C33">
        <f>calculate!C33/1000</f>
        <v>0</v>
      </c>
      <c r="D33">
        <f>calculate!D33/1000</f>
        <v>0</v>
      </c>
      <c r="E33">
        <f>calculate!E33/1000</f>
        <v>0</v>
      </c>
      <c r="F33">
        <f>calculate!F33/1000</f>
        <v>0</v>
      </c>
      <c r="G33">
        <f>calculate!G33/1000</f>
        <v>0</v>
      </c>
      <c r="H33">
        <f>calculate!H33/1000</f>
        <v>0</v>
      </c>
      <c r="I33">
        <f>calculate!I33/1000</f>
        <v>0</v>
      </c>
      <c r="J33">
        <f>calculate!J33/1000</f>
        <v>0</v>
      </c>
      <c r="K33">
        <f>calculate!K33/1000</f>
        <v>0</v>
      </c>
      <c r="L33">
        <f>calculate!L33/1000</f>
        <v>0</v>
      </c>
      <c r="M33">
        <f>calculate!M33/1000</f>
        <v>0</v>
      </c>
      <c r="N33">
        <f>calculate!N33/1000</f>
        <v>0</v>
      </c>
      <c r="O33">
        <f>calculate!O33/1000</f>
        <v>0</v>
      </c>
      <c r="P33">
        <f>calculate!P33/1000</f>
        <v>0</v>
      </c>
      <c r="Q33">
        <f>calculate!Q33/1000</f>
        <v>0</v>
      </c>
      <c r="R33">
        <f>calculate!R33/1000</f>
        <v>0</v>
      </c>
      <c r="S33">
        <f>calculate!S33/1000</f>
        <v>0</v>
      </c>
      <c r="T33">
        <f>calculate!T33/1000</f>
        <v>0</v>
      </c>
      <c r="U33">
        <f>calculate!U33/1000</f>
        <v>0</v>
      </c>
      <c r="V33">
        <f>calculate!V33/1000</f>
        <v>0</v>
      </c>
      <c r="W33">
        <f>calculate!W33/1000</f>
        <v>0</v>
      </c>
      <c r="X33">
        <f>calculate!X33/1000</f>
        <v>0</v>
      </c>
      <c r="Y33">
        <f>calculate!Y33/1000</f>
        <v>0</v>
      </c>
      <c r="Z33">
        <f>calculate!Z33/1000</f>
        <v>0</v>
      </c>
      <c r="AA33">
        <f>calculate!AA33/1000</f>
        <v>0</v>
      </c>
      <c r="AB33">
        <f>calculate!AB33/1000</f>
        <v>0</v>
      </c>
      <c r="AC33">
        <f>calculate!AC33/1000</f>
        <v>0</v>
      </c>
      <c r="AD33">
        <f>calculate!AD33/1000</f>
        <v>0</v>
      </c>
      <c r="AE33">
        <f>calculate!AE33/1000</f>
        <v>0</v>
      </c>
      <c r="AF33">
        <f>calculate!AF33/1000</f>
        <v>0</v>
      </c>
      <c r="AG33">
        <f>calculate!AG33/1000</f>
        <v>0</v>
      </c>
      <c r="AH33">
        <f>calculate!AH33/1000</f>
        <v>0</v>
      </c>
      <c r="AI33">
        <f>calculate!AI33/1000</f>
        <v>0</v>
      </c>
      <c r="AJ33">
        <f>calculate!AJ33/1000</f>
        <v>0</v>
      </c>
      <c r="AK33">
        <f>calculate!AK33/1000</f>
        <v>0</v>
      </c>
      <c r="AL33">
        <f>calculate!AL33/1000</f>
        <v>0</v>
      </c>
      <c r="AM33">
        <f>calculate!AM33/1000</f>
        <v>0</v>
      </c>
      <c r="AN33">
        <f>calculate!AN33/1000</f>
        <v>0</v>
      </c>
      <c r="AO33">
        <f>calculate!AO33/1000</f>
        <v>0</v>
      </c>
      <c r="AP33">
        <f>calculate!AP33/1000</f>
        <v>0</v>
      </c>
      <c r="AQ33">
        <f>calculate!AQ33/1000</f>
        <v>0</v>
      </c>
      <c r="AR33">
        <f>calculate!AR33/1000</f>
        <v>0</v>
      </c>
      <c r="AS33">
        <f>calculate!AS33/1000</f>
        <v>0</v>
      </c>
      <c r="AT33">
        <f>calculate!AT33/1000</f>
        <v>0</v>
      </c>
      <c r="AU33">
        <f>calculate!AU33/1000</f>
        <v>0</v>
      </c>
      <c r="AV33">
        <f>calculate!AV33/1000</f>
        <v>0</v>
      </c>
      <c r="AW33">
        <f>calculate!AW33/1000</f>
        <v>0</v>
      </c>
      <c r="AX33">
        <f>calculate!AX33/1000</f>
        <v>0</v>
      </c>
      <c r="AY33">
        <f>calculate!AY33/1000</f>
        <v>0</v>
      </c>
      <c r="AZ33">
        <f>calculate!AZ33/1000</f>
        <v>0</v>
      </c>
    </row>
    <row r="34" spans="1:52">
      <c r="A34" s="3" t="s">
        <v>203</v>
      </c>
      <c r="B34" s="3" t="s">
        <v>204</v>
      </c>
      <c r="C34">
        <f>calculate!C34/1000</f>
        <v>0</v>
      </c>
      <c r="D34">
        <f>calculate!D34/1000</f>
        <v>0</v>
      </c>
      <c r="E34">
        <f>calculate!E34/1000</f>
        <v>0</v>
      </c>
      <c r="F34">
        <f>calculate!F34/1000</f>
        <v>0</v>
      </c>
      <c r="G34">
        <f>calculate!G34/1000</f>
        <v>0</v>
      </c>
      <c r="H34">
        <f>calculate!H34/1000</f>
        <v>0</v>
      </c>
      <c r="I34">
        <f>calculate!I34/1000</f>
        <v>0</v>
      </c>
      <c r="J34">
        <f>calculate!J34/1000</f>
        <v>0</v>
      </c>
      <c r="K34">
        <f>calculate!K34/1000</f>
        <v>0</v>
      </c>
      <c r="L34">
        <f>calculate!L34/1000</f>
        <v>0</v>
      </c>
      <c r="M34">
        <f>calculate!M34/1000</f>
        <v>0</v>
      </c>
      <c r="N34">
        <f>calculate!N34/1000</f>
        <v>0</v>
      </c>
      <c r="O34">
        <f>calculate!O34/1000</f>
        <v>0</v>
      </c>
      <c r="P34">
        <f>calculate!P34/1000</f>
        <v>0</v>
      </c>
      <c r="Q34">
        <f>calculate!Q34/1000</f>
        <v>0</v>
      </c>
      <c r="R34">
        <f>calculate!R34/1000</f>
        <v>0</v>
      </c>
      <c r="S34">
        <f>calculate!S34/1000</f>
        <v>0</v>
      </c>
      <c r="T34">
        <f>calculate!T34/1000</f>
        <v>0</v>
      </c>
      <c r="U34">
        <f>calculate!U34/1000</f>
        <v>0</v>
      </c>
      <c r="V34">
        <f>calculate!V34/1000</f>
        <v>0</v>
      </c>
      <c r="W34">
        <f>calculate!W34/1000</f>
        <v>0</v>
      </c>
      <c r="X34">
        <f>calculate!X34/1000</f>
        <v>0</v>
      </c>
      <c r="Y34">
        <f>calculate!Y34/1000</f>
        <v>0</v>
      </c>
      <c r="Z34">
        <f>calculate!Z34/1000</f>
        <v>0</v>
      </c>
      <c r="AA34">
        <f>calculate!AA34/1000</f>
        <v>0</v>
      </c>
      <c r="AB34">
        <f>calculate!AB34/1000</f>
        <v>0</v>
      </c>
      <c r="AC34">
        <f>calculate!AC34/1000</f>
        <v>0</v>
      </c>
      <c r="AD34">
        <f>calculate!AD34/1000</f>
        <v>0</v>
      </c>
      <c r="AE34">
        <f>calculate!AE34/1000</f>
        <v>0</v>
      </c>
      <c r="AF34">
        <f>calculate!AF34/1000</f>
        <v>0</v>
      </c>
      <c r="AG34">
        <f>calculate!AG34/1000</f>
        <v>0</v>
      </c>
      <c r="AH34">
        <f>calculate!AH34/1000</f>
        <v>0</v>
      </c>
      <c r="AI34">
        <f>calculate!AI34/1000</f>
        <v>0</v>
      </c>
      <c r="AJ34">
        <f>calculate!AJ34/1000</f>
        <v>0</v>
      </c>
      <c r="AK34">
        <f>calculate!AK34/1000</f>
        <v>0</v>
      </c>
      <c r="AL34">
        <f>calculate!AL34/1000</f>
        <v>0</v>
      </c>
      <c r="AM34">
        <f>calculate!AM34/1000</f>
        <v>0</v>
      </c>
      <c r="AN34">
        <f>calculate!AN34/1000</f>
        <v>0</v>
      </c>
      <c r="AO34">
        <f>calculate!AO34/1000</f>
        <v>0</v>
      </c>
      <c r="AP34">
        <f>calculate!AP34/1000</f>
        <v>0</v>
      </c>
      <c r="AQ34">
        <f>calculate!AQ34/1000</f>
        <v>0</v>
      </c>
      <c r="AR34">
        <f>calculate!AR34/1000</f>
        <v>0</v>
      </c>
      <c r="AS34">
        <f>calculate!AS34/1000</f>
        <v>0</v>
      </c>
      <c r="AT34">
        <f>calculate!AT34/1000</f>
        <v>0</v>
      </c>
      <c r="AU34">
        <f>calculate!AU34/1000</f>
        <v>0</v>
      </c>
      <c r="AV34">
        <f>calculate!AV34/1000</f>
        <v>0</v>
      </c>
      <c r="AW34">
        <f>calculate!AW34/1000</f>
        <v>0</v>
      </c>
      <c r="AX34">
        <f>calculate!AX34/1000</f>
        <v>0</v>
      </c>
      <c r="AY34">
        <f>calculate!AY34/1000</f>
        <v>0</v>
      </c>
      <c r="AZ34">
        <f>calculate!AZ34/1000</f>
        <v>0</v>
      </c>
    </row>
    <row r="35" spans="1:52">
      <c r="A35" s="3" t="s">
        <v>384</v>
      </c>
      <c r="B35" s="3" t="s">
        <v>55</v>
      </c>
      <c r="C35">
        <f>calculate!C35/1000</f>
        <v>8729.8633239999999</v>
      </c>
      <c r="D35">
        <f>calculate!D35/1000</f>
        <v>8675.2555568000007</v>
      </c>
      <c r="E35">
        <f>calculate!E35/1000</f>
        <v>8620.6477896000015</v>
      </c>
      <c r="F35">
        <f>calculate!F35/1000</f>
        <v>8566.0400223999986</v>
      </c>
      <c r="G35">
        <f>calculate!G35/1000</f>
        <v>8511.4322552000012</v>
      </c>
      <c r="H35">
        <f>calculate!H35/1000</f>
        <v>8456.8244880000002</v>
      </c>
      <c r="I35">
        <f>calculate!I35/1000</f>
        <v>8402.216720800001</v>
      </c>
      <c r="J35">
        <f>calculate!J35/1000</f>
        <v>8347.6089535999981</v>
      </c>
      <c r="K35">
        <f>calculate!K35/1000</f>
        <v>8293.0011863999971</v>
      </c>
      <c r="L35">
        <f>calculate!L35/1000</f>
        <v>8238.3934191999997</v>
      </c>
      <c r="M35">
        <f>calculate!M35/1000</f>
        <v>8183.7856519999987</v>
      </c>
      <c r="N35">
        <f>calculate!N35/1000</f>
        <v>8183.7856519999987</v>
      </c>
      <c r="O35">
        <f>calculate!O35/1000</f>
        <v>8183.7856519999987</v>
      </c>
      <c r="P35">
        <f>calculate!P35/1000</f>
        <v>7899.1505719999996</v>
      </c>
      <c r="Q35">
        <f>calculate!Q35/1000</f>
        <v>7732.5863399999998</v>
      </c>
      <c r="R35">
        <f>calculate!R35/1000</f>
        <v>7618.7323080000006</v>
      </c>
      <c r="S35">
        <f>calculate!S35/1000</f>
        <v>7674.6051199999993</v>
      </c>
      <c r="T35">
        <f>calculate!T35/1000</f>
        <v>7346.747676</v>
      </c>
      <c r="U35">
        <f>calculate!U35/1000</f>
        <v>7328.1198913199987</v>
      </c>
      <c r="V35">
        <f>calculate!V35/1000</f>
        <v>7309.4921066399993</v>
      </c>
      <c r="W35">
        <f>calculate!W35/1000</f>
        <v>7290.8748640000003</v>
      </c>
      <c r="X35">
        <f>calculate!X35/1000</f>
        <v>6410.8253648000009</v>
      </c>
      <c r="Y35">
        <f>calculate!Y35/1000</f>
        <v>5530.7758656000005</v>
      </c>
      <c r="Z35">
        <f>calculate!Z35/1000</f>
        <v>4650.7263663999984</v>
      </c>
      <c r="AA35">
        <f>calculate!AA35/1000</f>
        <v>3770.6768671999985</v>
      </c>
      <c r="AB35">
        <f>calculate!AB35/1000</f>
        <v>2890.6273679999999</v>
      </c>
      <c r="AC35">
        <f>calculate!AC35/1000</f>
        <v>2856.89284</v>
      </c>
      <c r="AD35">
        <f>calculate!AD35/1000</f>
        <v>2592.287636</v>
      </c>
      <c r="AE35">
        <f>calculate!AE35/1000</f>
        <v>2327.6824320000001</v>
      </c>
      <c r="AF35">
        <f>calculate!AF35/1000</f>
        <v>2196.9611359999999</v>
      </c>
      <c r="AG35">
        <f>calculate!AG35/1000</f>
        <v>2145.3051399999995</v>
      </c>
      <c r="AH35">
        <f>calculate!AH35/1000</f>
        <v>2145.3051399999995</v>
      </c>
      <c r="AI35">
        <f>calculate!AI35/1000</f>
        <v>2145.3051399999995</v>
      </c>
      <c r="AJ35">
        <f>calculate!AJ35/1000</f>
        <v>2142.6696299999999</v>
      </c>
      <c r="AK35">
        <f>calculate!AK35/1000</f>
        <v>2140.0341200000003</v>
      </c>
      <c r="AL35">
        <f>calculate!AL35/1000</f>
        <v>2234.91248</v>
      </c>
      <c r="AM35">
        <f>calculate!AM35/1000</f>
        <v>6217.6951920000001</v>
      </c>
      <c r="AN35">
        <f>calculate!AN35/1000</f>
        <v>6217.6951920000001</v>
      </c>
      <c r="AO35">
        <f>calculate!AO35/1000</f>
        <v>6217.6951920000001</v>
      </c>
      <c r="AP35">
        <f>calculate!AP35/1000</f>
        <v>6217.6951920000001</v>
      </c>
      <c r="AQ35">
        <f>calculate!AQ35/1000</f>
        <v>6217.6951920000001</v>
      </c>
      <c r="AR35">
        <f>calculate!AR35/1000</f>
        <v>6217.6951920000001</v>
      </c>
      <c r="AS35">
        <f>calculate!AS35/1000</f>
        <v>6217.6951920000001</v>
      </c>
      <c r="AT35">
        <f>calculate!AT35/1000</f>
        <v>6217.6951920000001</v>
      </c>
      <c r="AU35">
        <f>calculate!AU35/1000</f>
        <v>6217.6951920000001</v>
      </c>
      <c r="AV35">
        <f>calculate!AV35/1000</f>
        <v>6217.6951920000001</v>
      </c>
      <c r="AW35">
        <f>calculate!AW35/1000</f>
        <v>6217.6951920000001</v>
      </c>
      <c r="AX35">
        <f>calculate!AX35/1000</f>
        <v>6217.6951920000001</v>
      </c>
      <c r="AY35">
        <f>calculate!AY35/1000</f>
        <v>6217.6951920000001</v>
      </c>
      <c r="AZ35">
        <f>calculate!AZ35/1000</f>
        <v>6217.6951920000001</v>
      </c>
    </row>
    <row r="36" spans="1:52">
      <c r="A36" s="3" t="s">
        <v>56</v>
      </c>
      <c r="B36" s="3" t="s">
        <v>57</v>
      </c>
      <c r="C36">
        <f>calculate!C36/1000</f>
        <v>37007.214999999997</v>
      </c>
      <c r="D36">
        <f>calculate!D36/1000</f>
        <v>37909.83</v>
      </c>
      <c r="E36">
        <f>calculate!E36/1000</f>
        <v>38812.445</v>
      </c>
      <c r="F36">
        <f>calculate!F36/1000</f>
        <v>39715.06</v>
      </c>
      <c r="G36">
        <f>calculate!G36/1000</f>
        <v>40617.675000000003</v>
      </c>
      <c r="H36">
        <f>calculate!H36/1000</f>
        <v>41520.29</v>
      </c>
      <c r="I36">
        <f>calculate!I36/1000</f>
        <v>42231.550620000002</v>
      </c>
      <c r="J36">
        <f>calculate!J36/1000</f>
        <v>42942.811239999995</v>
      </c>
      <c r="K36">
        <f>calculate!K36/1000</f>
        <v>43654.071859999996</v>
      </c>
      <c r="L36">
        <f>calculate!L36/1000</f>
        <v>44365.332479999997</v>
      </c>
      <c r="M36">
        <f>calculate!M36/1000</f>
        <v>45076.593099999998</v>
      </c>
      <c r="N36">
        <f>calculate!N36/1000</f>
        <v>45295.025929999996</v>
      </c>
      <c r="O36">
        <f>calculate!O36/1000</f>
        <v>45664.195464999997</v>
      </c>
      <c r="P36">
        <f>calculate!P36/1000</f>
        <v>46578.544459999997</v>
      </c>
      <c r="Q36">
        <f>calculate!Q36/1000</f>
        <v>46578.544459999997</v>
      </c>
      <c r="R36">
        <f>calculate!R36/1000</f>
        <v>47043.391185</v>
      </c>
      <c r="S36">
        <f>calculate!S36/1000</f>
        <v>47375.553504999996</v>
      </c>
      <c r="T36">
        <f>calculate!T36/1000</f>
        <v>47487.477765000003</v>
      </c>
      <c r="U36">
        <f>calculate!U36/1000</f>
        <v>47628.285704999995</v>
      </c>
      <c r="V36">
        <f>calculate!V36/1000</f>
        <v>48007.384004999993</v>
      </c>
      <c r="W36">
        <f>calculate!W36/1000</f>
        <v>48179.783470000002</v>
      </c>
      <c r="X36">
        <f>calculate!X36/1000</f>
        <v>48214.082839999995</v>
      </c>
      <c r="Y36">
        <f>calculate!Y36/1000</f>
        <v>48349.475089999993</v>
      </c>
      <c r="Z36">
        <f>calculate!Z36/1000</f>
        <v>48562.492229999996</v>
      </c>
      <c r="AA36">
        <f>calculate!AA36/1000</f>
        <v>48733.989079999999</v>
      </c>
      <c r="AB36">
        <f>calculate!AB36/1000</f>
        <v>49297.220839999994</v>
      </c>
      <c r="AC36">
        <f>calculate!AC36/1000</f>
        <v>51158.412969999998</v>
      </c>
      <c r="AD36">
        <f>calculate!AD36/1000</f>
        <v>51959.935089999999</v>
      </c>
      <c r="AE36">
        <f>calculate!AE36/1000</f>
        <v>51975.279545000005</v>
      </c>
      <c r="AF36">
        <f>calculate!AF36/1000</f>
        <v>51804.685310000001</v>
      </c>
      <c r="AG36">
        <f>calculate!AG36/1000</f>
        <v>52943.78544</v>
      </c>
      <c r="AH36">
        <f>calculate!AH36/1000</f>
        <v>53325.591585000002</v>
      </c>
      <c r="AI36">
        <f>calculate!AI36/1000</f>
        <v>53732.670949999992</v>
      </c>
      <c r="AJ36">
        <f>calculate!AJ36/1000</f>
        <v>54559.466289999997</v>
      </c>
      <c r="AK36">
        <f>calculate!AK36/1000</f>
        <v>55073.054225</v>
      </c>
      <c r="AL36">
        <f>calculate!AL36/1000</f>
        <v>56142.652999999998</v>
      </c>
      <c r="AM36">
        <f>calculate!AM36/1000</f>
        <v>57236.351595499997</v>
      </c>
      <c r="AN36">
        <f>calculate!AN36/1000</f>
        <v>57439.259447499993</v>
      </c>
      <c r="AO36">
        <f>calculate!AO36/1000</f>
        <v>54887.115534999997</v>
      </c>
      <c r="AP36">
        <f>calculate!AP36/1000</f>
        <v>59113.158965000002</v>
      </c>
      <c r="AQ36">
        <f>calculate!AQ36/1000</f>
        <v>59788.31498499999</v>
      </c>
      <c r="AR36">
        <f>calculate!AR36/1000</f>
        <v>59609.597215000002</v>
      </c>
      <c r="AS36">
        <f>calculate!AS36/1000</f>
        <v>59841.56927</v>
      </c>
      <c r="AT36">
        <f>calculate!AT36/1000</f>
        <v>60100.619774999999</v>
      </c>
      <c r="AU36">
        <f>calculate!AU36/1000</f>
        <v>60465.27623499999</v>
      </c>
      <c r="AV36">
        <f>calculate!AV36/1000</f>
        <v>60666.559379999999</v>
      </c>
      <c r="AW36">
        <f>calculate!AW36/1000</f>
        <v>75564.219954999993</v>
      </c>
      <c r="AX36">
        <f>calculate!AX36/1000</f>
        <v>60726.131970000002</v>
      </c>
      <c r="AY36">
        <f>calculate!AY36/1000</f>
        <v>60940.051725000005</v>
      </c>
      <c r="AZ36">
        <f>calculate!AZ36/1000</f>
        <v>61505.088715000005</v>
      </c>
    </row>
    <row r="37" spans="1:52">
      <c r="A37" s="3" t="s">
        <v>369</v>
      </c>
      <c r="B37" s="3" t="s">
        <v>370</v>
      </c>
      <c r="C37">
        <f>calculate!C37/1000</f>
        <v>0</v>
      </c>
      <c r="D37">
        <f>calculate!D37/1000</f>
        <v>0</v>
      </c>
      <c r="E37">
        <f>calculate!E37/1000</f>
        <v>0</v>
      </c>
      <c r="F37">
        <f>calculate!F37/1000</f>
        <v>0</v>
      </c>
      <c r="G37">
        <f>calculate!G37/1000</f>
        <v>0</v>
      </c>
      <c r="H37">
        <f>calculate!H37/1000</f>
        <v>0</v>
      </c>
      <c r="I37">
        <f>calculate!I37/1000</f>
        <v>0</v>
      </c>
      <c r="J37">
        <f>calculate!J37/1000</f>
        <v>0</v>
      </c>
      <c r="K37">
        <f>calculate!K37/1000</f>
        <v>0</v>
      </c>
      <c r="L37">
        <f>calculate!L37/1000</f>
        <v>0</v>
      </c>
      <c r="M37">
        <f>calculate!M37/1000</f>
        <v>0</v>
      </c>
      <c r="N37">
        <f>calculate!N37/1000</f>
        <v>0</v>
      </c>
      <c r="O37">
        <f>calculate!O37/1000</f>
        <v>0</v>
      </c>
      <c r="P37">
        <f>calculate!P37/1000</f>
        <v>0</v>
      </c>
      <c r="Q37">
        <f>calculate!Q37/1000</f>
        <v>0</v>
      </c>
      <c r="R37">
        <f>calculate!R37/1000</f>
        <v>0</v>
      </c>
      <c r="S37">
        <f>calculate!S37/1000</f>
        <v>0</v>
      </c>
      <c r="T37">
        <f>calculate!T37/1000</f>
        <v>0</v>
      </c>
      <c r="U37">
        <f>calculate!U37/1000</f>
        <v>0</v>
      </c>
      <c r="V37">
        <f>calculate!V37/1000</f>
        <v>0</v>
      </c>
      <c r="W37">
        <f>calculate!W37/1000</f>
        <v>0</v>
      </c>
      <c r="X37">
        <f>calculate!X37/1000</f>
        <v>0</v>
      </c>
      <c r="Y37">
        <f>calculate!Y37/1000</f>
        <v>0</v>
      </c>
      <c r="Z37">
        <f>calculate!Z37/1000</f>
        <v>0</v>
      </c>
      <c r="AA37">
        <f>calculate!AA37/1000</f>
        <v>0</v>
      </c>
      <c r="AB37">
        <f>calculate!AB37/1000</f>
        <v>0</v>
      </c>
      <c r="AC37">
        <f>calculate!AC37/1000</f>
        <v>0</v>
      </c>
      <c r="AD37">
        <f>calculate!AD37/1000</f>
        <v>0</v>
      </c>
      <c r="AE37">
        <f>calculate!AE37/1000</f>
        <v>0</v>
      </c>
      <c r="AF37">
        <f>calculate!AF37/1000</f>
        <v>0</v>
      </c>
      <c r="AG37">
        <f>calculate!AG37/1000</f>
        <v>0</v>
      </c>
      <c r="AH37">
        <f>calculate!AH37/1000</f>
        <v>0</v>
      </c>
      <c r="AI37">
        <f>calculate!AI37/1000</f>
        <v>0</v>
      </c>
      <c r="AJ37">
        <f>calculate!AJ37/1000</f>
        <v>0</v>
      </c>
      <c r="AK37">
        <f>calculate!AK37/1000</f>
        <v>0</v>
      </c>
      <c r="AL37">
        <f>calculate!AL37/1000</f>
        <v>0</v>
      </c>
      <c r="AM37">
        <f>calculate!AM37/1000</f>
        <v>0</v>
      </c>
      <c r="AN37">
        <f>calculate!AN37/1000</f>
        <v>0</v>
      </c>
      <c r="AO37">
        <f>calculate!AO37/1000</f>
        <v>0</v>
      </c>
      <c r="AP37">
        <f>calculate!AP37/1000</f>
        <v>0</v>
      </c>
      <c r="AQ37">
        <f>calculate!AQ37/1000</f>
        <v>0</v>
      </c>
      <c r="AR37">
        <f>calculate!AR37/1000</f>
        <v>0</v>
      </c>
      <c r="AS37">
        <f>calculate!AS37/1000</f>
        <v>0</v>
      </c>
      <c r="AT37">
        <f>calculate!AT37/1000</f>
        <v>0</v>
      </c>
      <c r="AU37">
        <f>calculate!AU37/1000</f>
        <v>0</v>
      </c>
      <c r="AV37">
        <f>calculate!AV37/1000</f>
        <v>0</v>
      </c>
      <c r="AW37">
        <f>calculate!AW37/1000</f>
        <v>0</v>
      </c>
      <c r="AX37">
        <f>calculate!AX37/1000</f>
        <v>0</v>
      </c>
      <c r="AY37">
        <f>calculate!AY37/1000</f>
        <v>0</v>
      </c>
      <c r="AZ37">
        <f>calculate!AZ37/1000</f>
        <v>0</v>
      </c>
    </row>
    <row r="38" spans="1:52">
      <c r="A38" s="3" t="s">
        <v>234</v>
      </c>
      <c r="B38" s="3" t="s">
        <v>63</v>
      </c>
      <c r="C38">
        <f>calculate!C38/1000</f>
        <v>1975.3770159999999</v>
      </c>
      <c r="D38">
        <f>calculate!D38/1000</f>
        <v>1940.0777875999997</v>
      </c>
      <c r="E38">
        <f>calculate!E38/1000</f>
        <v>1904.7785592</v>
      </c>
      <c r="F38">
        <f>calculate!F38/1000</f>
        <v>1869.4793307999998</v>
      </c>
      <c r="G38">
        <f>calculate!G38/1000</f>
        <v>1834.1801023999997</v>
      </c>
      <c r="H38">
        <f>calculate!H38/1000</f>
        <v>1798.8808739999995</v>
      </c>
      <c r="I38">
        <f>calculate!I38/1000</f>
        <v>1763.5816455999995</v>
      </c>
      <c r="J38">
        <f>calculate!J38/1000</f>
        <v>1728.2824171999996</v>
      </c>
      <c r="K38">
        <f>calculate!K38/1000</f>
        <v>1692.9831887999994</v>
      </c>
      <c r="L38">
        <f>calculate!L38/1000</f>
        <v>1657.6839603999995</v>
      </c>
      <c r="M38">
        <f>calculate!M38/1000</f>
        <v>1622.3847319999998</v>
      </c>
      <c r="N38">
        <f>calculate!N38/1000</f>
        <v>1622.3847319999998</v>
      </c>
      <c r="O38">
        <f>calculate!O38/1000</f>
        <v>1557.9952599999999</v>
      </c>
      <c r="P38">
        <f>calculate!P38/1000</f>
        <v>1540.7480800000001</v>
      </c>
      <c r="Q38">
        <f>calculate!Q38/1000</f>
        <v>1507.4035319999998</v>
      </c>
      <c r="R38">
        <f>calculate!R38/1000</f>
        <v>1507.4035319999998</v>
      </c>
      <c r="S38">
        <f>calculate!S38/1000</f>
        <v>1503.9540959999999</v>
      </c>
      <c r="T38">
        <f>calculate!T38/1000</f>
        <v>1503.9540959999999</v>
      </c>
      <c r="U38">
        <f>calculate!U38/1000</f>
        <v>1487.856728</v>
      </c>
      <c r="V38">
        <f>calculate!V38/1000</f>
        <v>1471.75936</v>
      </c>
      <c r="W38">
        <f>calculate!W38/1000</f>
        <v>1455.6619920000001</v>
      </c>
      <c r="X38">
        <f>calculate!X38/1000</f>
        <v>1366.9827415</v>
      </c>
      <c r="Y38">
        <f>calculate!Y38/1000</f>
        <v>1278.3034909999999</v>
      </c>
      <c r="Z38">
        <f>calculate!Z38/1000</f>
        <v>1189.6242404999998</v>
      </c>
      <c r="AA38">
        <f>calculate!AA38/1000</f>
        <v>1100.94499</v>
      </c>
      <c r="AB38">
        <f>calculate!AB38/1000</f>
        <v>1034.8308</v>
      </c>
      <c r="AC38">
        <f>calculate!AC38/1000</f>
        <v>1813.253524</v>
      </c>
      <c r="AD38">
        <f>calculate!AD38/1000</f>
        <v>1748.2891459999998</v>
      </c>
      <c r="AE38">
        <f>calculate!AE38/1000</f>
        <v>1683.3247679999999</v>
      </c>
      <c r="AF38">
        <f>calculate!AF38/1000</f>
        <v>1618.3603899999998</v>
      </c>
      <c r="AG38">
        <f>calculate!AG38/1000</f>
        <v>1553.3960119999999</v>
      </c>
      <c r="AH38">
        <f>calculate!AH38/1000</f>
        <v>1488.431634</v>
      </c>
      <c r="AI38">
        <f>calculate!AI38/1000</f>
        <v>1423.4672559999999</v>
      </c>
      <c r="AJ38">
        <f>calculate!AJ38/1000</f>
        <v>1358.5028779999998</v>
      </c>
      <c r="AK38">
        <f>calculate!AK38/1000</f>
        <v>1293.5385000000001</v>
      </c>
      <c r="AL38">
        <f>calculate!AL38/1000</f>
        <v>1228.574122</v>
      </c>
      <c r="AM38">
        <f>calculate!AM38/1000</f>
        <v>1228.574122</v>
      </c>
      <c r="AN38">
        <f>calculate!AN38/1000</f>
        <v>1092.3213999999998</v>
      </c>
      <c r="AO38">
        <f>calculate!AO38/1000</f>
        <v>956.06867799999998</v>
      </c>
      <c r="AP38">
        <f>calculate!AP38/1000</f>
        <v>1001.87143902</v>
      </c>
      <c r="AQ38">
        <f>calculate!AQ38/1000</f>
        <v>1047.6742000400002</v>
      </c>
      <c r="AR38">
        <f>calculate!AR38/1000</f>
        <v>1093.4769610600001</v>
      </c>
      <c r="AS38">
        <f>calculate!AS38/1000</f>
        <v>1139.2797220800001</v>
      </c>
      <c r="AT38">
        <f>calculate!AT38/1000</f>
        <v>1185.0824831000002</v>
      </c>
      <c r="AU38">
        <f>calculate!AU38/1000</f>
        <v>1230.873746</v>
      </c>
      <c r="AV38">
        <f>calculate!AV38/1000</f>
        <v>1230.873746</v>
      </c>
      <c r="AW38">
        <f>calculate!AW38/1000</f>
        <v>1230.873746</v>
      </c>
      <c r="AX38">
        <f>calculate!AX38/1000</f>
        <v>1230.873746</v>
      </c>
      <c r="AY38">
        <f>calculate!AY38/1000</f>
        <v>1230.873746</v>
      </c>
      <c r="AZ38">
        <f>calculate!AZ38/1000</f>
        <v>1230.873746</v>
      </c>
    </row>
    <row r="39" spans="1:52">
      <c r="A39" s="3" t="s">
        <v>64</v>
      </c>
      <c r="B39" s="3" t="s">
        <v>65</v>
      </c>
      <c r="C39">
        <f>calculate!C39/1000</f>
        <v>0</v>
      </c>
      <c r="D39">
        <f>calculate!D39/1000</f>
        <v>0</v>
      </c>
      <c r="E39">
        <f>calculate!E39/1000</f>
        <v>0</v>
      </c>
      <c r="F39">
        <f>calculate!F39/1000</f>
        <v>0</v>
      </c>
      <c r="G39">
        <f>calculate!G39/1000</f>
        <v>0</v>
      </c>
      <c r="H39">
        <f>calculate!H39/1000</f>
        <v>0</v>
      </c>
      <c r="I39">
        <f>calculate!I39/1000</f>
        <v>0</v>
      </c>
      <c r="J39">
        <f>calculate!J39/1000</f>
        <v>0</v>
      </c>
      <c r="K39">
        <f>calculate!K39/1000</f>
        <v>0</v>
      </c>
      <c r="L39">
        <f>calculate!L39/1000</f>
        <v>0</v>
      </c>
      <c r="M39">
        <f>calculate!M39/1000</f>
        <v>0</v>
      </c>
      <c r="N39">
        <f>calculate!N39/1000</f>
        <v>0</v>
      </c>
      <c r="O39">
        <f>calculate!O39/1000</f>
        <v>0</v>
      </c>
      <c r="P39">
        <f>calculate!P39/1000</f>
        <v>0</v>
      </c>
      <c r="Q39">
        <f>calculate!Q39/1000</f>
        <v>0</v>
      </c>
      <c r="R39">
        <f>calculate!R39/1000</f>
        <v>0</v>
      </c>
      <c r="S39">
        <f>calculate!S39/1000</f>
        <v>0</v>
      </c>
      <c r="T39">
        <f>calculate!T39/1000</f>
        <v>0</v>
      </c>
      <c r="U39">
        <f>calculate!U39/1000</f>
        <v>0</v>
      </c>
      <c r="V39">
        <f>calculate!V39/1000</f>
        <v>0</v>
      </c>
      <c r="W39">
        <f>calculate!W39/1000</f>
        <v>0</v>
      </c>
      <c r="X39">
        <f>calculate!X39/1000</f>
        <v>0</v>
      </c>
      <c r="Y39">
        <f>calculate!Y39/1000</f>
        <v>0</v>
      </c>
      <c r="Z39">
        <f>calculate!Z39/1000</f>
        <v>0</v>
      </c>
      <c r="AA39">
        <f>calculate!AA39/1000</f>
        <v>0</v>
      </c>
      <c r="AB39">
        <f>calculate!AB39/1000</f>
        <v>0</v>
      </c>
      <c r="AC39">
        <f>calculate!AC39/1000</f>
        <v>0</v>
      </c>
      <c r="AD39">
        <f>calculate!AD39/1000</f>
        <v>0</v>
      </c>
      <c r="AE39">
        <f>calculate!AE39/1000</f>
        <v>0</v>
      </c>
      <c r="AF39">
        <f>calculate!AF39/1000</f>
        <v>0</v>
      </c>
      <c r="AG39">
        <f>calculate!AG39/1000</f>
        <v>0</v>
      </c>
      <c r="AH39">
        <f>calculate!AH39/1000</f>
        <v>0</v>
      </c>
      <c r="AI39">
        <f>calculate!AI39/1000</f>
        <v>0</v>
      </c>
      <c r="AJ39">
        <f>calculate!AJ39/1000</f>
        <v>0</v>
      </c>
      <c r="AK39">
        <f>calculate!AK39/1000</f>
        <v>0</v>
      </c>
      <c r="AL39">
        <f>calculate!AL39/1000</f>
        <v>0</v>
      </c>
      <c r="AM39">
        <f>calculate!AM39/1000</f>
        <v>0</v>
      </c>
      <c r="AN39">
        <f>calculate!AN39/1000</f>
        <v>0</v>
      </c>
      <c r="AO39">
        <f>calculate!AO39/1000</f>
        <v>0</v>
      </c>
      <c r="AP39">
        <f>calculate!AP39/1000</f>
        <v>0</v>
      </c>
      <c r="AQ39">
        <f>calculate!AQ39/1000</f>
        <v>0</v>
      </c>
      <c r="AR39">
        <f>calculate!AR39/1000</f>
        <v>0</v>
      </c>
      <c r="AS39">
        <f>calculate!AS39/1000</f>
        <v>0</v>
      </c>
      <c r="AT39">
        <f>calculate!AT39/1000</f>
        <v>0</v>
      </c>
      <c r="AU39">
        <f>calculate!AU39/1000</f>
        <v>0</v>
      </c>
      <c r="AV39">
        <f>calculate!AV39/1000</f>
        <v>0</v>
      </c>
      <c r="AW39">
        <f>calculate!AW39/1000</f>
        <v>0</v>
      </c>
      <c r="AX39">
        <f>calculate!AX39/1000</f>
        <v>0</v>
      </c>
      <c r="AY39">
        <f>calculate!AY39/1000</f>
        <v>0</v>
      </c>
      <c r="AZ39">
        <f>calculate!AZ39/1000</f>
        <v>0</v>
      </c>
    </row>
    <row r="40" spans="1:52">
      <c r="A40" s="5" t="s">
        <v>261</v>
      </c>
      <c r="B40" s="3" t="s">
        <v>62</v>
      </c>
      <c r="C40">
        <f>calculate!C40/1000</f>
        <v>304.78281487499999</v>
      </c>
      <c r="D40">
        <f>calculate!D40/1000</f>
        <v>309.13685508750001</v>
      </c>
      <c r="E40">
        <f>calculate!E40/1000</f>
        <v>313.49089530000003</v>
      </c>
      <c r="F40">
        <f>calculate!F40/1000</f>
        <v>317.8449355125</v>
      </c>
      <c r="G40">
        <f>calculate!G40/1000</f>
        <v>322.19897572500003</v>
      </c>
      <c r="H40">
        <f>calculate!H40/1000</f>
        <v>326.55301593750005</v>
      </c>
      <c r="I40">
        <f>calculate!I40/1000</f>
        <v>330.90705615000002</v>
      </c>
      <c r="J40">
        <f>calculate!J40/1000</f>
        <v>335.26109636250004</v>
      </c>
      <c r="K40">
        <f>calculate!K40/1000</f>
        <v>339.61513657500007</v>
      </c>
      <c r="L40">
        <f>calculate!L40/1000</f>
        <v>343.96917678750003</v>
      </c>
      <c r="M40">
        <f>calculate!M40/1000</f>
        <v>348.323217</v>
      </c>
      <c r="N40">
        <f>calculate!N40/1000</f>
        <v>348.323217</v>
      </c>
      <c r="O40">
        <f>calculate!O40/1000</f>
        <v>348.323217</v>
      </c>
      <c r="P40">
        <f>calculate!P40/1000</f>
        <v>348.323217</v>
      </c>
      <c r="Q40">
        <f>calculate!Q40/1000</f>
        <v>347.98764549999999</v>
      </c>
      <c r="R40">
        <f>calculate!R40/1000</f>
        <v>347.98764549999999</v>
      </c>
      <c r="S40">
        <f>calculate!S40/1000</f>
        <v>409.06165850000002</v>
      </c>
      <c r="T40">
        <f>calculate!T40/1000</f>
        <v>409.06165850000002</v>
      </c>
      <c r="U40">
        <f>calculate!U40/1000</f>
        <v>409.06165850000002</v>
      </c>
      <c r="V40">
        <f>calculate!V40/1000</f>
        <v>409.06165850000002</v>
      </c>
      <c r="W40">
        <f>calculate!W40/1000</f>
        <v>375.67229424999999</v>
      </c>
      <c r="X40">
        <f>calculate!X40/1000</f>
        <v>342.28292999999996</v>
      </c>
      <c r="Y40">
        <f>calculate!Y40/1000</f>
        <v>342.28292999999996</v>
      </c>
      <c r="Z40">
        <f>calculate!Z40/1000</f>
        <v>402.68579999999997</v>
      </c>
      <c r="AA40">
        <f>calculate!AA40/1000</f>
        <v>473.82695799999999</v>
      </c>
      <c r="AB40">
        <f>calculate!AB40/1000</f>
        <v>473.82695799999999</v>
      </c>
      <c r="AC40">
        <f>calculate!AC40/1000</f>
        <v>473.82695799999999</v>
      </c>
      <c r="AD40">
        <f>calculate!AD40/1000</f>
        <v>473.82695799999999</v>
      </c>
      <c r="AE40">
        <f>calculate!AE40/1000</f>
        <v>600.67298500000004</v>
      </c>
      <c r="AF40">
        <f>calculate!AF40/1000</f>
        <v>600.67298500000004</v>
      </c>
      <c r="AG40">
        <f>calculate!AG40/1000</f>
        <v>604.02869999999996</v>
      </c>
      <c r="AH40">
        <f>calculate!AH40/1000</f>
        <v>604.02869999999996</v>
      </c>
      <c r="AI40">
        <f>calculate!AI40/1000</f>
        <v>604.02869999999996</v>
      </c>
      <c r="AJ40">
        <f>calculate!AJ40/1000</f>
        <v>533.55868499999997</v>
      </c>
      <c r="AK40">
        <f>calculate!AK40/1000</f>
        <v>533.55868499999997</v>
      </c>
      <c r="AL40">
        <f>calculate!AL40/1000</f>
        <v>533.55868499999997</v>
      </c>
      <c r="AM40">
        <f>calculate!AM40/1000</f>
        <v>533.55868499999997</v>
      </c>
      <c r="AN40">
        <f>calculate!AN40/1000</f>
        <v>544.54529590999994</v>
      </c>
      <c r="AO40">
        <f>calculate!AO40/1000</f>
        <v>555.53190682000002</v>
      </c>
      <c r="AP40">
        <f>calculate!AP40/1000</f>
        <v>566.51851772999999</v>
      </c>
      <c r="AQ40">
        <f>calculate!AQ40/1000</f>
        <v>577.50512864000007</v>
      </c>
      <c r="AR40">
        <f>calculate!AR40/1000</f>
        <v>588.49173954999992</v>
      </c>
      <c r="AS40">
        <f>calculate!AS40/1000</f>
        <v>599.46492760000001</v>
      </c>
      <c r="AT40">
        <f>calculate!AT40/1000</f>
        <v>566.51180629999999</v>
      </c>
      <c r="AU40">
        <f>calculate!AU40/1000</f>
        <v>533.55868499999997</v>
      </c>
      <c r="AV40">
        <f>calculate!AV40/1000</f>
        <v>545.77348759999995</v>
      </c>
      <c r="AW40">
        <f>calculate!AW40/1000</f>
        <v>557.98829020000016</v>
      </c>
      <c r="AX40">
        <f>calculate!AX40/1000</f>
        <v>570.20309280000015</v>
      </c>
      <c r="AY40">
        <f>calculate!AY40/1000</f>
        <v>582.41789540000002</v>
      </c>
      <c r="AZ40">
        <f>calculate!AZ40/1000</f>
        <v>594.632698</v>
      </c>
    </row>
    <row r="41" spans="1:52">
      <c r="A41" s="3" t="s">
        <v>262</v>
      </c>
      <c r="B41" s="5" t="s">
        <v>61</v>
      </c>
      <c r="C41">
        <f>calculate!C41/1000</f>
        <v>2649.0853138749999</v>
      </c>
      <c r="D41">
        <f>calculate!D41/1000</f>
        <v>2686.9293897875004</v>
      </c>
      <c r="E41">
        <f>calculate!E41/1000</f>
        <v>2724.7734656999992</v>
      </c>
      <c r="F41">
        <f>calculate!F41/1000</f>
        <v>2762.6175416124993</v>
      </c>
      <c r="G41">
        <f>calculate!G41/1000</f>
        <v>2800.4616175249994</v>
      </c>
      <c r="H41">
        <f>calculate!H41/1000</f>
        <v>2838.3056934374995</v>
      </c>
      <c r="I41">
        <f>calculate!I41/1000</f>
        <v>2876.1497693499996</v>
      </c>
      <c r="J41">
        <f>calculate!J41/1000</f>
        <v>2913.9938452624992</v>
      </c>
      <c r="K41">
        <f>calculate!K41/1000</f>
        <v>2951.8379211749989</v>
      </c>
      <c r="L41">
        <f>calculate!L41/1000</f>
        <v>2989.6819970874981</v>
      </c>
      <c r="M41">
        <f>calculate!M41/1000</f>
        <v>3027.526073</v>
      </c>
      <c r="N41">
        <f>calculate!N41/1000</f>
        <v>3027.526073</v>
      </c>
      <c r="O41">
        <f>calculate!O41/1000</f>
        <v>3027.526073</v>
      </c>
      <c r="P41">
        <f>calculate!P41/1000</f>
        <v>3027.526073</v>
      </c>
      <c r="Q41">
        <f>calculate!Q41/1000</f>
        <v>3027.526073</v>
      </c>
      <c r="R41">
        <f>calculate!R41/1000</f>
        <v>3027.526073</v>
      </c>
      <c r="S41">
        <f>calculate!S41/1000</f>
        <v>3027.526073</v>
      </c>
      <c r="T41">
        <f>calculate!T41/1000</f>
        <v>3027.526073</v>
      </c>
      <c r="U41">
        <f>calculate!U41/1000</f>
        <v>3027.526073</v>
      </c>
      <c r="V41">
        <f>calculate!V41/1000</f>
        <v>3027.526073</v>
      </c>
      <c r="W41">
        <f>calculate!W41/1000</f>
        <v>3027.526073</v>
      </c>
      <c r="X41">
        <f>calculate!X41/1000</f>
        <v>2947.21039019</v>
      </c>
      <c r="Y41">
        <f>calculate!Y41/1000</f>
        <v>2866.8947073799995</v>
      </c>
      <c r="Z41">
        <f>calculate!Z41/1000</f>
        <v>2786.585736</v>
      </c>
      <c r="AA41">
        <f>calculate!AA41/1000</f>
        <v>3189.2715359999997</v>
      </c>
      <c r="AB41">
        <f>calculate!AB41/1000</f>
        <v>3004.7072109999999</v>
      </c>
      <c r="AC41">
        <f>calculate!AC41/1000</f>
        <v>2443.6316629999997</v>
      </c>
      <c r="AD41">
        <f>calculate!AD41/1000</f>
        <v>2443.6316629999997</v>
      </c>
      <c r="AE41">
        <f>calculate!AE41/1000</f>
        <v>2443.6316629999997</v>
      </c>
      <c r="AF41">
        <f>calculate!AF41/1000</f>
        <v>2443.6316629999997</v>
      </c>
      <c r="AG41">
        <f>calculate!AG41/1000</f>
        <v>2443.6316629999997</v>
      </c>
      <c r="AH41">
        <f>calculate!AH41/1000</f>
        <v>2443.6316629999997</v>
      </c>
      <c r="AI41">
        <f>calculate!AI41/1000</f>
        <v>3019.4723569999996</v>
      </c>
      <c r="AJ41">
        <f>calculate!AJ41/1000</f>
        <v>3019.4723569999996</v>
      </c>
      <c r="AK41">
        <f>calculate!AK41/1000</f>
        <v>2443.6316629999997</v>
      </c>
      <c r="AL41">
        <f>calculate!AL41/1000</f>
        <v>2443.6316629999997</v>
      </c>
      <c r="AM41">
        <f>calculate!AM41/1000</f>
        <v>2689.2700010000003</v>
      </c>
      <c r="AN41">
        <f>calculate!AN41/1000</f>
        <v>2689.2700010000003</v>
      </c>
      <c r="AO41">
        <f>calculate!AO41/1000</f>
        <v>2443.6316629999997</v>
      </c>
      <c r="AP41">
        <f>calculate!AP41/1000</f>
        <v>2443.6316629999997</v>
      </c>
      <c r="AQ41">
        <f>calculate!AQ41/1000</f>
        <v>2443.6316629999997</v>
      </c>
      <c r="AR41">
        <f>calculate!AR41/1000</f>
        <v>2443.6316629999997</v>
      </c>
      <c r="AS41">
        <f>calculate!AS41/1000</f>
        <v>2443.6316629999997</v>
      </c>
      <c r="AT41">
        <f>calculate!AT41/1000</f>
        <v>2443.6316629999997</v>
      </c>
      <c r="AU41">
        <f>calculate!AU41/1000</f>
        <v>2443.6316629999997</v>
      </c>
      <c r="AV41">
        <f>calculate!AV41/1000</f>
        <v>2443.6316629999997</v>
      </c>
      <c r="AW41">
        <f>calculate!AW41/1000</f>
        <v>2443.6316629999997</v>
      </c>
      <c r="AX41">
        <f>calculate!AX41/1000</f>
        <v>2443.6316629999997</v>
      </c>
      <c r="AY41">
        <f>calculate!AY41/1000</f>
        <v>2443.6316629999997</v>
      </c>
      <c r="AZ41">
        <f>calculate!AZ41/1000</f>
        <v>2443.6316629999997</v>
      </c>
    </row>
    <row r="42" spans="1:52">
      <c r="A42" s="2" t="s">
        <v>371</v>
      </c>
      <c r="B42" s="5"/>
      <c r="C42">
        <f>calculate!C42/1000</f>
        <v>0</v>
      </c>
      <c r="D42">
        <f>calculate!D42/1000</f>
        <v>0</v>
      </c>
      <c r="E42">
        <f>calculate!E42/1000</f>
        <v>0</v>
      </c>
      <c r="F42">
        <f>calculate!F42/1000</f>
        <v>0</v>
      </c>
      <c r="G42">
        <f>calculate!G42/1000</f>
        <v>0</v>
      </c>
      <c r="H42">
        <f>calculate!H42/1000</f>
        <v>0</v>
      </c>
      <c r="I42">
        <f>calculate!I42/1000</f>
        <v>0</v>
      </c>
      <c r="J42">
        <f>calculate!J42/1000</f>
        <v>0</v>
      </c>
      <c r="K42">
        <f>calculate!K42/1000</f>
        <v>0</v>
      </c>
      <c r="L42">
        <f>calculate!L42/1000</f>
        <v>0</v>
      </c>
      <c r="M42">
        <f>calculate!M42/1000</f>
        <v>0</v>
      </c>
      <c r="N42">
        <f>calculate!N42/1000</f>
        <v>0</v>
      </c>
      <c r="O42">
        <f>calculate!O42/1000</f>
        <v>0</v>
      </c>
      <c r="P42">
        <f>calculate!P42/1000</f>
        <v>0</v>
      </c>
      <c r="Q42">
        <f>calculate!Q42/1000</f>
        <v>0</v>
      </c>
      <c r="R42">
        <f>calculate!R42/1000</f>
        <v>0</v>
      </c>
      <c r="S42">
        <f>calculate!S42/1000</f>
        <v>0</v>
      </c>
      <c r="T42">
        <f>calculate!T42/1000</f>
        <v>0</v>
      </c>
      <c r="U42">
        <f>calculate!U42/1000</f>
        <v>0</v>
      </c>
      <c r="V42">
        <f>calculate!V42/1000</f>
        <v>0</v>
      </c>
      <c r="W42">
        <f>calculate!W42/1000</f>
        <v>0</v>
      </c>
      <c r="X42">
        <f>calculate!X42/1000</f>
        <v>0</v>
      </c>
      <c r="Y42">
        <f>calculate!Y42/1000</f>
        <v>0</v>
      </c>
      <c r="Z42">
        <f>calculate!Z42/1000</f>
        <v>0</v>
      </c>
      <c r="AA42">
        <f>calculate!AA42/1000</f>
        <v>0</v>
      </c>
      <c r="AB42">
        <f>calculate!AB42/1000</f>
        <v>0</v>
      </c>
      <c r="AC42">
        <f>calculate!AC42/1000</f>
        <v>0</v>
      </c>
      <c r="AD42">
        <f>calculate!AD42/1000</f>
        <v>0</v>
      </c>
      <c r="AE42">
        <f>calculate!AE42/1000</f>
        <v>0</v>
      </c>
      <c r="AF42">
        <f>calculate!AF42/1000</f>
        <v>0</v>
      </c>
      <c r="AG42">
        <f>calculate!AG42/1000</f>
        <v>0</v>
      </c>
      <c r="AH42">
        <f>calculate!AH42/1000</f>
        <v>0</v>
      </c>
      <c r="AI42">
        <f>calculate!AI42/1000</f>
        <v>0</v>
      </c>
      <c r="AJ42">
        <f>calculate!AJ42/1000</f>
        <v>0</v>
      </c>
      <c r="AK42">
        <f>calculate!AK42/1000</f>
        <v>0</v>
      </c>
      <c r="AL42">
        <f>calculate!AL42/1000</f>
        <v>0</v>
      </c>
      <c r="AM42">
        <f>calculate!AM42/1000</f>
        <v>0</v>
      </c>
      <c r="AN42">
        <f>calculate!AN42/1000</f>
        <v>0</v>
      </c>
      <c r="AO42">
        <f>calculate!AO42/1000</f>
        <v>0</v>
      </c>
      <c r="AP42">
        <f>calculate!AP42/1000</f>
        <v>0</v>
      </c>
      <c r="AQ42">
        <f>calculate!AQ42/1000</f>
        <v>0</v>
      </c>
      <c r="AR42">
        <f>calculate!AR42/1000</f>
        <v>0</v>
      </c>
      <c r="AS42">
        <f>calculate!AS42/1000</f>
        <v>0</v>
      </c>
      <c r="AT42">
        <f>calculate!AT42/1000</f>
        <v>0</v>
      </c>
      <c r="AU42">
        <f>calculate!AU42/1000</f>
        <v>0</v>
      </c>
      <c r="AV42">
        <f>calculate!AV42/1000</f>
        <v>0</v>
      </c>
      <c r="AW42">
        <f>calculate!AW42/1000</f>
        <v>0</v>
      </c>
      <c r="AX42">
        <f>calculate!AX42/1000</f>
        <v>0</v>
      </c>
      <c r="AY42">
        <f>calculate!AY42/1000</f>
        <v>0</v>
      </c>
      <c r="AZ42">
        <f>calculate!AZ42/1000</f>
        <v>0</v>
      </c>
    </row>
    <row r="43" spans="1:52">
      <c r="A43" s="3" t="s">
        <v>399</v>
      </c>
      <c r="B43" s="5" t="s">
        <v>66</v>
      </c>
      <c r="C43">
        <f>calculate!C43/1000</f>
        <v>333.55807099999998</v>
      </c>
      <c r="D43">
        <f>calculate!D43/1000</f>
        <v>338.32318629999992</v>
      </c>
      <c r="E43">
        <f>calculate!E43/1000</f>
        <v>343.08830160000008</v>
      </c>
      <c r="F43">
        <f>calculate!F43/1000</f>
        <v>347.85341690000007</v>
      </c>
      <c r="G43">
        <f>calculate!G43/1000</f>
        <v>352.61853220000006</v>
      </c>
      <c r="H43">
        <f>calculate!H43/1000</f>
        <v>357.38364750000005</v>
      </c>
      <c r="I43">
        <f>calculate!I43/1000</f>
        <v>362.1487628000001</v>
      </c>
      <c r="J43">
        <f>calculate!J43/1000</f>
        <v>366.91387810000009</v>
      </c>
      <c r="K43">
        <f>calculate!K43/1000</f>
        <v>371.67899340000008</v>
      </c>
      <c r="L43">
        <f>calculate!L43/1000</f>
        <v>376.44410870000013</v>
      </c>
      <c r="M43">
        <f>calculate!M43/1000</f>
        <v>381.20922400000001</v>
      </c>
      <c r="N43">
        <f>calculate!N43/1000</f>
        <v>381.20922400000001</v>
      </c>
      <c r="O43">
        <f>calculate!O43/1000</f>
        <v>381.20922400000001</v>
      </c>
      <c r="P43">
        <f>calculate!P43/1000</f>
        <v>381.20922400000001</v>
      </c>
      <c r="Q43">
        <f>calculate!Q43/1000</f>
        <v>381.20922400000001</v>
      </c>
      <c r="R43">
        <f>calculate!R43/1000</f>
        <v>381.20922400000001</v>
      </c>
      <c r="S43">
        <f>calculate!S43/1000</f>
        <v>381.20922400000001</v>
      </c>
      <c r="T43">
        <f>calculate!T43/1000</f>
        <v>322.14864</v>
      </c>
      <c r="U43">
        <f>calculate!U43/1000</f>
        <v>330.62182037499997</v>
      </c>
      <c r="V43">
        <f>calculate!V43/1000</f>
        <v>339.09500074999994</v>
      </c>
      <c r="W43">
        <f>calculate!W43/1000</f>
        <v>347.56818112500002</v>
      </c>
      <c r="X43">
        <f>calculate!X43/1000</f>
        <v>356.04136149999999</v>
      </c>
      <c r="Y43">
        <f>calculate!Y43/1000</f>
        <v>364.51454187500002</v>
      </c>
      <c r="Z43">
        <f>calculate!Z43/1000</f>
        <v>372.98772224999999</v>
      </c>
      <c r="AA43">
        <f>calculate!AA43/1000</f>
        <v>381.46090262499996</v>
      </c>
      <c r="AB43">
        <f>calculate!AB43/1000</f>
        <v>389.93408299999999</v>
      </c>
      <c r="AC43">
        <f>calculate!AC43/1000</f>
        <v>389.93408299999999</v>
      </c>
      <c r="AD43">
        <f>calculate!AD43/1000</f>
        <v>389.93408299999999</v>
      </c>
      <c r="AE43">
        <f>calculate!AE43/1000</f>
        <v>389.93408299999999</v>
      </c>
      <c r="AF43">
        <f>calculate!AF43/1000</f>
        <v>389.93408299999999</v>
      </c>
      <c r="AG43">
        <f>calculate!AG43/1000</f>
        <v>389.93408299999999</v>
      </c>
      <c r="AH43">
        <f>calculate!AH43/1000</f>
        <v>569.12926399999992</v>
      </c>
      <c r="AI43">
        <f>calculate!AI43/1000</f>
        <v>539.70635487999994</v>
      </c>
      <c r="AJ43">
        <f>calculate!AJ43/1000</f>
        <v>510.28344575999995</v>
      </c>
      <c r="AK43">
        <f>calculate!AK43/1000</f>
        <v>480.86053663999996</v>
      </c>
      <c r="AL43">
        <f>calculate!AL43/1000</f>
        <v>451.43762751999992</v>
      </c>
      <c r="AM43">
        <f>calculate!AM43/1000</f>
        <v>422.01471839999988</v>
      </c>
      <c r="AN43">
        <f>calculate!AN43/1000</f>
        <v>392.59180927999989</v>
      </c>
      <c r="AO43">
        <f>calculate!AO43/1000</f>
        <v>363.16890015999985</v>
      </c>
      <c r="AP43">
        <f>calculate!AP43/1000</f>
        <v>333.74599103999986</v>
      </c>
      <c r="AQ43">
        <f>calculate!AQ43/1000</f>
        <v>304.32308191999977</v>
      </c>
      <c r="AR43">
        <f>calculate!AR43/1000</f>
        <v>274.90017279999978</v>
      </c>
      <c r="AS43">
        <f>calculate!AS43/1000</f>
        <v>245.47726367999974</v>
      </c>
      <c r="AT43">
        <f>calculate!AT43/1000</f>
        <v>216.05435455999975</v>
      </c>
      <c r="AU43">
        <f>calculate!AU43/1000</f>
        <v>186.577754</v>
      </c>
      <c r="AV43">
        <f>calculate!AV43/1000</f>
        <v>186.577754</v>
      </c>
      <c r="AW43">
        <f>calculate!AW43/1000</f>
        <v>186.577754</v>
      </c>
      <c r="AX43">
        <f>calculate!AX43/1000</f>
        <v>186.577754</v>
      </c>
      <c r="AY43">
        <f>calculate!AY43/1000</f>
        <v>186.577754</v>
      </c>
      <c r="AZ43">
        <f>calculate!AZ43/1000</f>
        <v>186.577754</v>
      </c>
    </row>
    <row r="44" spans="1:52">
      <c r="A44" s="3" t="s">
        <v>263</v>
      </c>
      <c r="B44" s="5" t="s">
        <v>58</v>
      </c>
      <c r="C44">
        <f>calculate!C44/1000</f>
        <v>649.4425</v>
      </c>
      <c r="D44">
        <f>calculate!D44/1000</f>
        <v>658.72024999999996</v>
      </c>
      <c r="E44">
        <f>calculate!E44/1000</f>
        <v>667.99800000000005</v>
      </c>
      <c r="F44">
        <f>calculate!F44/1000</f>
        <v>677.27575000000002</v>
      </c>
      <c r="G44">
        <f>calculate!G44/1000</f>
        <v>686.55349999999999</v>
      </c>
      <c r="H44">
        <f>calculate!H44/1000</f>
        <v>695.83124999999995</v>
      </c>
      <c r="I44">
        <f>calculate!I44/1000</f>
        <v>705.10900000000004</v>
      </c>
      <c r="J44">
        <f>calculate!J44/1000</f>
        <v>714.38675000000001</v>
      </c>
      <c r="K44">
        <f>calculate!K44/1000</f>
        <v>723.66449999999998</v>
      </c>
      <c r="L44">
        <f>calculate!L44/1000</f>
        <v>732.94224999999994</v>
      </c>
      <c r="M44">
        <f>calculate!M44/1000</f>
        <v>742.22</v>
      </c>
      <c r="N44">
        <f>calculate!N44/1000</f>
        <v>743.47799999999995</v>
      </c>
      <c r="O44">
        <f>calculate!O44/1000</f>
        <v>743.47799999999995</v>
      </c>
      <c r="P44">
        <f>calculate!P44/1000</f>
        <v>743.47799999999995</v>
      </c>
      <c r="Q44">
        <f>calculate!Q44/1000</f>
        <v>743.47799999999995</v>
      </c>
      <c r="R44">
        <f>calculate!R44/1000</f>
        <v>743.47799999999995</v>
      </c>
      <c r="S44">
        <f>calculate!S44/1000</f>
        <v>734.04300000000001</v>
      </c>
      <c r="T44">
        <f>calculate!T44/1000</f>
        <v>734.04300000000001</v>
      </c>
      <c r="U44">
        <f>calculate!U44/1000</f>
        <v>730.26900000000001</v>
      </c>
      <c r="V44">
        <f>calculate!V44/1000</f>
        <v>726.495</v>
      </c>
      <c r="W44">
        <f>calculate!W44/1000</f>
        <v>445.96100000000001</v>
      </c>
      <c r="X44">
        <f>calculate!X44/1000</f>
        <v>408.85</v>
      </c>
      <c r="Y44">
        <f>calculate!Y44/1000</f>
        <v>409.47899999999998</v>
      </c>
      <c r="Z44">
        <f>calculate!Z44/1000</f>
        <v>409.47899999999998</v>
      </c>
      <c r="AA44">
        <f>calculate!AA44/1000</f>
        <v>409.47899999999998</v>
      </c>
      <c r="AB44">
        <f>calculate!AB44/1000</f>
        <v>401.93099999999998</v>
      </c>
      <c r="AC44">
        <f>calculate!AC44/1000</f>
        <v>1229.6949999999999</v>
      </c>
      <c r="AD44">
        <f>calculate!AD44/1000</f>
        <v>1229.6949999999999</v>
      </c>
      <c r="AE44">
        <f>calculate!AE44/1000</f>
        <v>1229.6949999999999</v>
      </c>
      <c r="AF44">
        <f>calculate!AF44/1000</f>
        <v>1229.6949999999999</v>
      </c>
      <c r="AG44">
        <f>calculate!AG44/1000</f>
        <v>401.93099999999998</v>
      </c>
      <c r="AH44">
        <f>calculate!AH44/1000</f>
        <v>401.93099999999998</v>
      </c>
      <c r="AI44">
        <f>calculate!AI44/1000</f>
        <v>401.93099999999998</v>
      </c>
      <c r="AJ44">
        <f>calculate!AJ44/1000</f>
        <v>401.93099999999998</v>
      </c>
      <c r="AK44">
        <f>calculate!AK44/1000</f>
        <v>401.93099999999998</v>
      </c>
      <c r="AL44">
        <f>calculate!AL44/1000</f>
        <v>401.93099999999998</v>
      </c>
      <c r="AM44">
        <f>calculate!AM44/1000</f>
        <v>401.93099999999998</v>
      </c>
      <c r="AN44">
        <f>calculate!AN44/1000</f>
        <v>401.93099999999998</v>
      </c>
      <c r="AO44">
        <f>calculate!AO44/1000</f>
        <v>401.93099999999998</v>
      </c>
      <c r="AP44">
        <f>calculate!AP44/1000</f>
        <v>401.93099999999998</v>
      </c>
      <c r="AQ44">
        <f>calculate!AQ44/1000</f>
        <v>401.93099999999998</v>
      </c>
      <c r="AR44">
        <f>calculate!AR44/1000</f>
        <v>401.93099999999998</v>
      </c>
      <c r="AS44">
        <f>calculate!AS44/1000</f>
        <v>401.93099999999998</v>
      </c>
      <c r="AT44">
        <f>calculate!AT44/1000</f>
        <v>401.93099999999998</v>
      </c>
      <c r="AU44">
        <f>calculate!AU44/1000</f>
        <v>401.93099999999998</v>
      </c>
      <c r="AV44">
        <f>calculate!AV44/1000</f>
        <v>401.93099999999998</v>
      </c>
      <c r="AW44">
        <f>calculate!AW44/1000</f>
        <v>401.93099999999998</v>
      </c>
      <c r="AX44">
        <f>calculate!AX44/1000</f>
        <v>401.93099999999998</v>
      </c>
      <c r="AY44">
        <f>calculate!AY44/1000</f>
        <v>401.93099999999998</v>
      </c>
      <c r="AZ44">
        <f>calculate!AZ44/1000</f>
        <v>401.93099999999998</v>
      </c>
    </row>
    <row r="45" spans="1:52">
      <c r="A45" s="3" t="s">
        <v>67</v>
      </c>
      <c r="B45" s="5" t="s">
        <v>68</v>
      </c>
      <c r="C45">
        <f>calculate!C45/1000</f>
        <v>3460.8515637499995</v>
      </c>
      <c r="D45">
        <f>calculate!D45/1000</f>
        <v>3510.2923003750002</v>
      </c>
      <c r="E45">
        <f>calculate!E45/1000</f>
        <v>3559.7330369999995</v>
      </c>
      <c r="F45">
        <f>calculate!F45/1000</f>
        <v>3609.1737736250002</v>
      </c>
      <c r="G45">
        <f>calculate!G45/1000</f>
        <v>3658.6145102500004</v>
      </c>
      <c r="H45">
        <f>calculate!H45/1000</f>
        <v>3708.0552468749997</v>
      </c>
      <c r="I45">
        <f>calculate!I45/1000</f>
        <v>3757.4959834999986</v>
      </c>
      <c r="J45">
        <f>calculate!J45/1000</f>
        <v>3806.9367201249997</v>
      </c>
      <c r="K45">
        <f>calculate!K45/1000</f>
        <v>3856.3774567499995</v>
      </c>
      <c r="L45">
        <f>calculate!L45/1000</f>
        <v>3905.8181933749984</v>
      </c>
      <c r="M45">
        <f>calculate!M45/1000</f>
        <v>3955.2589299999995</v>
      </c>
      <c r="N45">
        <f>calculate!N45/1000</f>
        <v>3920.0569449999998</v>
      </c>
      <c r="O45">
        <f>calculate!O45/1000</f>
        <v>3884.8549599999997</v>
      </c>
      <c r="P45">
        <f>calculate!P45/1000</f>
        <v>3849.652975</v>
      </c>
      <c r="Q45">
        <f>calculate!Q45/1000</f>
        <v>3814.4509900000003</v>
      </c>
      <c r="R45">
        <f>calculate!R45/1000</f>
        <v>3785.1160025000004</v>
      </c>
      <c r="S45">
        <f>calculate!S45/1000</f>
        <v>3755.781015</v>
      </c>
      <c r="T45">
        <f>calculate!T45/1000</f>
        <v>3950.1411029499995</v>
      </c>
      <c r="U45">
        <f>calculate!U45/1000</f>
        <v>4144.5011909000004</v>
      </c>
      <c r="V45">
        <f>calculate!V45/1000</f>
        <v>4338.8703049999995</v>
      </c>
      <c r="W45">
        <f>calculate!W45/1000</f>
        <v>4321.7206200000001</v>
      </c>
      <c r="X45">
        <f>calculate!X45/1000</f>
        <v>4304.5709349999997</v>
      </c>
      <c r="Y45">
        <f>calculate!Y45/1000</f>
        <v>4287.4212500000003</v>
      </c>
      <c r="Z45">
        <f>calculate!Z45/1000</f>
        <v>4270.271565</v>
      </c>
      <c r="AA45">
        <f>calculate!AA45/1000</f>
        <v>4253.1218799999997</v>
      </c>
      <c r="AB45">
        <f>calculate!AB45/1000</f>
        <v>4235.9721950000003</v>
      </c>
      <c r="AC45">
        <f>calculate!AC45/1000</f>
        <v>4086.1381049999995</v>
      </c>
      <c r="AD45">
        <f>calculate!AD45/1000</f>
        <v>4069.8910349999996</v>
      </c>
      <c r="AE45">
        <f>calculate!AE45/1000</f>
        <v>3837.9189799999995</v>
      </c>
      <c r="AF45">
        <f>calculate!AF45/1000</f>
        <v>3772.0280849999995</v>
      </c>
      <c r="AG45">
        <f>calculate!AG45/1000</f>
        <v>3837.9189799999995</v>
      </c>
      <c r="AH45">
        <f>calculate!AH45/1000</f>
        <v>3955.2589299999995</v>
      </c>
      <c r="AI45">
        <f>calculate!AI45/1000</f>
        <v>3996.7792200000004</v>
      </c>
      <c r="AJ45">
        <f>calculate!AJ45/1000</f>
        <v>4096.0668700000006</v>
      </c>
      <c r="AK45">
        <f>calculate!AK45/1000</f>
        <v>3776.5411599999998</v>
      </c>
      <c r="AL45">
        <f>calculate!AL45/1000</f>
        <v>3669.1299750000003</v>
      </c>
      <c r="AM45">
        <f>calculate!AM45/1000</f>
        <v>3669.1299750000003</v>
      </c>
      <c r="AN45">
        <f>calculate!AN45/1000</f>
        <v>4581.3126939999993</v>
      </c>
      <c r="AO45">
        <f>calculate!AO45/1000</f>
        <v>4581.3126939999993</v>
      </c>
      <c r="AP45">
        <f>calculate!AP45/1000</f>
        <v>4581.3126939999993</v>
      </c>
      <c r="AQ45">
        <f>calculate!AQ45/1000</f>
        <v>4581.3126939999993</v>
      </c>
      <c r="AR45">
        <f>calculate!AR45/1000</f>
        <v>4581.3126939999993</v>
      </c>
      <c r="AS45">
        <f>calculate!AS45/1000</f>
        <v>4581.3126939999993</v>
      </c>
      <c r="AT45">
        <f>calculate!AT45/1000</f>
        <v>4581.3126939999993</v>
      </c>
      <c r="AU45">
        <f>calculate!AU45/1000</f>
        <v>4581.3126939999993</v>
      </c>
      <c r="AV45">
        <f>calculate!AV45/1000</f>
        <v>4581.3126939999993</v>
      </c>
      <c r="AW45">
        <f>calculate!AW45/1000</f>
        <v>4581.3126939999993</v>
      </c>
      <c r="AX45">
        <f>calculate!AX45/1000</f>
        <v>4581.3126939999993</v>
      </c>
      <c r="AY45">
        <f>calculate!AY45/1000</f>
        <v>4581.3126939999993</v>
      </c>
      <c r="AZ45">
        <f>calculate!AZ45/1000</f>
        <v>4581.3126939999993</v>
      </c>
    </row>
    <row r="46" spans="1:52">
      <c r="A46" s="3" t="s">
        <v>69</v>
      </c>
      <c r="B46" s="5" t="s">
        <v>70</v>
      </c>
      <c r="C46">
        <f>calculate!C46/1000</f>
        <v>0</v>
      </c>
      <c r="D46">
        <f>calculate!D46/1000</f>
        <v>0</v>
      </c>
      <c r="E46">
        <f>calculate!E46/1000</f>
        <v>0</v>
      </c>
      <c r="F46">
        <f>calculate!F46/1000</f>
        <v>0</v>
      </c>
      <c r="G46">
        <f>calculate!G46/1000</f>
        <v>0</v>
      </c>
      <c r="H46">
        <f>calculate!H46/1000</f>
        <v>0</v>
      </c>
      <c r="I46">
        <f>calculate!I46/1000</f>
        <v>0</v>
      </c>
      <c r="J46">
        <f>calculate!J46/1000</f>
        <v>0</v>
      </c>
      <c r="K46">
        <f>calculate!K46/1000</f>
        <v>0</v>
      </c>
      <c r="L46">
        <f>calculate!L46/1000</f>
        <v>0</v>
      </c>
      <c r="M46">
        <f>calculate!M46/1000</f>
        <v>0</v>
      </c>
      <c r="N46">
        <f>calculate!N46/1000</f>
        <v>0</v>
      </c>
      <c r="O46">
        <f>calculate!O46/1000</f>
        <v>0</v>
      </c>
      <c r="P46">
        <f>calculate!P46/1000</f>
        <v>0</v>
      </c>
      <c r="Q46">
        <f>calculate!Q46/1000</f>
        <v>0</v>
      </c>
      <c r="R46">
        <f>calculate!R46/1000</f>
        <v>0</v>
      </c>
      <c r="S46">
        <f>calculate!S46/1000</f>
        <v>0</v>
      </c>
      <c r="T46">
        <f>calculate!T46/1000</f>
        <v>0</v>
      </c>
      <c r="U46">
        <f>calculate!U46/1000</f>
        <v>0</v>
      </c>
      <c r="V46">
        <f>calculate!V46/1000</f>
        <v>0</v>
      </c>
      <c r="W46">
        <f>calculate!W46/1000</f>
        <v>0</v>
      </c>
      <c r="X46">
        <f>calculate!X46/1000</f>
        <v>0</v>
      </c>
      <c r="Y46">
        <f>calculate!Y46/1000</f>
        <v>0</v>
      </c>
      <c r="Z46">
        <f>calculate!Z46/1000</f>
        <v>0</v>
      </c>
      <c r="AA46">
        <f>calculate!AA46/1000</f>
        <v>0</v>
      </c>
      <c r="AB46">
        <f>calculate!AB46/1000</f>
        <v>0</v>
      </c>
      <c r="AC46">
        <f>calculate!AC46/1000</f>
        <v>0</v>
      </c>
      <c r="AD46">
        <f>calculate!AD46/1000</f>
        <v>0</v>
      </c>
      <c r="AE46">
        <f>calculate!AE46/1000</f>
        <v>0</v>
      </c>
      <c r="AF46">
        <f>calculate!AF46/1000</f>
        <v>0</v>
      </c>
      <c r="AG46">
        <f>calculate!AG46/1000</f>
        <v>0</v>
      </c>
      <c r="AH46">
        <f>calculate!AH46/1000</f>
        <v>0</v>
      </c>
      <c r="AI46">
        <f>calculate!AI46/1000</f>
        <v>0</v>
      </c>
      <c r="AJ46">
        <f>calculate!AJ46/1000</f>
        <v>0</v>
      </c>
      <c r="AK46">
        <f>calculate!AK46/1000</f>
        <v>0</v>
      </c>
      <c r="AL46">
        <f>calculate!AL46/1000</f>
        <v>0</v>
      </c>
      <c r="AM46">
        <f>calculate!AM46/1000</f>
        <v>0</v>
      </c>
      <c r="AN46">
        <f>calculate!AN46/1000</f>
        <v>0</v>
      </c>
      <c r="AO46">
        <f>calculate!AO46/1000</f>
        <v>0</v>
      </c>
      <c r="AP46">
        <f>calculate!AP46/1000</f>
        <v>0</v>
      </c>
      <c r="AQ46">
        <f>calculate!AQ46/1000</f>
        <v>0</v>
      </c>
      <c r="AR46">
        <f>calculate!AR46/1000</f>
        <v>0</v>
      </c>
      <c r="AS46">
        <f>calculate!AS46/1000</f>
        <v>0</v>
      </c>
      <c r="AT46">
        <f>calculate!AT46/1000</f>
        <v>0</v>
      </c>
      <c r="AU46">
        <f>calculate!AU46/1000</f>
        <v>0</v>
      </c>
      <c r="AV46">
        <f>calculate!AV46/1000</f>
        <v>0</v>
      </c>
      <c r="AW46">
        <f>calculate!AW46/1000</f>
        <v>0</v>
      </c>
      <c r="AX46">
        <f>calculate!AX46/1000</f>
        <v>0</v>
      </c>
      <c r="AY46">
        <f>calculate!AY46/1000</f>
        <v>0</v>
      </c>
      <c r="AZ46">
        <f>calculate!AZ46/1000</f>
        <v>0</v>
      </c>
    </row>
    <row r="47" spans="1:52">
      <c r="A47" s="2" t="s">
        <v>389</v>
      </c>
      <c r="B47" s="5"/>
      <c r="C47">
        <f>calculate!C47/1000</f>
        <v>10888.019091249998</v>
      </c>
      <c r="D47">
        <f>calculate!D47/1000</f>
        <v>11043.562221124999</v>
      </c>
      <c r="E47">
        <f>calculate!E47/1000</f>
        <v>11199.105351000002</v>
      </c>
      <c r="F47">
        <f>calculate!F47/1000</f>
        <v>11354.648480875003</v>
      </c>
      <c r="G47">
        <f>calculate!G47/1000</f>
        <v>11510.191610750002</v>
      </c>
      <c r="H47">
        <f>calculate!H47/1000</f>
        <v>11665.734740625001</v>
      </c>
      <c r="I47">
        <f>calculate!I47/1000</f>
        <v>11821.277870500002</v>
      </c>
      <c r="J47">
        <f>calculate!J47/1000</f>
        <v>11976.821000375005</v>
      </c>
      <c r="K47">
        <f>calculate!K47/1000</f>
        <v>12132.364130250004</v>
      </c>
      <c r="L47">
        <f>calculate!L47/1000</f>
        <v>12287.907260125006</v>
      </c>
      <c r="M47">
        <f>calculate!M47/1000</f>
        <v>12443.45039</v>
      </c>
      <c r="N47">
        <f>calculate!N47/1000</f>
        <v>12418.899262000001</v>
      </c>
      <c r="O47">
        <f>calculate!O47/1000</f>
        <v>12394.348134</v>
      </c>
      <c r="P47">
        <f>calculate!P47/1000</f>
        <v>12369.797006000003</v>
      </c>
      <c r="Q47">
        <f>calculate!Q47/1000</f>
        <v>12345.245877999998</v>
      </c>
      <c r="R47">
        <f>calculate!R47/1000</f>
        <v>12320.694750000001</v>
      </c>
      <c r="S47">
        <f>calculate!S47/1000</f>
        <v>12296.143622000001</v>
      </c>
      <c r="T47">
        <f>calculate!T47/1000</f>
        <v>12271.592494</v>
      </c>
      <c r="U47">
        <f>calculate!U47/1000</f>
        <v>12247.041366000003</v>
      </c>
      <c r="V47">
        <f>calculate!V47/1000</f>
        <v>12222.490238</v>
      </c>
      <c r="W47">
        <f>calculate!W47/1000</f>
        <v>12197.939109999999</v>
      </c>
      <c r="X47">
        <f>calculate!X47/1000</f>
        <v>12052.771539549998</v>
      </c>
      <c r="Y47">
        <f>calculate!Y47/1000</f>
        <v>11907.603969100001</v>
      </c>
      <c r="Z47">
        <f>calculate!Z47/1000</f>
        <v>11826.061730000001</v>
      </c>
      <c r="AA47">
        <f>calculate!AA47/1000</f>
        <v>11804.398969999998</v>
      </c>
      <c r="AB47">
        <f>calculate!AB47/1000</f>
        <v>11822.45127</v>
      </c>
      <c r="AC47">
        <f>calculate!AC47/1000</f>
        <v>11831.477419999999</v>
      </c>
      <c r="AD47">
        <f>calculate!AD47/1000</f>
        <v>11819.743424999999</v>
      </c>
      <c r="AE47">
        <f>calculate!AE47/1000</f>
        <v>11821.548655000001</v>
      </c>
      <c r="AF47">
        <f>calculate!AF47/1000</f>
        <v>11758.365605000001</v>
      </c>
      <c r="AG47">
        <f>calculate!AG47/1000</f>
        <v>11758.365605000001</v>
      </c>
      <c r="AH47">
        <f>calculate!AH47/1000</f>
        <v>11829.672189999999</v>
      </c>
      <c r="AI47">
        <f>calculate!AI47/1000</f>
        <v>11874.80294</v>
      </c>
      <c r="AJ47">
        <f>calculate!AJ47/1000</f>
        <v>11876.60817</v>
      </c>
      <c r="AK47">
        <f>calculate!AK47/1000</f>
        <v>11888.342164999998</v>
      </c>
      <c r="AL47">
        <f>calculate!AL47/1000</f>
        <v>11859.458484999999</v>
      </c>
      <c r="AM47">
        <f>calculate!AM47/1000</f>
        <v>11839.600955</v>
      </c>
      <c r="AN47">
        <f>calculate!AN47/1000</f>
        <v>11833.418042249999</v>
      </c>
      <c r="AO47">
        <f>calculate!AO47/1000</f>
        <v>11831.512621984999</v>
      </c>
      <c r="AP47">
        <f>calculate!AP47/1000</f>
        <v>11823.97307889</v>
      </c>
      <c r="AQ47">
        <f>calculate!AQ47/1000</f>
        <v>11816.37306059</v>
      </c>
      <c r="AR47">
        <f>calculate!AR47/1000</f>
        <v>11819.054729755002</v>
      </c>
      <c r="AS47">
        <f>calculate!AS47/1000</f>
        <v>11823.941487364998</v>
      </c>
      <c r="AT47">
        <f>calculate!AT47/1000</f>
        <v>11815.534531255002</v>
      </c>
      <c r="AU47">
        <f>calculate!AU47/1000</f>
        <v>11810.459127109998</v>
      </c>
      <c r="AV47">
        <f>calculate!AV47/1000</f>
        <v>11818.174680129998</v>
      </c>
      <c r="AW47">
        <f>calculate!AW47/1000</f>
        <v>11814.313293159999</v>
      </c>
      <c r="AX47">
        <f>calculate!AX47/1000</f>
        <v>11765.081963215</v>
      </c>
      <c r="AY47">
        <f>calculate!AY47/1000</f>
        <v>11763.430177764998</v>
      </c>
      <c r="AZ47">
        <f>calculate!AZ47/1000</f>
        <v>11756.69937771</v>
      </c>
    </row>
    <row r="48" spans="1:52">
      <c r="A48" s="3" t="s">
        <v>78</v>
      </c>
      <c r="B48" s="5" t="s">
        <v>79</v>
      </c>
      <c r="C48">
        <f>calculate!C48/1000</f>
        <v>1591.423071875</v>
      </c>
      <c r="D48">
        <f>calculate!D48/1000</f>
        <v>1614.1576871874997</v>
      </c>
      <c r="E48">
        <f>calculate!E48/1000</f>
        <v>1636.8923024999999</v>
      </c>
      <c r="F48">
        <f>calculate!F48/1000</f>
        <v>1659.6269178124999</v>
      </c>
      <c r="G48">
        <f>calculate!G48/1000</f>
        <v>1682.3615331250001</v>
      </c>
      <c r="H48">
        <f>calculate!H48/1000</f>
        <v>1705.0961484375</v>
      </c>
      <c r="I48">
        <f>calculate!I48/1000</f>
        <v>1727.83076375</v>
      </c>
      <c r="J48">
        <f>calculate!J48/1000</f>
        <v>1750.5653790624999</v>
      </c>
      <c r="K48">
        <f>calculate!K48/1000</f>
        <v>1773.2999943749999</v>
      </c>
      <c r="L48">
        <f>calculate!L48/1000</f>
        <v>1796.0346096874996</v>
      </c>
      <c r="M48">
        <f>calculate!M48/1000</f>
        <v>1818.7692249999998</v>
      </c>
      <c r="N48">
        <f>calculate!N48/1000</f>
        <v>1818.7692249999998</v>
      </c>
      <c r="O48">
        <f>calculate!O48/1000</f>
        <v>1818.7692249999998</v>
      </c>
      <c r="P48">
        <f>calculate!P48/1000</f>
        <v>2209.6015200000002</v>
      </c>
      <c r="Q48">
        <f>calculate!Q48/1000</f>
        <v>2209.6015200000002</v>
      </c>
      <c r="R48">
        <f>calculate!R48/1000</f>
        <v>2230.3616649999999</v>
      </c>
      <c r="S48">
        <f>calculate!S48/1000</f>
        <v>2230.3616649999999</v>
      </c>
      <c r="T48">
        <f>calculate!T48/1000</f>
        <v>2234.8747399999997</v>
      </c>
      <c r="U48">
        <f>calculate!U48/1000</f>
        <v>2234.8747399999997</v>
      </c>
      <c r="V48">
        <f>calculate!V48/1000</f>
        <v>2115.7295600000002</v>
      </c>
      <c r="W48">
        <f>calculate!W48/1000</f>
        <v>2115.7295600000002</v>
      </c>
      <c r="X48">
        <f>calculate!X48/1000</f>
        <v>2115.7295600000002</v>
      </c>
      <c r="Y48">
        <f>calculate!Y48/1000</f>
        <v>2081.43019</v>
      </c>
      <c r="Z48">
        <f>calculate!Z48/1000</f>
        <v>2085.9432649999999</v>
      </c>
      <c r="AA48">
        <f>calculate!AA48/1000</f>
        <v>2120.2426350000001</v>
      </c>
      <c r="AB48">
        <f>calculate!AB48/1000</f>
        <v>2120.2426350000001</v>
      </c>
      <c r="AC48">
        <f>calculate!AC48/1000</f>
        <v>2120.2426350000001</v>
      </c>
      <c r="AD48">
        <f>calculate!AD48/1000</f>
        <v>2014.6366799999996</v>
      </c>
      <c r="AE48">
        <f>calculate!AE48/1000</f>
        <v>2043.5203600000002</v>
      </c>
      <c r="AF48">
        <f>calculate!AF48/1000</f>
        <v>2097.6772600000004</v>
      </c>
      <c r="AG48">
        <f>calculate!AG48/1000</f>
        <v>1847.6529049999997</v>
      </c>
      <c r="AH48">
        <f>calculate!AH48/1000</f>
        <v>1847.6529049999997</v>
      </c>
      <c r="AI48">
        <f>calculate!AI48/1000</f>
        <v>2051.6438950000002</v>
      </c>
      <c r="AJ48">
        <f>calculate!AJ48/1000</f>
        <v>2051.6438950000002</v>
      </c>
      <c r="AK48">
        <f>calculate!AK48/1000</f>
        <v>1996.5843799999998</v>
      </c>
      <c r="AL48">
        <f>calculate!AL48/1000</f>
        <v>1926.1804099999999</v>
      </c>
      <c r="AM48">
        <f>calculate!AM48/1000</f>
        <v>1925.2777950000002</v>
      </c>
      <c r="AN48">
        <f>calculate!AN48/1000</f>
        <v>1925.2777950000002</v>
      </c>
      <c r="AO48">
        <f>calculate!AO48/1000</f>
        <v>1923.472565</v>
      </c>
      <c r="AP48">
        <f>calculate!AP48/1000</f>
        <v>1923.472565</v>
      </c>
      <c r="AQ48">
        <f>calculate!AQ48/1000</f>
        <v>1915.3490299999999</v>
      </c>
      <c r="AR48">
        <f>calculate!AR48/1000</f>
        <v>1907.2254950000001</v>
      </c>
      <c r="AS48">
        <f>calculate!AS48/1000</f>
        <v>1899.10196</v>
      </c>
      <c r="AT48">
        <f>calculate!AT48/1000</f>
        <v>1890.978425</v>
      </c>
      <c r="AU48">
        <f>calculate!AU48/1000</f>
        <v>1890.978425</v>
      </c>
      <c r="AV48">
        <f>calculate!AV48/1000</f>
        <v>1833.211065</v>
      </c>
      <c r="AW48">
        <f>calculate!AW48/1000</f>
        <v>1845.847675</v>
      </c>
      <c r="AX48">
        <f>calculate!AX48/1000</f>
        <v>1793.496005</v>
      </c>
      <c r="AY48">
        <f>calculate!AY48/1000</f>
        <v>1793.496005</v>
      </c>
      <c r="AZ48">
        <f>calculate!AZ48/1000</f>
        <v>1843.1398299999998</v>
      </c>
    </row>
    <row r="49" spans="1:52" ht="15" thickBot="1">
      <c r="A49" s="3" t="s">
        <v>74</v>
      </c>
      <c r="B49" s="5" t="s">
        <v>75</v>
      </c>
      <c r="C49">
        <f>calculate!C49/1000</f>
        <v>498.44406111111118</v>
      </c>
      <c r="D49">
        <f>calculate!D49/1000</f>
        <v>505.56469055555567</v>
      </c>
      <c r="E49">
        <f>calculate!E49/1000</f>
        <v>512.68532000000005</v>
      </c>
      <c r="F49">
        <f>calculate!F49/1000</f>
        <v>519.80594944444454</v>
      </c>
      <c r="G49">
        <f>calculate!G49/1000</f>
        <v>526.92657888888914</v>
      </c>
      <c r="H49">
        <f>calculate!H49/1000</f>
        <v>534.04720833333363</v>
      </c>
      <c r="I49">
        <f>calculate!I49/1000</f>
        <v>541.16783777777789</v>
      </c>
      <c r="J49">
        <f>calculate!J49/1000</f>
        <v>548.28846722222249</v>
      </c>
      <c r="K49">
        <f>calculate!K49/1000</f>
        <v>555.40909666666687</v>
      </c>
      <c r="L49">
        <f>calculate!L49/1000</f>
        <v>562.52972611111136</v>
      </c>
      <c r="M49">
        <f>calculate!M49/1000</f>
        <v>569.65035555555585</v>
      </c>
      <c r="N49">
        <f>calculate!N49/1000</f>
        <v>576.77098500000022</v>
      </c>
      <c r="O49">
        <f>calculate!O49/1000</f>
        <v>583.89161444444483</v>
      </c>
      <c r="P49">
        <f>calculate!P49/1000</f>
        <v>591.01224388888932</v>
      </c>
      <c r="Q49">
        <f>calculate!Q49/1000</f>
        <v>598.13287333333369</v>
      </c>
      <c r="R49">
        <f>calculate!R49/1000</f>
        <v>605.25350277777807</v>
      </c>
      <c r="S49">
        <f>calculate!S49/1000</f>
        <v>612.37413222222278</v>
      </c>
      <c r="T49">
        <f>calculate!T49/1000</f>
        <v>619.49476166666705</v>
      </c>
      <c r="U49">
        <f>calculate!U49/1000</f>
        <v>626.61539111111153</v>
      </c>
      <c r="V49">
        <f>calculate!V49/1000</f>
        <v>633.73602055555602</v>
      </c>
      <c r="W49">
        <f>calculate!W49/1000</f>
        <v>640.85665000000051</v>
      </c>
      <c r="X49">
        <f>calculate!X49/1000</f>
        <v>647.977279444445</v>
      </c>
      <c r="Y49">
        <f>calculate!Y49/1000</f>
        <v>655.09790888888961</v>
      </c>
      <c r="Z49">
        <f>calculate!Z49/1000</f>
        <v>662.21853833333398</v>
      </c>
      <c r="AA49">
        <f>calculate!AA49/1000</f>
        <v>669.33916777777836</v>
      </c>
      <c r="AB49">
        <f>calculate!AB49/1000</f>
        <v>676.45979722222285</v>
      </c>
      <c r="AC49">
        <f>calculate!AC49/1000</f>
        <v>683.58042666666734</v>
      </c>
      <c r="AD49">
        <f>calculate!AD49/1000</f>
        <v>690.70105611111194</v>
      </c>
      <c r="AE49">
        <f>calculate!AE49/1000</f>
        <v>697.8216855555562</v>
      </c>
      <c r="AF49">
        <f>calculate!AF49/1000</f>
        <v>704.94231499999989</v>
      </c>
      <c r="AG49">
        <f>calculate!AG49/1000</f>
        <v>704.94231499999989</v>
      </c>
      <c r="AH49">
        <f>calculate!AH49/1000</f>
        <v>704.94231499999989</v>
      </c>
      <c r="AI49">
        <f>calculate!AI49/1000</f>
        <v>704.94231499999989</v>
      </c>
      <c r="AJ49">
        <f>calculate!AJ49/1000</f>
        <v>704.94231499999989</v>
      </c>
      <c r="AK49">
        <f>calculate!AK49/1000</f>
        <v>704.94231499999989</v>
      </c>
      <c r="AL49">
        <f>calculate!AL49/1000</f>
        <v>704.94231499999989</v>
      </c>
      <c r="AM49">
        <f>calculate!AM49/1000</f>
        <v>704.94231499999989</v>
      </c>
      <c r="AN49">
        <f>calculate!AN49/1000</f>
        <v>704.94231499999989</v>
      </c>
      <c r="AO49">
        <f>calculate!AO49/1000</f>
        <v>704.94231499999989</v>
      </c>
      <c r="AP49">
        <f>calculate!AP49/1000</f>
        <v>704.94231499999989</v>
      </c>
      <c r="AQ49">
        <f>calculate!AQ49/1000</f>
        <v>704.94231499999989</v>
      </c>
      <c r="AR49">
        <f>calculate!AR49/1000</f>
        <v>704.94231499999989</v>
      </c>
      <c r="AS49">
        <f>calculate!AS49/1000</f>
        <v>704.94231499999989</v>
      </c>
      <c r="AT49">
        <f>calculate!AT49/1000</f>
        <v>704.94231499999989</v>
      </c>
      <c r="AU49">
        <f>calculate!AU49/1000</f>
        <v>704.94231499999989</v>
      </c>
      <c r="AV49">
        <f>calculate!AV49/1000</f>
        <v>704.94231499999989</v>
      </c>
      <c r="AW49">
        <f>calculate!AW49/1000</f>
        <v>704.94231499999989</v>
      </c>
      <c r="AX49">
        <f>calculate!AX49/1000</f>
        <v>704.94231499999989</v>
      </c>
      <c r="AY49">
        <f>calculate!AY49/1000</f>
        <v>704.94231499999989</v>
      </c>
      <c r="AZ49">
        <f>calculate!AZ49/1000</f>
        <v>704.94231499999989</v>
      </c>
    </row>
    <row r="50" spans="1:52" ht="15" thickBot="1">
      <c r="A50" s="3" t="s">
        <v>76</v>
      </c>
      <c r="B50" s="7" t="s">
        <v>77</v>
      </c>
      <c r="C50">
        <f>calculate!C50/1000</f>
        <v>0</v>
      </c>
      <c r="D50">
        <f>calculate!D50/1000</f>
        <v>0</v>
      </c>
      <c r="E50">
        <f>calculate!E50/1000</f>
        <v>0</v>
      </c>
      <c r="F50">
        <f>calculate!F50/1000</f>
        <v>0</v>
      </c>
      <c r="G50">
        <f>calculate!G50/1000</f>
        <v>0</v>
      </c>
      <c r="H50">
        <f>calculate!H50/1000</f>
        <v>0</v>
      </c>
      <c r="I50">
        <f>calculate!I50/1000</f>
        <v>0</v>
      </c>
      <c r="J50">
        <f>calculate!J50/1000</f>
        <v>0</v>
      </c>
      <c r="K50">
        <f>calculate!K50/1000</f>
        <v>0</v>
      </c>
      <c r="L50">
        <f>calculate!L50/1000</f>
        <v>0</v>
      </c>
      <c r="M50">
        <f>calculate!M50/1000</f>
        <v>0</v>
      </c>
      <c r="N50">
        <f>calculate!N50/1000</f>
        <v>0</v>
      </c>
      <c r="O50">
        <f>calculate!O50/1000</f>
        <v>0</v>
      </c>
      <c r="P50">
        <f>calculate!P50/1000</f>
        <v>0</v>
      </c>
      <c r="Q50">
        <f>calculate!Q50/1000</f>
        <v>0</v>
      </c>
      <c r="R50">
        <f>calculate!R50/1000</f>
        <v>0</v>
      </c>
      <c r="S50">
        <f>calculate!S50/1000</f>
        <v>0</v>
      </c>
      <c r="T50">
        <f>calculate!T50/1000</f>
        <v>0</v>
      </c>
      <c r="U50">
        <f>calculate!U50/1000</f>
        <v>0</v>
      </c>
      <c r="V50">
        <f>calculate!V50/1000</f>
        <v>0</v>
      </c>
      <c r="W50">
        <f>calculate!W50/1000</f>
        <v>0</v>
      </c>
      <c r="X50">
        <f>calculate!X50/1000</f>
        <v>0</v>
      </c>
      <c r="Y50">
        <f>calculate!Y50/1000</f>
        <v>0</v>
      </c>
      <c r="Z50">
        <f>calculate!Z50/1000</f>
        <v>0</v>
      </c>
      <c r="AA50">
        <f>calculate!AA50/1000</f>
        <v>0</v>
      </c>
      <c r="AB50">
        <f>calculate!AB50/1000</f>
        <v>0</v>
      </c>
      <c r="AC50">
        <f>calculate!AC50/1000</f>
        <v>0</v>
      </c>
      <c r="AD50">
        <f>calculate!AD50/1000</f>
        <v>0</v>
      </c>
      <c r="AE50">
        <f>calculate!AE50/1000</f>
        <v>0</v>
      </c>
      <c r="AF50">
        <f>calculate!AF50/1000</f>
        <v>0</v>
      </c>
      <c r="AG50">
        <f>calculate!AG50/1000</f>
        <v>0</v>
      </c>
      <c r="AH50">
        <f>calculate!AH50/1000</f>
        <v>0</v>
      </c>
      <c r="AI50">
        <f>calculate!AI50/1000</f>
        <v>0</v>
      </c>
      <c r="AJ50">
        <f>calculate!AJ50/1000</f>
        <v>0</v>
      </c>
      <c r="AK50">
        <f>calculate!AK50/1000</f>
        <v>0</v>
      </c>
      <c r="AL50">
        <f>calculate!AL50/1000</f>
        <v>0</v>
      </c>
      <c r="AM50">
        <f>calculate!AM50/1000</f>
        <v>0</v>
      </c>
      <c r="AN50">
        <f>calculate!AN50/1000</f>
        <v>0</v>
      </c>
      <c r="AO50">
        <f>calculate!AO50/1000</f>
        <v>0</v>
      </c>
      <c r="AP50">
        <f>calculate!AP50/1000</f>
        <v>0</v>
      </c>
      <c r="AQ50">
        <f>calculate!AQ50/1000</f>
        <v>0</v>
      </c>
      <c r="AR50">
        <f>calculate!AR50/1000</f>
        <v>0</v>
      </c>
      <c r="AS50">
        <f>calculate!AS50/1000</f>
        <v>0</v>
      </c>
      <c r="AT50">
        <f>calculate!AT50/1000</f>
        <v>0</v>
      </c>
      <c r="AU50">
        <f>calculate!AU50/1000</f>
        <v>0</v>
      </c>
      <c r="AV50">
        <f>calculate!AV50/1000</f>
        <v>0</v>
      </c>
      <c r="AW50">
        <f>calculate!AW50/1000</f>
        <v>0</v>
      </c>
      <c r="AX50">
        <f>calculate!AX50/1000</f>
        <v>0</v>
      </c>
      <c r="AY50">
        <f>calculate!AY50/1000</f>
        <v>0</v>
      </c>
      <c r="AZ50">
        <f>calculate!AZ50/1000</f>
        <v>0</v>
      </c>
    </row>
    <row r="51" spans="1:52" ht="15" thickBot="1">
      <c r="A51" s="3" t="s">
        <v>379</v>
      </c>
      <c r="B51" s="7" t="s">
        <v>80</v>
      </c>
      <c r="C51">
        <f>calculate!C51/1000</f>
        <v>0</v>
      </c>
      <c r="D51">
        <f>calculate!D51/1000</f>
        <v>0</v>
      </c>
      <c r="E51">
        <f>calculate!E51/1000</f>
        <v>0</v>
      </c>
      <c r="F51">
        <f>calculate!F51/1000</f>
        <v>0</v>
      </c>
      <c r="G51">
        <f>calculate!G51/1000</f>
        <v>0</v>
      </c>
      <c r="H51">
        <f>calculate!H51/1000</f>
        <v>0</v>
      </c>
      <c r="I51">
        <f>calculate!I51/1000</f>
        <v>0</v>
      </c>
      <c r="J51">
        <f>calculate!J51/1000</f>
        <v>0</v>
      </c>
      <c r="K51">
        <f>calculate!K51/1000</f>
        <v>0</v>
      </c>
      <c r="L51">
        <f>calculate!L51/1000</f>
        <v>0</v>
      </c>
      <c r="M51">
        <f>calculate!M51/1000</f>
        <v>0</v>
      </c>
      <c r="N51">
        <f>calculate!N51/1000</f>
        <v>0</v>
      </c>
      <c r="O51">
        <f>calculate!O51/1000</f>
        <v>0</v>
      </c>
      <c r="P51">
        <f>calculate!P51/1000</f>
        <v>0</v>
      </c>
      <c r="Q51">
        <f>calculate!Q51/1000</f>
        <v>0</v>
      </c>
      <c r="R51">
        <f>calculate!R51/1000</f>
        <v>0</v>
      </c>
      <c r="S51">
        <f>calculate!S51/1000</f>
        <v>0</v>
      </c>
      <c r="T51">
        <f>calculate!T51/1000</f>
        <v>0</v>
      </c>
      <c r="U51">
        <f>calculate!U51/1000</f>
        <v>0</v>
      </c>
      <c r="V51">
        <f>calculate!V51/1000</f>
        <v>0</v>
      </c>
      <c r="W51">
        <f>calculate!W51/1000</f>
        <v>0</v>
      </c>
      <c r="X51">
        <f>calculate!X51/1000</f>
        <v>0</v>
      </c>
      <c r="Y51">
        <f>calculate!Y51/1000</f>
        <v>0</v>
      </c>
      <c r="Z51">
        <f>calculate!Z51/1000</f>
        <v>0</v>
      </c>
      <c r="AA51">
        <f>calculate!AA51/1000</f>
        <v>0</v>
      </c>
      <c r="AB51">
        <f>calculate!AB51/1000</f>
        <v>0</v>
      </c>
      <c r="AC51">
        <f>calculate!AC51/1000</f>
        <v>0</v>
      </c>
      <c r="AD51">
        <f>calculate!AD51/1000</f>
        <v>0</v>
      </c>
      <c r="AE51">
        <f>calculate!AE51/1000</f>
        <v>0</v>
      </c>
      <c r="AF51">
        <f>calculate!AF51/1000</f>
        <v>0</v>
      </c>
      <c r="AG51">
        <f>calculate!AG51/1000</f>
        <v>0</v>
      </c>
      <c r="AH51">
        <f>calculate!AH51/1000</f>
        <v>0</v>
      </c>
      <c r="AI51">
        <f>calculate!AI51/1000</f>
        <v>0</v>
      </c>
      <c r="AJ51">
        <f>calculate!AJ51/1000</f>
        <v>0</v>
      </c>
      <c r="AK51">
        <f>calculate!AK51/1000</f>
        <v>0</v>
      </c>
      <c r="AL51">
        <f>calculate!AL51/1000</f>
        <v>0</v>
      </c>
      <c r="AM51">
        <f>calculate!AM51/1000</f>
        <v>0</v>
      </c>
      <c r="AN51">
        <f>calculate!AN51/1000</f>
        <v>0</v>
      </c>
      <c r="AO51">
        <f>calculate!AO51/1000</f>
        <v>0</v>
      </c>
      <c r="AP51">
        <f>calculate!AP51/1000</f>
        <v>0</v>
      </c>
      <c r="AQ51">
        <f>calculate!AQ51/1000</f>
        <v>0</v>
      </c>
      <c r="AR51">
        <f>calculate!AR51/1000</f>
        <v>0</v>
      </c>
      <c r="AS51">
        <f>calculate!AS51/1000</f>
        <v>0</v>
      </c>
      <c r="AT51">
        <f>calculate!AT51/1000</f>
        <v>0</v>
      </c>
      <c r="AU51">
        <f>calculate!AU51/1000</f>
        <v>0</v>
      </c>
      <c r="AV51">
        <f>calculate!AV51/1000</f>
        <v>0</v>
      </c>
      <c r="AW51">
        <f>calculate!AW51/1000</f>
        <v>0</v>
      </c>
      <c r="AX51">
        <f>calculate!AX51/1000</f>
        <v>0</v>
      </c>
      <c r="AY51">
        <f>calculate!AY51/1000</f>
        <v>0</v>
      </c>
      <c r="AZ51">
        <f>calculate!AZ51/1000</f>
        <v>0</v>
      </c>
    </row>
    <row r="52" spans="1:52" ht="15" thickBot="1">
      <c r="A52" s="2" t="s">
        <v>390</v>
      </c>
      <c r="B52" s="7"/>
      <c r="C52">
        <f>calculate!C52/1000</f>
        <v>10784.1115935</v>
      </c>
      <c r="D52">
        <f>calculate!D52/1000</f>
        <v>10938.17033055</v>
      </c>
      <c r="E52">
        <f>calculate!E52/1000</f>
        <v>11092.229067599999</v>
      </c>
      <c r="F52">
        <f>calculate!F52/1000</f>
        <v>11246.287804649997</v>
      </c>
      <c r="G52">
        <f>calculate!G52/1000</f>
        <v>11400.346541700001</v>
      </c>
      <c r="H52">
        <f>calculate!H52/1000</f>
        <v>11554.405278749999</v>
      </c>
      <c r="I52">
        <f>calculate!I52/1000</f>
        <v>11708.464015799997</v>
      </c>
      <c r="J52">
        <f>calculate!J52/1000</f>
        <v>11862.522752849996</v>
      </c>
      <c r="K52">
        <f>calculate!K52/1000</f>
        <v>12016.581489899998</v>
      </c>
      <c r="L52">
        <f>calculate!L52/1000</f>
        <v>12170.640226950001</v>
      </c>
      <c r="M52">
        <f>calculate!M52/1000</f>
        <v>12324.698963999999</v>
      </c>
      <c r="N52">
        <f>calculate!N52/1000</f>
        <v>12568.220088</v>
      </c>
      <c r="O52">
        <f>calculate!O52/1000</f>
        <v>12584.033147999999</v>
      </c>
      <c r="P52">
        <f>calculate!P52/1000</f>
        <v>12340.512023999998</v>
      </c>
      <c r="Q52">
        <f>calculate!Q52/1000</f>
        <v>12359.487695999998</v>
      </c>
      <c r="R52">
        <f>calculate!R52/1000</f>
        <v>12308.885903999999</v>
      </c>
      <c r="S52">
        <f>calculate!S52/1000</f>
        <v>12230.874808</v>
      </c>
      <c r="T52">
        <f>calculate!T52/1000</f>
        <v>12144.1138188</v>
      </c>
      <c r="U52">
        <f>calculate!U52/1000</f>
        <v>12145.062602399998</v>
      </c>
      <c r="V52">
        <f>calculate!V52/1000</f>
        <v>12145.378863600001</v>
      </c>
      <c r="W52">
        <f>calculate!W52/1000</f>
        <v>12145.062602399998</v>
      </c>
      <c r="X52">
        <f>calculate!X52/1000</f>
        <v>12145.062602399998</v>
      </c>
      <c r="Y52">
        <f>calculate!Y52/1000</f>
        <v>12145.062602399998</v>
      </c>
      <c r="Z52">
        <f>calculate!Z52/1000</f>
        <v>12103.2107036</v>
      </c>
      <c r="AA52">
        <f>calculate!AA52/1000</f>
        <v>12103.2107036</v>
      </c>
      <c r="AB52">
        <f>calculate!AB52/1000</f>
        <v>12103.316123999999</v>
      </c>
      <c r="AC52">
        <f>calculate!AC52/1000</f>
        <v>11065.979387999998</v>
      </c>
      <c r="AD52">
        <f>calculate!AD52/1000</f>
        <v>11065.979387999998</v>
      </c>
      <c r="AE52">
        <f>calculate!AE52/1000</f>
        <v>11096.551303999999</v>
      </c>
      <c r="AF52">
        <f>calculate!AF52/1000</f>
        <v>11064.925183999998</v>
      </c>
      <c r="AG52">
        <f>calculate!AG52/1000</f>
        <v>11107.093344000001</v>
      </c>
      <c r="AH52">
        <f>calculate!AH52/1000</f>
        <v>11223.055783999998</v>
      </c>
      <c r="AI52">
        <f>calculate!AI52/1000</f>
        <v>11223.055783999998</v>
      </c>
      <c r="AJ52">
        <f>calculate!AJ52/1000</f>
        <v>11223.055783999998</v>
      </c>
      <c r="AK52">
        <f>calculate!AK52/1000</f>
        <v>11223.055783999998</v>
      </c>
      <c r="AL52">
        <f>calculate!AL52/1000</f>
        <v>11223.055783999998</v>
      </c>
      <c r="AM52">
        <f>calculate!AM52/1000</f>
        <v>11223.055783999998</v>
      </c>
      <c r="AN52">
        <f>calculate!AN52/1000</f>
        <v>11201.971704</v>
      </c>
      <c r="AO52">
        <f>calculate!AO52/1000</f>
        <v>11201.971704</v>
      </c>
      <c r="AP52">
        <f>calculate!AP52/1000</f>
        <v>11201.971704</v>
      </c>
      <c r="AQ52">
        <f>calculate!AQ52/1000</f>
        <v>11201.971704</v>
      </c>
      <c r="AR52">
        <f>calculate!AR52/1000</f>
        <v>11155.586728</v>
      </c>
      <c r="AS52">
        <f>calculate!AS52/1000</f>
        <v>11246.248272000001</v>
      </c>
      <c r="AT52">
        <f>calculate!AT52/1000</f>
        <v>11246.248272000001</v>
      </c>
      <c r="AU52">
        <f>calculate!AU52/1000</f>
        <v>11148.207299999998</v>
      </c>
      <c r="AV52">
        <f>calculate!AV52/1000</f>
        <v>11246.248272000001</v>
      </c>
      <c r="AW52">
        <f>calculate!AW52/1000</f>
        <v>11246.248272000001</v>
      </c>
      <c r="AX52">
        <f>calculate!AX52/1000</f>
        <v>11246.248272000001</v>
      </c>
      <c r="AY52">
        <f>calculate!AY52/1000</f>
        <v>11246.248272000001</v>
      </c>
      <c r="AZ52">
        <f>calculate!AZ52/1000</f>
        <v>11246.248272000001</v>
      </c>
    </row>
    <row r="53" spans="1:52" ht="15" thickBot="1">
      <c r="A53" s="3" t="s">
        <v>81</v>
      </c>
      <c r="B53" s="7" t="s">
        <v>82</v>
      </c>
      <c r="C53">
        <f>calculate!C53/1000</f>
        <v>397.68166359649121</v>
      </c>
      <c r="D53">
        <f>calculate!D53/1000</f>
        <v>403.36283021929825</v>
      </c>
      <c r="E53">
        <f>calculate!E53/1000</f>
        <v>409.04399684210546</v>
      </c>
      <c r="F53">
        <f>calculate!F53/1000</f>
        <v>414.72516346491244</v>
      </c>
      <c r="G53">
        <f>calculate!G53/1000</f>
        <v>420.40633008771948</v>
      </c>
      <c r="H53">
        <f>calculate!H53/1000</f>
        <v>426.08749671052652</v>
      </c>
      <c r="I53">
        <f>calculate!I53/1000</f>
        <v>431.76866333333362</v>
      </c>
      <c r="J53">
        <f>calculate!J53/1000</f>
        <v>437.4498299561406</v>
      </c>
      <c r="K53">
        <f>calculate!K53/1000</f>
        <v>443.1309965789477</v>
      </c>
      <c r="L53">
        <f>calculate!L53/1000</f>
        <v>448.81216320175474</v>
      </c>
      <c r="M53">
        <f>calculate!M53/1000</f>
        <v>454.49332982456184</v>
      </c>
      <c r="N53">
        <f>calculate!N53/1000</f>
        <v>460.17449644736882</v>
      </c>
      <c r="O53">
        <f>calculate!O53/1000</f>
        <v>465.85566307017586</v>
      </c>
      <c r="P53">
        <f>calculate!P53/1000</f>
        <v>471.53682969298296</v>
      </c>
      <c r="Q53">
        <f>calculate!Q53/1000</f>
        <v>477.21799631579006</v>
      </c>
      <c r="R53">
        <f>calculate!R53/1000</f>
        <v>482.8991629385971</v>
      </c>
      <c r="S53">
        <f>calculate!S53/1000</f>
        <v>488.5803295614042</v>
      </c>
      <c r="T53">
        <f>calculate!T53/1000</f>
        <v>494.26149618421118</v>
      </c>
      <c r="U53">
        <f>calculate!U53/1000</f>
        <v>499.94266280701828</v>
      </c>
      <c r="V53">
        <f>calculate!V53/1000</f>
        <v>505.62382942982526</v>
      </c>
      <c r="W53">
        <f>calculate!W53/1000</f>
        <v>511.3049960526323</v>
      </c>
      <c r="X53">
        <f>calculate!X53/1000</f>
        <v>516.98616267543935</v>
      </c>
      <c r="Y53">
        <f>calculate!Y53/1000</f>
        <v>522.6673292982465</v>
      </c>
      <c r="Z53">
        <f>calculate!Z53/1000</f>
        <v>528.34849592105354</v>
      </c>
      <c r="AA53">
        <f>calculate!AA53/1000</f>
        <v>534.02966254386058</v>
      </c>
      <c r="AB53">
        <f>calculate!AB53/1000</f>
        <v>539.71082916666762</v>
      </c>
      <c r="AC53">
        <f>calculate!AC53/1000</f>
        <v>545.39199578947466</v>
      </c>
      <c r="AD53">
        <f>calculate!AD53/1000</f>
        <v>551.0731624122817</v>
      </c>
      <c r="AE53">
        <f>calculate!AE53/1000</f>
        <v>556.75432903508886</v>
      </c>
      <c r="AF53">
        <f>calculate!AF53/1000</f>
        <v>562.43549565789579</v>
      </c>
      <c r="AG53">
        <f>calculate!AG53/1000</f>
        <v>568.11666228070283</v>
      </c>
      <c r="AH53">
        <f>calculate!AH53/1000</f>
        <v>573.79782890350987</v>
      </c>
      <c r="AI53">
        <f>calculate!AI53/1000</f>
        <v>579.47899552631691</v>
      </c>
      <c r="AJ53">
        <f>calculate!AJ53/1000</f>
        <v>585.16016214912406</v>
      </c>
      <c r="AK53">
        <f>calculate!AK53/1000</f>
        <v>590.8413287719311</v>
      </c>
      <c r="AL53">
        <f>calculate!AL53/1000</f>
        <v>596.52249539473814</v>
      </c>
      <c r="AM53">
        <f>calculate!AM53/1000</f>
        <v>602.20366201754518</v>
      </c>
      <c r="AN53">
        <f>calculate!AN53/1000</f>
        <v>607.88482864035234</v>
      </c>
      <c r="AO53">
        <f>calculate!AO53/1000</f>
        <v>613.56599526315938</v>
      </c>
      <c r="AP53">
        <f>calculate!AP53/1000</f>
        <v>619.24716188596642</v>
      </c>
      <c r="AQ53">
        <f>calculate!AQ53/1000</f>
        <v>624.92832850877346</v>
      </c>
      <c r="AR53">
        <f>calculate!AR53/1000</f>
        <v>630.6094951315805</v>
      </c>
      <c r="AS53">
        <f>calculate!AS53/1000</f>
        <v>636.29066175438743</v>
      </c>
      <c r="AT53">
        <f>calculate!AT53/1000</f>
        <v>641.9718283771947</v>
      </c>
      <c r="AU53">
        <f>calculate!AU53/1000</f>
        <v>647.65299500000003</v>
      </c>
      <c r="AV53">
        <f>calculate!AV53/1000</f>
        <v>648.32413800000006</v>
      </c>
      <c r="AW53">
        <f>calculate!AW53/1000</f>
        <v>648.32413800000006</v>
      </c>
      <c r="AX53">
        <f>calculate!AX53/1000</f>
        <v>648.32413800000006</v>
      </c>
      <c r="AY53">
        <f>calculate!AY53/1000</f>
        <v>648.32413800000006</v>
      </c>
      <c r="AZ53">
        <f>calculate!AZ53/1000</f>
        <v>648.32413800000006</v>
      </c>
    </row>
    <row r="54" spans="1:52" ht="15" thickBot="1">
      <c r="A54" s="5" t="s">
        <v>265</v>
      </c>
      <c r="B54" s="7" t="s">
        <v>83</v>
      </c>
      <c r="C54">
        <f>calculate!C54/1000</f>
        <v>8638.0255499999985</v>
      </c>
      <c r="D54">
        <f>calculate!D54/1000</f>
        <v>8174.7132705000004</v>
      </c>
      <c r="E54">
        <f>calculate!E54/1000</f>
        <v>7711.4009910000004</v>
      </c>
      <c r="F54">
        <f>calculate!F54/1000</f>
        <v>7248.0887115000014</v>
      </c>
      <c r="G54">
        <f>calculate!G54/1000</f>
        <v>6784.7764320000006</v>
      </c>
      <c r="H54">
        <f>calculate!H54/1000</f>
        <v>6321.4641525000006</v>
      </c>
      <c r="I54">
        <f>calculate!I54/1000</f>
        <v>5858.1518730000016</v>
      </c>
      <c r="J54">
        <f>calculate!J54/1000</f>
        <v>5394.8395935000017</v>
      </c>
      <c r="K54">
        <f>calculate!K54/1000</f>
        <v>4931.527313999999</v>
      </c>
      <c r="L54">
        <f>calculate!L54/1000</f>
        <v>4468.2150345</v>
      </c>
      <c r="M54">
        <f>calculate!M54/1000</f>
        <v>4004.9027550000001</v>
      </c>
      <c r="N54">
        <f>calculate!N54/1000</f>
        <v>4004.9027550000001</v>
      </c>
      <c r="O54">
        <f>calculate!O54/1000</f>
        <v>4004.9027550000001</v>
      </c>
      <c r="P54">
        <f>calculate!P54/1000</f>
        <v>4004.9027550000001</v>
      </c>
      <c r="Q54">
        <f>calculate!Q54/1000</f>
        <v>4004.9027550000001</v>
      </c>
      <c r="R54">
        <f>calculate!R54/1000</f>
        <v>5201.7702449999997</v>
      </c>
      <c r="S54">
        <f>calculate!S54/1000</f>
        <v>5298.35005</v>
      </c>
      <c r="T54">
        <f>calculate!T54/1000</f>
        <v>5045.8435037499994</v>
      </c>
      <c r="U54">
        <f>calculate!U54/1000</f>
        <v>4793.3369575000006</v>
      </c>
      <c r="V54">
        <f>calculate!V54/1000</f>
        <v>4540.83041125</v>
      </c>
      <c r="W54">
        <f>calculate!W54/1000</f>
        <v>4288.3238650000003</v>
      </c>
      <c r="X54">
        <f>calculate!X54/1000</f>
        <v>4288.3238650000003</v>
      </c>
      <c r="Y54">
        <f>calculate!Y54/1000</f>
        <v>3709.7476499999998</v>
      </c>
      <c r="Z54">
        <f>calculate!Z54/1000</f>
        <v>4124.9505499999996</v>
      </c>
      <c r="AA54">
        <f>calculate!AA54/1000</f>
        <v>3713.3581099999992</v>
      </c>
      <c r="AB54">
        <f>calculate!AB54/1000</f>
        <v>4341.5781499999994</v>
      </c>
      <c r="AC54">
        <f>calculate!AC54/1000</f>
        <v>4458.9180999999999</v>
      </c>
      <c r="AD54">
        <f>calculate!AD54/1000</f>
        <v>4491.4122400000006</v>
      </c>
      <c r="AE54">
        <f>calculate!AE54/1000</f>
        <v>4518.4906900000005</v>
      </c>
      <c r="AF54">
        <f>calculate!AF54/1000</f>
        <v>4534.73776</v>
      </c>
      <c r="AG54">
        <f>calculate!AG54/1000</f>
        <v>4569.0371299999997</v>
      </c>
      <c r="AH54">
        <f>calculate!AH54/1000</f>
        <v>4625.9018749999996</v>
      </c>
      <c r="AI54">
        <f>calculate!AI54/1000</f>
        <v>4648.4672499999997</v>
      </c>
      <c r="AJ54">
        <f>calculate!AJ54/1000</f>
        <v>4648.4672499999997</v>
      </c>
      <c r="AK54">
        <f>calculate!AK54/1000</f>
        <v>4648.4672499999997</v>
      </c>
      <c r="AL54">
        <f>calculate!AL54/1000</f>
        <v>4689.0849250000001</v>
      </c>
      <c r="AM54">
        <f>calculate!AM54/1000</f>
        <v>4569.9397449999997</v>
      </c>
      <c r="AN54">
        <f>calculate!AN54/1000</f>
        <v>4569.9397449999997</v>
      </c>
      <c r="AO54">
        <f>calculate!AO54/1000</f>
        <v>4689.0849250000001</v>
      </c>
      <c r="AP54">
        <f>calculate!AP54/1000</f>
        <v>4689.0849250000001</v>
      </c>
      <c r="AQ54">
        <f>calculate!AQ54/1000</f>
        <v>4689.0849250000001</v>
      </c>
      <c r="AR54">
        <f>calculate!AR54/1000</f>
        <v>4681.5029589999995</v>
      </c>
      <c r="AS54">
        <f>calculate!AS54/1000</f>
        <v>4673.9209930000006</v>
      </c>
      <c r="AT54">
        <f>calculate!AT54/1000</f>
        <v>4666.3390270000009</v>
      </c>
      <c r="AU54">
        <f>calculate!AU54/1000</f>
        <v>4658.7570610000021</v>
      </c>
      <c r="AV54">
        <f>calculate!AV54/1000</f>
        <v>4651.1750949999996</v>
      </c>
      <c r="AW54">
        <f>calculate!AW54/1000</f>
        <v>4651.1750949999996</v>
      </c>
      <c r="AX54">
        <f>calculate!AX54/1000</f>
        <v>4651.1750949999996</v>
      </c>
      <c r="AY54">
        <f>calculate!AY54/1000</f>
        <v>4651.1750949999996</v>
      </c>
      <c r="AZ54">
        <f>calculate!AZ54/1000</f>
        <v>4651.1750949999996</v>
      </c>
    </row>
    <row r="55" spans="1:52" ht="15" thickBot="1">
      <c r="A55" s="3" t="s">
        <v>190</v>
      </c>
      <c r="B55" s="7" t="s">
        <v>191</v>
      </c>
      <c r="C55">
        <f>calculate!C55/1000</f>
        <v>238.91883031578948</v>
      </c>
      <c r="D55">
        <f>calculate!D55/1000</f>
        <v>242.33195646315787</v>
      </c>
      <c r="E55">
        <f>calculate!E55/1000</f>
        <v>245.74508261052631</v>
      </c>
      <c r="F55">
        <f>calculate!F55/1000</f>
        <v>249.15820875789473</v>
      </c>
      <c r="G55">
        <f>calculate!G55/1000</f>
        <v>252.57133490526314</v>
      </c>
      <c r="H55">
        <f>calculate!H55/1000</f>
        <v>255.98446105263159</v>
      </c>
      <c r="I55">
        <f>calculate!I55/1000</f>
        <v>259.39758720000003</v>
      </c>
      <c r="J55">
        <f>calculate!J55/1000</f>
        <v>262.81071334736839</v>
      </c>
      <c r="K55">
        <f>calculate!K55/1000</f>
        <v>266.22383949473692</v>
      </c>
      <c r="L55">
        <f>calculate!L55/1000</f>
        <v>269.63696564210534</v>
      </c>
      <c r="M55">
        <f>calculate!M55/1000</f>
        <v>273.0500917894737</v>
      </c>
      <c r="N55">
        <f>calculate!N55/1000</f>
        <v>276.46321793684211</v>
      </c>
      <c r="O55">
        <f>calculate!O55/1000</f>
        <v>279.87634408421059</v>
      </c>
      <c r="P55">
        <f>calculate!P55/1000</f>
        <v>283.28947023157906</v>
      </c>
      <c r="Q55">
        <f>calculate!Q55/1000</f>
        <v>286.70259637894742</v>
      </c>
      <c r="R55">
        <f>calculate!R55/1000</f>
        <v>290.11572252631584</v>
      </c>
      <c r="S55">
        <f>calculate!S55/1000</f>
        <v>293.52884867368431</v>
      </c>
      <c r="T55">
        <f>calculate!T55/1000</f>
        <v>296.94197482105267</v>
      </c>
      <c r="U55">
        <f>calculate!U55/1000</f>
        <v>300.35510096842114</v>
      </c>
      <c r="V55">
        <f>calculate!V55/1000</f>
        <v>303.76822711578956</v>
      </c>
      <c r="W55">
        <f>calculate!W55/1000</f>
        <v>307.18135326315803</v>
      </c>
      <c r="X55">
        <f>calculate!X55/1000</f>
        <v>310.59447941052639</v>
      </c>
      <c r="Y55">
        <f>calculate!Y55/1000</f>
        <v>314.00760555789481</v>
      </c>
      <c r="Z55">
        <f>calculate!Z55/1000</f>
        <v>317.42073170526334</v>
      </c>
      <c r="AA55">
        <f>calculate!AA55/1000</f>
        <v>320.8338578526317</v>
      </c>
      <c r="AB55">
        <f>calculate!AB55/1000</f>
        <v>324.246984</v>
      </c>
      <c r="AC55">
        <f>calculate!AC55/1000</f>
        <v>324.246984</v>
      </c>
      <c r="AD55">
        <f>calculate!AD55/1000</f>
        <v>324.246984</v>
      </c>
      <c r="AE55">
        <f>calculate!AE55/1000</f>
        <v>314.47358200000002</v>
      </c>
      <c r="AF55">
        <f>calculate!AF55/1000</f>
        <v>314.47358200000002</v>
      </c>
      <c r="AG55">
        <f>calculate!AG55/1000</f>
        <v>314.47358200000002</v>
      </c>
      <c r="AH55">
        <f>calculate!AH55/1000</f>
        <v>314.47358200000002</v>
      </c>
      <c r="AI55">
        <f>calculate!AI55/1000</f>
        <v>314.47358200000002</v>
      </c>
      <c r="AJ55">
        <f>calculate!AJ55/1000</f>
        <v>314.47358200000002</v>
      </c>
      <c r="AK55">
        <f>calculate!AK55/1000</f>
        <v>314.47358200000002</v>
      </c>
      <c r="AL55">
        <f>calculate!AL55/1000</f>
        <v>314.47358200000002</v>
      </c>
      <c r="AM55">
        <f>calculate!AM55/1000</f>
        <v>314.47358200000002</v>
      </c>
      <c r="AN55">
        <f>calculate!AN55/1000</f>
        <v>314.47358200000002</v>
      </c>
      <c r="AO55">
        <f>calculate!AO55/1000</f>
        <v>314.47358200000002</v>
      </c>
      <c r="AP55">
        <f>calculate!AP55/1000</f>
        <v>314.47358200000002</v>
      </c>
      <c r="AQ55">
        <f>calculate!AQ55/1000</f>
        <v>314.47358200000002</v>
      </c>
      <c r="AR55">
        <f>calculate!AR55/1000</f>
        <v>314.47358200000002</v>
      </c>
      <c r="AS55">
        <f>calculate!AS55/1000</f>
        <v>314.47358200000002</v>
      </c>
      <c r="AT55">
        <f>calculate!AT55/1000</f>
        <v>314.47358200000002</v>
      </c>
      <c r="AU55">
        <f>calculate!AU55/1000</f>
        <v>314.47358200000002</v>
      </c>
      <c r="AV55">
        <f>calculate!AV55/1000</f>
        <v>314.47358200000002</v>
      </c>
      <c r="AW55">
        <f>calculate!AW55/1000</f>
        <v>314.47358200000002</v>
      </c>
      <c r="AX55">
        <f>calculate!AX55/1000</f>
        <v>314.47358200000002</v>
      </c>
      <c r="AY55">
        <f>calculate!AY55/1000</f>
        <v>314.47358200000002</v>
      </c>
      <c r="AZ55">
        <f>calculate!AZ55/1000</f>
        <v>314.47358200000002</v>
      </c>
    </row>
    <row r="56" spans="1:52" ht="15" thickBot="1">
      <c r="A56" s="3" t="s">
        <v>84</v>
      </c>
      <c r="B56" s="7" t="s">
        <v>85</v>
      </c>
      <c r="C56">
        <f>calculate!C56/1000</f>
        <v>112.2765</v>
      </c>
      <c r="D56">
        <f>calculate!D56/1000</f>
        <v>113.88045</v>
      </c>
      <c r="E56">
        <f>calculate!E56/1000</f>
        <v>115.48439999999997</v>
      </c>
      <c r="F56">
        <f>calculate!F56/1000</f>
        <v>117.08834999999998</v>
      </c>
      <c r="G56">
        <f>calculate!G56/1000</f>
        <v>118.69229999999995</v>
      </c>
      <c r="H56">
        <f>calculate!H56/1000</f>
        <v>120.29624999999994</v>
      </c>
      <c r="I56">
        <f>calculate!I56/1000</f>
        <v>121.90019999999996</v>
      </c>
      <c r="J56">
        <f>calculate!J56/1000</f>
        <v>123.50414999999995</v>
      </c>
      <c r="K56">
        <f>calculate!K56/1000</f>
        <v>125.10809999999995</v>
      </c>
      <c r="L56">
        <f>calculate!L56/1000</f>
        <v>126.71204999999995</v>
      </c>
      <c r="M56">
        <f>calculate!M56/1000</f>
        <v>128.31599999999995</v>
      </c>
      <c r="N56">
        <f>calculate!N56/1000</f>
        <v>129.91994999999994</v>
      </c>
      <c r="O56">
        <f>calculate!O56/1000</f>
        <v>131.52389999999994</v>
      </c>
      <c r="P56">
        <f>calculate!P56/1000</f>
        <v>133.12784999999994</v>
      </c>
      <c r="Q56">
        <f>calculate!Q56/1000</f>
        <v>134.73179999999994</v>
      </c>
      <c r="R56">
        <f>calculate!R56/1000</f>
        <v>136.33574999999988</v>
      </c>
      <c r="S56">
        <f>calculate!S56/1000</f>
        <v>137.9396999999999</v>
      </c>
      <c r="T56">
        <f>calculate!T56/1000</f>
        <v>139.5436499999999</v>
      </c>
      <c r="U56">
        <f>calculate!U56/1000</f>
        <v>141.1475999999999</v>
      </c>
      <c r="V56">
        <f>calculate!V56/1000</f>
        <v>142.75154999999987</v>
      </c>
      <c r="W56">
        <f>calculate!W56/1000</f>
        <v>144.35549999999989</v>
      </c>
      <c r="X56">
        <f>calculate!X56/1000</f>
        <v>145.95944999999986</v>
      </c>
      <c r="Y56">
        <f>calculate!Y56/1000</f>
        <v>147.56339999999989</v>
      </c>
      <c r="Z56">
        <f>calculate!Z56/1000</f>
        <v>149.16734999999986</v>
      </c>
      <c r="AA56">
        <f>calculate!AA56/1000</f>
        <v>150.77129999999988</v>
      </c>
      <c r="AB56">
        <f>calculate!AB56/1000</f>
        <v>152.37524999999988</v>
      </c>
      <c r="AC56">
        <f>calculate!AC56/1000</f>
        <v>153.97919999999985</v>
      </c>
      <c r="AD56">
        <f>calculate!AD56/1000</f>
        <v>155.58314999999985</v>
      </c>
      <c r="AE56">
        <f>calculate!AE56/1000</f>
        <v>157.18709999999987</v>
      </c>
      <c r="AF56">
        <f>calculate!AF56/1000</f>
        <v>158.79104999999984</v>
      </c>
      <c r="AG56">
        <f>calculate!AG56/1000</f>
        <v>160.39499999999987</v>
      </c>
      <c r="AH56">
        <f>calculate!AH56/1000</f>
        <v>161.99894999999984</v>
      </c>
      <c r="AI56">
        <f>calculate!AI56/1000</f>
        <v>163.60289999999981</v>
      </c>
      <c r="AJ56">
        <f>calculate!AJ56/1000</f>
        <v>165.20684999999983</v>
      </c>
      <c r="AK56">
        <f>calculate!AK56/1000</f>
        <v>166.8107999999998</v>
      </c>
      <c r="AL56">
        <f>calculate!AL56/1000</f>
        <v>168.41474999999983</v>
      </c>
      <c r="AM56">
        <f>calculate!AM56/1000</f>
        <v>170.0186999999998</v>
      </c>
      <c r="AN56">
        <f>calculate!AN56/1000</f>
        <v>171.62264999999982</v>
      </c>
      <c r="AO56">
        <f>calculate!AO56/1000</f>
        <v>173.22659999999982</v>
      </c>
      <c r="AP56">
        <f>calculate!AP56/1000</f>
        <v>174.83054999999982</v>
      </c>
      <c r="AQ56">
        <f>calculate!AQ56/1000</f>
        <v>176.43449999999982</v>
      </c>
      <c r="AR56">
        <f>calculate!AR56/1000</f>
        <v>178.03844999999978</v>
      </c>
      <c r="AS56">
        <f>calculate!AS56/1000</f>
        <v>179.64239999999975</v>
      </c>
      <c r="AT56">
        <f>calculate!AT56/1000</f>
        <v>181.24634999999978</v>
      </c>
      <c r="AU56">
        <f>calculate!AU56/1000</f>
        <v>182.85029999999998</v>
      </c>
      <c r="AV56">
        <f>calculate!AV56/1000</f>
        <v>182.85029999999998</v>
      </c>
      <c r="AW56">
        <f>calculate!AW56/1000</f>
        <v>182.85029999999998</v>
      </c>
      <c r="AX56">
        <f>calculate!AX56/1000</f>
        <v>182.85029999999998</v>
      </c>
      <c r="AY56">
        <f>calculate!AY56/1000</f>
        <v>182.85029999999998</v>
      </c>
      <c r="AZ56">
        <f>calculate!AZ56/1000</f>
        <v>182.85029999999998</v>
      </c>
    </row>
    <row r="57" spans="1:52" ht="15" thickBot="1">
      <c r="A57" s="3" t="s">
        <v>88</v>
      </c>
      <c r="B57" s="7" t="s">
        <v>89</v>
      </c>
      <c r="C57">
        <f>calculate!C57/1000</f>
        <v>616.82452562499998</v>
      </c>
      <c r="D57">
        <f>calculate!D57/1000</f>
        <v>625.63630456249996</v>
      </c>
      <c r="E57">
        <f>calculate!E57/1000</f>
        <v>634.44808350000005</v>
      </c>
      <c r="F57">
        <f>calculate!F57/1000</f>
        <v>643.25986243750003</v>
      </c>
      <c r="G57">
        <f>calculate!G57/1000</f>
        <v>652.07164137500024</v>
      </c>
      <c r="H57">
        <f>calculate!H57/1000</f>
        <v>660.88342031250033</v>
      </c>
      <c r="I57">
        <f>calculate!I57/1000</f>
        <v>669.69519925000031</v>
      </c>
      <c r="J57">
        <f>calculate!J57/1000</f>
        <v>678.50697818750029</v>
      </c>
      <c r="K57">
        <f>calculate!K57/1000</f>
        <v>687.31875712500027</v>
      </c>
      <c r="L57">
        <f>calculate!L57/1000</f>
        <v>696.13053606250048</v>
      </c>
      <c r="M57">
        <f>calculate!M57/1000</f>
        <v>704.94231499999989</v>
      </c>
      <c r="N57">
        <f>calculate!N57/1000</f>
        <v>704.94231499999989</v>
      </c>
      <c r="O57">
        <f>calculate!O57/1000</f>
        <v>704.94231499999989</v>
      </c>
      <c r="P57">
        <f>calculate!P57/1000</f>
        <v>704.94231499999989</v>
      </c>
      <c r="Q57">
        <f>calculate!Q57/1000</f>
        <v>704.94231499999989</v>
      </c>
      <c r="R57">
        <f>calculate!R57/1000</f>
        <v>704.94231499999989</v>
      </c>
      <c r="S57">
        <f>calculate!S57/1000</f>
        <v>704.94231499999989</v>
      </c>
      <c r="T57">
        <f>calculate!T57/1000</f>
        <v>704.94231499999989</v>
      </c>
      <c r="U57">
        <f>calculate!U57/1000</f>
        <v>704.94231499999989</v>
      </c>
      <c r="V57">
        <f>calculate!V57/1000</f>
        <v>704.94231499999989</v>
      </c>
      <c r="W57">
        <f>calculate!W57/1000</f>
        <v>704.94231499999989</v>
      </c>
      <c r="X57">
        <f>calculate!X57/1000</f>
        <v>704.94231499999989</v>
      </c>
      <c r="Y57">
        <f>calculate!Y57/1000</f>
        <v>704.03969999999993</v>
      </c>
      <c r="Z57">
        <f>calculate!Z57/1000</f>
        <v>703.13708499999996</v>
      </c>
      <c r="AA57">
        <f>calculate!AA57/1000</f>
        <v>702.23446999999999</v>
      </c>
      <c r="AB57">
        <f>calculate!AB57/1000</f>
        <v>701.33185500000002</v>
      </c>
      <c r="AC57">
        <f>calculate!AC57/1000</f>
        <v>700.42923999999994</v>
      </c>
      <c r="AD57">
        <f>calculate!AD57/1000</f>
        <v>699.52662499999997</v>
      </c>
      <c r="AE57">
        <f>calculate!AE57/1000</f>
        <v>698.62401</v>
      </c>
      <c r="AF57">
        <f>calculate!AF57/1000</f>
        <v>697.72139499999992</v>
      </c>
      <c r="AG57">
        <f>calculate!AG57/1000</f>
        <v>696.81878000000006</v>
      </c>
      <c r="AH57">
        <f>calculate!AH57/1000</f>
        <v>695.91616500000009</v>
      </c>
      <c r="AI57">
        <f>calculate!AI57/1000</f>
        <v>695.0135499999999</v>
      </c>
      <c r="AJ57">
        <f>calculate!AJ57/1000</f>
        <v>694.11093499999993</v>
      </c>
      <c r="AK57">
        <f>calculate!AK57/1000</f>
        <v>693.20831999999996</v>
      </c>
      <c r="AL57">
        <f>calculate!AL57/1000</f>
        <v>692.3057050000001</v>
      </c>
      <c r="AM57">
        <f>calculate!AM57/1000</f>
        <v>691.40309000000002</v>
      </c>
      <c r="AN57">
        <f>calculate!AN57/1000</f>
        <v>690.50047499999994</v>
      </c>
      <c r="AO57">
        <f>calculate!AO57/1000</f>
        <v>689.59785999999997</v>
      </c>
      <c r="AP57">
        <f>calculate!AP57/1000</f>
        <v>688.695245</v>
      </c>
      <c r="AQ57">
        <f>calculate!AQ57/1000</f>
        <v>687.79263000000003</v>
      </c>
      <c r="AR57">
        <f>calculate!AR57/1000</f>
        <v>686.89001500000006</v>
      </c>
      <c r="AS57">
        <f>calculate!AS57/1000</f>
        <v>685.98739999999998</v>
      </c>
      <c r="AT57">
        <f>calculate!AT57/1000</f>
        <v>685.0847849999999</v>
      </c>
      <c r="AU57">
        <f>calculate!AU57/1000</f>
        <v>684.18216999999993</v>
      </c>
      <c r="AV57">
        <f>calculate!AV57/1000</f>
        <v>683.27955500000007</v>
      </c>
      <c r="AW57">
        <f>calculate!AW57/1000</f>
        <v>682.37693999999999</v>
      </c>
      <c r="AX57">
        <f>calculate!AX57/1000</f>
        <v>681.47432499999991</v>
      </c>
      <c r="AY57">
        <f>calculate!AY57/1000</f>
        <v>680.57170999999994</v>
      </c>
      <c r="AZ57">
        <f>calculate!AZ57/1000</f>
        <v>680.57170999999994</v>
      </c>
    </row>
    <row r="58" spans="1:52">
      <c r="A58" s="2" t="s">
        <v>266</v>
      </c>
      <c r="B58" s="7"/>
      <c r="C58">
        <f>calculate!C58/1000</f>
        <v>0</v>
      </c>
      <c r="D58">
        <f>calculate!D58/1000</f>
        <v>0</v>
      </c>
      <c r="E58">
        <f>calculate!E58/1000</f>
        <v>0</v>
      </c>
      <c r="F58">
        <f>calculate!F58/1000</f>
        <v>0</v>
      </c>
      <c r="G58">
        <f>calculate!G58/1000</f>
        <v>0</v>
      </c>
      <c r="H58">
        <f>calculate!H58/1000</f>
        <v>0</v>
      </c>
      <c r="I58">
        <f>calculate!I58/1000</f>
        <v>0</v>
      </c>
      <c r="J58">
        <f>calculate!J58/1000</f>
        <v>0</v>
      </c>
      <c r="K58">
        <f>calculate!K58/1000</f>
        <v>0</v>
      </c>
      <c r="L58">
        <f>calculate!L58/1000</f>
        <v>0</v>
      </c>
      <c r="M58">
        <f>calculate!M58/1000</f>
        <v>0</v>
      </c>
      <c r="N58">
        <f>calculate!N58/1000</f>
        <v>0</v>
      </c>
      <c r="O58">
        <f>calculate!O58/1000</f>
        <v>0</v>
      </c>
      <c r="P58">
        <f>calculate!P58/1000</f>
        <v>0</v>
      </c>
      <c r="Q58">
        <f>calculate!Q58/1000</f>
        <v>0</v>
      </c>
      <c r="R58">
        <f>calculate!R58/1000</f>
        <v>0</v>
      </c>
      <c r="S58">
        <f>calculate!S58/1000</f>
        <v>0</v>
      </c>
      <c r="T58">
        <f>calculate!T58/1000</f>
        <v>0</v>
      </c>
      <c r="U58">
        <f>calculate!U58/1000</f>
        <v>0</v>
      </c>
      <c r="V58">
        <f>calculate!V58/1000</f>
        <v>0</v>
      </c>
      <c r="W58">
        <f>calculate!W58/1000</f>
        <v>0</v>
      </c>
      <c r="X58">
        <f>calculate!X58/1000</f>
        <v>0</v>
      </c>
      <c r="Y58">
        <f>calculate!Y58/1000</f>
        <v>0</v>
      </c>
      <c r="Z58">
        <f>calculate!Z58/1000</f>
        <v>0</v>
      </c>
      <c r="AA58">
        <f>calculate!AA58/1000</f>
        <v>0</v>
      </c>
      <c r="AB58">
        <f>calculate!AB58/1000</f>
        <v>0</v>
      </c>
      <c r="AC58">
        <f>calculate!AC58/1000</f>
        <v>0</v>
      </c>
      <c r="AD58">
        <f>calculate!AD58/1000</f>
        <v>0</v>
      </c>
      <c r="AE58">
        <f>calculate!AE58/1000</f>
        <v>0</v>
      </c>
      <c r="AF58">
        <f>calculate!AF58/1000</f>
        <v>0</v>
      </c>
      <c r="AG58">
        <f>calculate!AG58/1000</f>
        <v>0</v>
      </c>
      <c r="AH58">
        <f>calculate!AH58/1000</f>
        <v>0</v>
      </c>
      <c r="AI58">
        <f>calculate!AI58/1000</f>
        <v>0</v>
      </c>
      <c r="AJ58">
        <f>calculate!AJ58/1000</f>
        <v>0</v>
      </c>
      <c r="AK58">
        <f>calculate!AK58/1000</f>
        <v>0</v>
      </c>
      <c r="AL58">
        <f>calculate!AL58/1000</f>
        <v>0</v>
      </c>
      <c r="AM58">
        <f>calculate!AM58/1000</f>
        <v>0</v>
      </c>
      <c r="AN58">
        <f>calculate!AN58/1000</f>
        <v>0</v>
      </c>
      <c r="AO58">
        <f>calculate!AO58/1000</f>
        <v>0</v>
      </c>
      <c r="AP58">
        <f>calculate!AP58/1000</f>
        <v>0</v>
      </c>
      <c r="AQ58">
        <f>calculate!AQ58/1000</f>
        <v>0</v>
      </c>
      <c r="AR58">
        <f>calculate!AR58/1000</f>
        <v>0</v>
      </c>
      <c r="AS58">
        <f>calculate!AS58/1000</f>
        <v>0</v>
      </c>
      <c r="AT58">
        <f>calculate!AT58/1000</f>
        <v>0</v>
      </c>
      <c r="AU58">
        <f>calculate!AU58/1000</f>
        <v>0</v>
      </c>
      <c r="AV58">
        <f>calculate!AV58/1000</f>
        <v>0</v>
      </c>
      <c r="AW58">
        <f>calculate!AW58/1000</f>
        <v>0</v>
      </c>
      <c r="AX58">
        <f>calculate!AX58/1000</f>
        <v>0</v>
      </c>
      <c r="AY58">
        <f>calculate!AY58/1000</f>
        <v>0</v>
      </c>
      <c r="AZ58">
        <f>calculate!AZ58/1000</f>
        <v>0</v>
      </c>
    </row>
    <row r="59" spans="1:52">
      <c r="A59" s="3" t="s">
        <v>92</v>
      </c>
      <c r="B59" s="5" t="s">
        <v>93</v>
      </c>
      <c r="C59">
        <f>calculate!C59/1000</f>
        <v>137.65516026315788</v>
      </c>
      <c r="D59">
        <f>calculate!D59/1000</f>
        <v>139.62166255263156</v>
      </c>
      <c r="E59">
        <f>calculate!E59/1000</f>
        <v>141.5881648421053</v>
      </c>
      <c r="F59">
        <f>calculate!F59/1000</f>
        <v>143.55466713157895</v>
      </c>
      <c r="G59">
        <f>calculate!G59/1000</f>
        <v>145.52116942105269</v>
      </c>
      <c r="H59">
        <f>calculate!H59/1000</f>
        <v>147.48767171052634</v>
      </c>
      <c r="I59">
        <f>calculate!I59/1000</f>
        <v>149.45417400000002</v>
      </c>
      <c r="J59">
        <f>calculate!J59/1000</f>
        <v>151.42067628947376</v>
      </c>
      <c r="K59">
        <f>calculate!K59/1000</f>
        <v>153.38717857894744</v>
      </c>
      <c r="L59">
        <f>calculate!L59/1000</f>
        <v>155.35368086842112</v>
      </c>
      <c r="M59">
        <f>calculate!M59/1000</f>
        <v>157.3201831578948</v>
      </c>
      <c r="N59">
        <f>calculate!N59/1000</f>
        <v>159.28668544736851</v>
      </c>
      <c r="O59">
        <f>calculate!O59/1000</f>
        <v>161.25318773684216</v>
      </c>
      <c r="P59">
        <f>calculate!P59/1000</f>
        <v>163.2196900263159</v>
      </c>
      <c r="Q59">
        <f>calculate!Q59/1000</f>
        <v>165.18619231578958</v>
      </c>
      <c r="R59">
        <f>calculate!R59/1000</f>
        <v>167.15269460526326</v>
      </c>
      <c r="S59">
        <f>calculate!S59/1000</f>
        <v>169.11919689473697</v>
      </c>
      <c r="T59">
        <f>calculate!T59/1000</f>
        <v>171.08569918421065</v>
      </c>
      <c r="U59">
        <f>calculate!U59/1000</f>
        <v>173.05220147368433</v>
      </c>
      <c r="V59">
        <f>calculate!V59/1000</f>
        <v>175.01870376315804</v>
      </c>
      <c r="W59">
        <f>calculate!W59/1000</f>
        <v>176.98520605263172</v>
      </c>
      <c r="X59">
        <f>calculate!X59/1000</f>
        <v>178.95170834210543</v>
      </c>
      <c r="Y59">
        <f>calculate!Y59/1000</f>
        <v>180.91821063157911</v>
      </c>
      <c r="Z59">
        <f>calculate!Z59/1000</f>
        <v>182.88471292105282</v>
      </c>
      <c r="AA59">
        <f>calculate!AA59/1000</f>
        <v>184.8512152105265</v>
      </c>
      <c r="AB59">
        <f>calculate!AB59/1000</f>
        <v>186.81771750000019</v>
      </c>
      <c r="AC59">
        <f>calculate!AC59/1000</f>
        <v>188.78421978947389</v>
      </c>
      <c r="AD59">
        <f>calculate!AD59/1000</f>
        <v>190.75072207894758</v>
      </c>
      <c r="AE59">
        <f>calculate!AE59/1000</f>
        <v>192.71722436842128</v>
      </c>
      <c r="AF59">
        <f>calculate!AF59/1000</f>
        <v>194.68372665789497</v>
      </c>
      <c r="AG59">
        <f>calculate!AG59/1000</f>
        <v>196.65022894736862</v>
      </c>
      <c r="AH59">
        <f>calculate!AH59/1000</f>
        <v>198.6167312368423</v>
      </c>
      <c r="AI59">
        <f>calculate!AI59/1000</f>
        <v>200.58323352631592</v>
      </c>
      <c r="AJ59">
        <f>calculate!AJ59/1000</f>
        <v>202.5497358157896</v>
      </c>
      <c r="AK59">
        <f>calculate!AK59/1000</f>
        <v>204.51623810526331</v>
      </c>
      <c r="AL59">
        <f>calculate!AL59/1000</f>
        <v>206.48274039473696</v>
      </c>
      <c r="AM59">
        <f>calculate!AM59/1000</f>
        <v>208.44924268421067</v>
      </c>
      <c r="AN59">
        <f>calculate!AN59/1000</f>
        <v>210.41574497368427</v>
      </c>
      <c r="AO59">
        <f>calculate!AO59/1000</f>
        <v>212.38224726315795</v>
      </c>
      <c r="AP59">
        <f>calculate!AP59/1000</f>
        <v>214.34874955263166</v>
      </c>
      <c r="AQ59">
        <f>calculate!AQ59/1000</f>
        <v>216.31525184210531</v>
      </c>
      <c r="AR59">
        <f>calculate!AR59/1000</f>
        <v>218.28175413157899</v>
      </c>
      <c r="AS59">
        <f>calculate!AS59/1000</f>
        <v>220.24825642105264</v>
      </c>
      <c r="AT59">
        <f>calculate!AT59/1000</f>
        <v>222.2147587105263</v>
      </c>
      <c r="AU59">
        <f>calculate!AU59/1000</f>
        <v>224.18126099999998</v>
      </c>
      <c r="AV59">
        <f>calculate!AV59/1000</f>
        <v>224.18126099999998</v>
      </c>
      <c r="AW59">
        <f>calculate!AW59/1000</f>
        <v>224.18126099999998</v>
      </c>
      <c r="AX59">
        <f>calculate!AX59/1000</f>
        <v>224.18126099999998</v>
      </c>
      <c r="AY59">
        <f>calculate!AY59/1000</f>
        <v>224.18126099999998</v>
      </c>
      <c r="AZ59">
        <f>calculate!AZ59/1000</f>
        <v>224.18126099999998</v>
      </c>
    </row>
    <row r="60" spans="1:52">
      <c r="A60" s="3" t="s">
        <v>90</v>
      </c>
      <c r="B60" s="5" t="s">
        <v>91</v>
      </c>
      <c r="C60">
        <f>calculate!C60/1000</f>
        <v>5095.5368625000001</v>
      </c>
      <c r="D60">
        <f>calculate!D60/1000</f>
        <v>5168.3302462499996</v>
      </c>
      <c r="E60">
        <f>calculate!E60/1000</f>
        <v>5241.12363</v>
      </c>
      <c r="F60">
        <f>calculate!F60/1000</f>
        <v>5313.9170137499996</v>
      </c>
      <c r="G60">
        <f>calculate!G60/1000</f>
        <v>5386.7103975</v>
      </c>
      <c r="H60">
        <f>calculate!H60/1000</f>
        <v>5459.5037812500004</v>
      </c>
      <c r="I60">
        <f>calculate!I60/1000</f>
        <v>5532.2971649999999</v>
      </c>
      <c r="J60">
        <f>calculate!J60/1000</f>
        <v>5605.0905487500004</v>
      </c>
      <c r="K60">
        <f>calculate!K60/1000</f>
        <v>5677.8839324999999</v>
      </c>
      <c r="L60">
        <f>calculate!L60/1000</f>
        <v>5750.6773162499994</v>
      </c>
      <c r="M60">
        <f>calculate!M60/1000</f>
        <v>5823.4706999999999</v>
      </c>
      <c r="N60">
        <f>calculate!N60/1000</f>
        <v>5839.7668319999993</v>
      </c>
      <c r="O60">
        <f>calculate!O60/1000</f>
        <v>5837.8496400000004</v>
      </c>
      <c r="P60">
        <f>calculate!P60/1000</f>
        <v>5751.576</v>
      </c>
      <c r="Q60">
        <f>calculate!Q60/1000</f>
        <v>5749.6588079999992</v>
      </c>
      <c r="R60">
        <f>calculate!R60/1000</f>
        <v>5655.7163999999993</v>
      </c>
      <c r="S60">
        <f>calculate!S60/1000</f>
        <v>5654.7578040000008</v>
      </c>
      <c r="T60">
        <f>calculate!T60/1000</f>
        <v>5655.7163999999993</v>
      </c>
      <c r="U60">
        <f>calculate!U60/1000</f>
        <v>5640.3788640000002</v>
      </c>
      <c r="V60">
        <f>calculate!V60/1000</f>
        <v>5640.3788640000002</v>
      </c>
      <c r="W60">
        <f>calculate!W60/1000</f>
        <v>5624.0827319999999</v>
      </c>
      <c r="X60">
        <f>calculate!X60/1000</f>
        <v>5630.7929039999999</v>
      </c>
      <c r="Y60">
        <f>calculate!Y60/1000</f>
        <v>5630.7929039999999</v>
      </c>
      <c r="Z60">
        <f>calculate!Z60/1000</f>
        <v>5641.3374599999997</v>
      </c>
      <c r="AA60">
        <f>calculate!AA60/1000</f>
        <v>5636.5444799999996</v>
      </c>
      <c r="AB60">
        <f>calculate!AB60/1000</f>
        <v>5636.5444799999996</v>
      </c>
      <c r="AC60">
        <f>calculate!AC60/1000</f>
        <v>5616.4139639999994</v>
      </c>
      <c r="AD60">
        <f>calculate!AD60/1000</f>
        <v>5622.16554</v>
      </c>
      <c r="AE60">
        <f>calculate!AE60/1000</f>
        <v>5624.0827319999999</v>
      </c>
      <c r="AF60">
        <f>calculate!AF60/1000</f>
        <v>5594.3662560000002</v>
      </c>
      <c r="AG60">
        <f>calculate!AG60/1000</f>
        <v>5611.6209840000001</v>
      </c>
      <c r="AH60">
        <f>calculate!AH60/1000</f>
        <v>5607.7865999999995</v>
      </c>
      <c r="AI60">
        <f>calculate!AI60/1000</f>
        <v>5607.7865999999995</v>
      </c>
      <c r="AJ60">
        <f>calculate!AJ60/1000</f>
        <v>5608.7451959999999</v>
      </c>
      <c r="AK60">
        <f>calculate!AK60/1000</f>
        <v>5503.2996359999997</v>
      </c>
      <c r="AL60">
        <f>calculate!AL60/1000</f>
        <v>5494.6722719999998</v>
      </c>
      <c r="AM60">
        <f>calculate!AM60/1000</f>
        <v>5660.5093799999995</v>
      </c>
      <c r="AN60">
        <f>calculate!AN60/1000</f>
        <v>5654.7578040000008</v>
      </c>
      <c r="AO60">
        <f>calculate!AO60/1000</f>
        <v>5673.9297239999996</v>
      </c>
      <c r="AP60">
        <f>calculate!AP60/1000</f>
        <v>5673.9297239999996</v>
      </c>
      <c r="AQ60">
        <f>calculate!AQ60/1000</f>
        <v>5673.9297239999996</v>
      </c>
      <c r="AR60">
        <f>calculate!AR60/1000</f>
        <v>5697.8946239999996</v>
      </c>
      <c r="AS60">
        <f>calculate!AS60/1000</f>
        <v>5697.8946239999996</v>
      </c>
      <c r="AT60">
        <f>calculate!AT60/1000</f>
        <v>5697.8946239999996</v>
      </c>
      <c r="AU60">
        <f>calculate!AU60/1000</f>
        <v>5697.8946239999996</v>
      </c>
      <c r="AV60">
        <f>calculate!AV60/1000</f>
        <v>5677.7641079999994</v>
      </c>
      <c r="AW60">
        <f>calculate!AW60/1000</f>
        <v>5680.6398959999997</v>
      </c>
      <c r="AX60">
        <f>calculate!AX60/1000</f>
        <v>5680.6398959999997</v>
      </c>
      <c r="AY60">
        <f>calculate!AY60/1000</f>
        <v>5680.6398959999997</v>
      </c>
      <c r="AZ60">
        <f>calculate!AZ60/1000</f>
        <v>5677.7641079999994</v>
      </c>
    </row>
    <row r="61" spans="1:52">
      <c r="A61" s="3" t="s">
        <v>94</v>
      </c>
      <c r="B61" s="3" t="s">
        <v>95</v>
      </c>
      <c r="C61">
        <f>calculate!C61/1000</f>
        <v>27138.69955125</v>
      </c>
      <c r="D61">
        <f>calculate!D61/1000</f>
        <v>27526.395259124998</v>
      </c>
      <c r="E61">
        <f>calculate!E61/1000</f>
        <v>27914.090967000004</v>
      </c>
      <c r="F61">
        <f>calculate!F61/1000</f>
        <v>28301.786674875002</v>
      </c>
      <c r="G61">
        <f>calculate!G61/1000</f>
        <v>28689.48238275</v>
      </c>
      <c r="H61">
        <f>calculate!H61/1000</f>
        <v>29077.178090625006</v>
      </c>
      <c r="I61">
        <f>calculate!I61/1000</f>
        <v>29464.873798500001</v>
      </c>
      <c r="J61">
        <f>calculate!J61/1000</f>
        <v>29852.569506375006</v>
      </c>
      <c r="K61">
        <f>calculate!K61/1000</f>
        <v>30240.265214250008</v>
      </c>
      <c r="L61">
        <f>calculate!L61/1000</f>
        <v>30627.96092212501</v>
      </c>
      <c r="M61">
        <f>calculate!M61/1000</f>
        <v>31015.656629999994</v>
      </c>
      <c r="N61">
        <f>calculate!N61/1000</f>
        <v>31035.514159999999</v>
      </c>
      <c r="O61">
        <f>calculate!O61/1000</f>
        <v>31225.965925</v>
      </c>
      <c r="P61">
        <f>calculate!P61/1000</f>
        <v>31329.766649999998</v>
      </c>
      <c r="Q61">
        <f>calculate!Q61/1000</f>
        <v>31309.90912</v>
      </c>
      <c r="R61">
        <f>calculate!R61/1000</f>
        <v>31299.077739999997</v>
      </c>
      <c r="S61">
        <f>calculate!S61/1000</f>
        <v>31265.680984999999</v>
      </c>
      <c r="T61">
        <f>calculate!T61/1000</f>
        <v>31271.99929</v>
      </c>
      <c r="U61">
        <f>calculate!U61/1000</f>
        <v>31197.082245000001</v>
      </c>
      <c r="V61">
        <f>calculate!V61/1000</f>
        <v>30979.552029999999</v>
      </c>
      <c r="W61">
        <f>calculate!W61/1000</f>
        <v>30752.093049999999</v>
      </c>
      <c r="X61">
        <f>calculate!X61/1000</f>
        <v>30188.861290000001</v>
      </c>
      <c r="Y61">
        <f>calculate!Y61/1000</f>
        <v>29543.491564999997</v>
      </c>
      <c r="Z61">
        <f>calculate!Z61/1000</f>
        <v>29406.294085000001</v>
      </c>
      <c r="AA61">
        <f>calculate!AA61/1000</f>
        <v>29131.899125</v>
      </c>
      <c r="AB61">
        <f>calculate!AB61/1000</f>
        <v>28880.972154999996</v>
      </c>
      <c r="AC61">
        <f>calculate!AC61/1000</f>
        <v>28802.444649999998</v>
      </c>
      <c r="AD61">
        <f>calculate!AD61/1000</f>
        <v>28774.463585000001</v>
      </c>
      <c r="AE61">
        <f>calculate!AE61/1000</f>
        <v>28696.838694999999</v>
      </c>
      <c r="AF61">
        <f>calculate!AF61/1000</f>
        <v>26330.182164999998</v>
      </c>
      <c r="AG61">
        <f>calculate!AG61/1000</f>
        <v>26473.697949999998</v>
      </c>
      <c r="AH61">
        <f>calculate!AH61/1000</f>
        <v>26629.850344999999</v>
      </c>
      <c r="AI61">
        <f>calculate!AI61/1000</f>
        <v>26545.907149999999</v>
      </c>
      <c r="AJ61">
        <f>calculate!AJ61/1000</f>
        <v>26470.990105000001</v>
      </c>
      <c r="AK61">
        <f>calculate!AK61/1000</f>
        <v>26450.229959999997</v>
      </c>
      <c r="AL61">
        <f>calculate!AL61/1000</f>
        <v>25697.449049999999</v>
      </c>
      <c r="AM61">
        <f>calculate!AM61/1000</f>
        <v>26735.456300000002</v>
      </c>
      <c r="AN61">
        <f>calculate!AN61/1000</f>
        <v>27056.787239999998</v>
      </c>
      <c r="AO61">
        <f>calculate!AO61/1000</f>
        <v>27041.442784999996</v>
      </c>
      <c r="AP61">
        <f>calculate!AP61/1000</f>
        <v>30416.320270000004</v>
      </c>
      <c r="AQ61">
        <f>calculate!AQ61/1000</f>
        <v>27014.364334999998</v>
      </c>
      <c r="AR61">
        <f>calculate!AR61/1000</f>
        <v>27142.535664999999</v>
      </c>
      <c r="AS61">
        <f>calculate!AS61/1000</f>
        <v>26542.296689999999</v>
      </c>
      <c r="AT61">
        <f>calculate!AT61/1000</f>
        <v>27059.495084999999</v>
      </c>
      <c r="AU61">
        <f>calculate!AU61/1000</f>
        <v>26478.211024999997</v>
      </c>
      <c r="AV61">
        <f>calculate!AV61/1000</f>
        <v>26054.884590000001</v>
      </c>
      <c r="AW61">
        <f>calculate!AW61/1000</f>
        <v>26389.438839750001</v>
      </c>
      <c r="AX61">
        <f>calculate!AX61/1000</f>
        <v>26399.81169133</v>
      </c>
      <c r="AY61">
        <f>calculate!AY61/1000</f>
        <v>25490.750215</v>
      </c>
      <c r="AZ61">
        <f>calculate!AZ61/1000</f>
        <v>25490.750215</v>
      </c>
    </row>
    <row r="62" spans="1:52">
      <c r="A62" s="4" t="s">
        <v>241</v>
      </c>
      <c r="C62">
        <f>calculate!C62/1000</f>
        <v>0</v>
      </c>
      <c r="D62">
        <f>calculate!D62/1000</f>
        <v>0</v>
      </c>
      <c r="E62">
        <f>calculate!E62/1000</f>
        <v>0</v>
      </c>
      <c r="F62">
        <f>calculate!F62/1000</f>
        <v>0</v>
      </c>
      <c r="G62">
        <f>calculate!G62/1000</f>
        <v>0</v>
      </c>
      <c r="H62">
        <f>calculate!H62/1000</f>
        <v>0</v>
      </c>
      <c r="I62">
        <f>calculate!I62/1000</f>
        <v>0</v>
      </c>
      <c r="J62">
        <f>calculate!J62/1000</f>
        <v>0</v>
      </c>
      <c r="K62">
        <f>calculate!K62/1000</f>
        <v>0</v>
      </c>
      <c r="L62">
        <f>calculate!L62/1000</f>
        <v>0</v>
      </c>
      <c r="M62">
        <f>calculate!M62/1000</f>
        <v>0</v>
      </c>
      <c r="N62">
        <f>calculate!N62/1000</f>
        <v>0</v>
      </c>
      <c r="O62">
        <f>calculate!O62/1000</f>
        <v>0</v>
      </c>
      <c r="P62">
        <f>calculate!P62/1000</f>
        <v>0</v>
      </c>
      <c r="Q62">
        <f>calculate!Q62/1000</f>
        <v>0</v>
      </c>
      <c r="R62">
        <f>calculate!R62/1000</f>
        <v>0</v>
      </c>
      <c r="S62">
        <f>calculate!S62/1000</f>
        <v>0</v>
      </c>
      <c r="T62">
        <f>calculate!T62/1000</f>
        <v>0</v>
      </c>
      <c r="U62">
        <f>calculate!U62/1000</f>
        <v>0</v>
      </c>
      <c r="V62">
        <f>calculate!V62/1000</f>
        <v>0</v>
      </c>
      <c r="W62">
        <f>calculate!W62/1000</f>
        <v>0</v>
      </c>
      <c r="X62">
        <f>calculate!X62/1000</f>
        <v>0</v>
      </c>
      <c r="Y62">
        <f>calculate!Y62/1000</f>
        <v>0</v>
      </c>
      <c r="Z62">
        <f>calculate!Z62/1000</f>
        <v>0</v>
      </c>
      <c r="AA62">
        <f>calculate!AA62/1000</f>
        <v>0</v>
      </c>
      <c r="AB62">
        <f>calculate!AB62/1000</f>
        <v>0</v>
      </c>
      <c r="AC62">
        <f>calculate!AC62/1000</f>
        <v>0</v>
      </c>
      <c r="AD62">
        <f>calculate!AD62/1000</f>
        <v>0</v>
      </c>
      <c r="AE62">
        <f>calculate!AE62/1000</f>
        <v>0</v>
      </c>
      <c r="AF62">
        <f>calculate!AF62/1000</f>
        <v>0</v>
      </c>
      <c r="AG62">
        <f>calculate!AG62/1000</f>
        <v>0</v>
      </c>
      <c r="AH62">
        <f>calculate!AH62/1000</f>
        <v>0</v>
      </c>
      <c r="AI62">
        <f>calculate!AI62/1000</f>
        <v>0</v>
      </c>
      <c r="AJ62">
        <f>calculate!AJ62/1000</f>
        <v>0</v>
      </c>
      <c r="AK62">
        <f>calculate!AK62/1000</f>
        <v>0</v>
      </c>
      <c r="AL62">
        <f>calculate!AL62/1000</f>
        <v>0</v>
      </c>
      <c r="AM62">
        <f>calculate!AM62/1000</f>
        <v>0</v>
      </c>
      <c r="AN62">
        <f>calculate!AN62/1000</f>
        <v>0</v>
      </c>
      <c r="AO62">
        <f>calculate!AO62/1000</f>
        <v>0</v>
      </c>
      <c r="AP62">
        <f>calculate!AP62/1000</f>
        <v>0</v>
      </c>
      <c r="AQ62">
        <f>calculate!AQ62/1000</f>
        <v>0</v>
      </c>
      <c r="AR62">
        <f>calculate!AR62/1000</f>
        <v>0</v>
      </c>
      <c r="AS62">
        <f>calculate!AS62/1000</f>
        <v>0</v>
      </c>
      <c r="AT62">
        <f>calculate!AT62/1000</f>
        <v>0</v>
      </c>
      <c r="AU62">
        <f>calculate!AU62/1000</f>
        <v>0</v>
      </c>
      <c r="AV62">
        <f>calculate!AV62/1000</f>
        <v>0</v>
      </c>
      <c r="AW62">
        <f>calculate!AW62/1000</f>
        <v>0</v>
      </c>
      <c r="AX62">
        <f>calculate!AX62/1000</f>
        <v>0</v>
      </c>
      <c r="AY62">
        <f>calculate!AY62/1000</f>
        <v>0</v>
      </c>
      <c r="AZ62">
        <f>calculate!AZ62/1000</f>
        <v>0</v>
      </c>
    </row>
    <row r="63" spans="1:52">
      <c r="A63" s="3" t="s">
        <v>178</v>
      </c>
      <c r="B63" s="3" t="s">
        <v>179</v>
      </c>
      <c r="C63">
        <f>calculate!C63/1000</f>
        <v>0</v>
      </c>
      <c r="D63">
        <f>calculate!D63/1000</f>
        <v>0</v>
      </c>
      <c r="E63">
        <f>calculate!E63/1000</f>
        <v>0</v>
      </c>
      <c r="F63">
        <f>calculate!F63/1000</f>
        <v>0</v>
      </c>
      <c r="G63">
        <f>calculate!G63/1000</f>
        <v>0</v>
      </c>
      <c r="H63">
        <f>calculate!H63/1000</f>
        <v>0</v>
      </c>
      <c r="I63">
        <f>calculate!I63/1000</f>
        <v>0</v>
      </c>
      <c r="J63">
        <f>calculate!J63/1000</f>
        <v>0</v>
      </c>
      <c r="K63">
        <f>calculate!K63/1000</f>
        <v>0</v>
      </c>
      <c r="L63">
        <f>calculate!L63/1000</f>
        <v>0</v>
      </c>
      <c r="M63">
        <f>calculate!M63/1000</f>
        <v>0</v>
      </c>
      <c r="N63">
        <f>calculate!N63/1000</f>
        <v>0</v>
      </c>
      <c r="O63">
        <f>calculate!O63/1000</f>
        <v>0</v>
      </c>
      <c r="P63">
        <f>calculate!P63/1000</f>
        <v>0</v>
      </c>
      <c r="Q63">
        <f>calculate!Q63/1000</f>
        <v>0</v>
      </c>
      <c r="R63">
        <f>calculate!R63/1000</f>
        <v>0</v>
      </c>
      <c r="S63">
        <f>calculate!S63/1000</f>
        <v>0</v>
      </c>
      <c r="T63">
        <f>calculate!T63/1000</f>
        <v>0</v>
      </c>
      <c r="U63">
        <f>calculate!U63/1000</f>
        <v>0</v>
      </c>
      <c r="V63">
        <f>calculate!V63/1000</f>
        <v>0</v>
      </c>
      <c r="W63">
        <f>calculate!W63/1000</f>
        <v>0</v>
      </c>
      <c r="X63">
        <f>calculate!X63/1000</f>
        <v>0</v>
      </c>
      <c r="Y63">
        <f>calculate!Y63/1000</f>
        <v>0</v>
      </c>
      <c r="Z63">
        <f>calculate!Z63/1000</f>
        <v>0</v>
      </c>
      <c r="AA63">
        <f>calculate!AA63/1000</f>
        <v>0</v>
      </c>
      <c r="AB63">
        <f>calculate!AB63/1000</f>
        <v>0</v>
      </c>
      <c r="AC63">
        <f>calculate!AC63/1000</f>
        <v>0</v>
      </c>
      <c r="AD63">
        <f>calculate!AD63/1000</f>
        <v>0</v>
      </c>
      <c r="AE63">
        <f>calculate!AE63/1000</f>
        <v>0</v>
      </c>
      <c r="AF63">
        <f>calculate!AF63/1000</f>
        <v>0</v>
      </c>
      <c r="AG63">
        <f>calculate!AG63/1000</f>
        <v>0</v>
      </c>
      <c r="AH63">
        <f>calculate!AH63/1000</f>
        <v>0</v>
      </c>
      <c r="AI63">
        <f>calculate!AI63/1000</f>
        <v>0</v>
      </c>
      <c r="AJ63">
        <f>calculate!AJ63/1000</f>
        <v>0</v>
      </c>
      <c r="AK63">
        <f>calculate!AK63/1000</f>
        <v>0</v>
      </c>
      <c r="AL63">
        <f>calculate!AL63/1000</f>
        <v>0</v>
      </c>
      <c r="AM63">
        <f>calculate!AM63/1000</f>
        <v>0</v>
      </c>
      <c r="AN63">
        <f>calculate!AN63/1000</f>
        <v>0</v>
      </c>
      <c r="AO63">
        <f>calculate!AO63/1000</f>
        <v>0</v>
      </c>
      <c r="AP63">
        <f>calculate!AP63/1000</f>
        <v>0</v>
      </c>
      <c r="AQ63">
        <f>calculate!AQ63/1000</f>
        <v>0</v>
      </c>
      <c r="AR63">
        <f>calculate!AR63/1000</f>
        <v>0</v>
      </c>
      <c r="AS63">
        <f>calculate!AS63/1000</f>
        <v>0</v>
      </c>
      <c r="AT63">
        <f>calculate!AT63/1000</f>
        <v>0</v>
      </c>
      <c r="AU63">
        <f>calculate!AU63/1000</f>
        <v>0</v>
      </c>
      <c r="AV63">
        <f>calculate!AV63/1000</f>
        <v>0</v>
      </c>
      <c r="AW63">
        <f>calculate!AW63/1000</f>
        <v>0</v>
      </c>
      <c r="AX63">
        <f>calculate!AX63/1000</f>
        <v>0</v>
      </c>
      <c r="AY63">
        <f>calculate!AY63/1000</f>
        <v>0</v>
      </c>
      <c r="AZ63">
        <f>calculate!AZ63/1000</f>
        <v>0</v>
      </c>
    </row>
    <row r="64" spans="1:52">
      <c r="A64" s="2" t="s">
        <v>240</v>
      </c>
      <c r="C64">
        <f>calculate!C64/1000</f>
        <v>0</v>
      </c>
      <c r="D64">
        <f>calculate!D64/1000</f>
        <v>0</v>
      </c>
      <c r="E64">
        <f>calculate!E64/1000</f>
        <v>0</v>
      </c>
      <c r="F64">
        <f>calculate!F64/1000</f>
        <v>0</v>
      </c>
      <c r="G64">
        <f>calculate!G64/1000</f>
        <v>0</v>
      </c>
      <c r="H64">
        <f>calculate!H64/1000</f>
        <v>0</v>
      </c>
      <c r="I64">
        <f>calculate!I64/1000</f>
        <v>0</v>
      </c>
      <c r="J64">
        <f>calculate!J64/1000</f>
        <v>0</v>
      </c>
      <c r="K64">
        <f>calculate!K64/1000</f>
        <v>0</v>
      </c>
      <c r="L64">
        <f>calculate!L64/1000</f>
        <v>0</v>
      </c>
      <c r="M64">
        <f>calculate!M64/1000</f>
        <v>0</v>
      </c>
      <c r="N64">
        <f>calculate!N64/1000</f>
        <v>0</v>
      </c>
      <c r="O64">
        <f>calculate!O64/1000</f>
        <v>0</v>
      </c>
      <c r="P64">
        <f>calculate!P64/1000</f>
        <v>0</v>
      </c>
      <c r="Q64">
        <f>calculate!Q64/1000</f>
        <v>0</v>
      </c>
      <c r="R64">
        <f>calculate!R64/1000</f>
        <v>0</v>
      </c>
      <c r="S64">
        <f>calculate!S64/1000</f>
        <v>0</v>
      </c>
      <c r="T64">
        <f>calculate!T64/1000</f>
        <v>0</v>
      </c>
      <c r="U64">
        <f>calculate!U64/1000</f>
        <v>0</v>
      </c>
      <c r="V64">
        <f>calculate!V64/1000</f>
        <v>0</v>
      </c>
      <c r="W64">
        <f>calculate!W64/1000</f>
        <v>0</v>
      </c>
      <c r="X64">
        <f>calculate!X64/1000</f>
        <v>0</v>
      </c>
      <c r="Y64">
        <f>calculate!Y64/1000</f>
        <v>0</v>
      </c>
      <c r="Z64">
        <f>calculate!Z64/1000</f>
        <v>0</v>
      </c>
      <c r="AA64">
        <f>calculate!AA64/1000</f>
        <v>0</v>
      </c>
      <c r="AB64">
        <f>calculate!AB64/1000</f>
        <v>0</v>
      </c>
      <c r="AC64">
        <f>calculate!AC64/1000</f>
        <v>0</v>
      </c>
      <c r="AD64">
        <f>calculate!AD64/1000</f>
        <v>0</v>
      </c>
      <c r="AE64">
        <f>calculate!AE64/1000</f>
        <v>0</v>
      </c>
      <c r="AF64">
        <f>calculate!AF64/1000</f>
        <v>0</v>
      </c>
      <c r="AG64">
        <f>calculate!AG64/1000</f>
        <v>0</v>
      </c>
      <c r="AH64">
        <f>calculate!AH64/1000</f>
        <v>0</v>
      </c>
      <c r="AI64">
        <f>calculate!AI64/1000</f>
        <v>0</v>
      </c>
      <c r="AJ64">
        <f>calculate!AJ64/1000</f>
        <v>0</v>
      </c>
      <c r="AK64">
        <f>calculate!AK64/1000</f>
        <v>0</v>
      </c>
      <c r="AL64">
        <f>calculate!AL64/1000</f>
        <v>0</v>
      </c>
      <c r="AM64">
        <f>calculate!AM64/1000</f>
        <v>0</v>
      </c>
      <c r="AN64">
        <f>calculate!AN64/1000</f>
        <v>0</v>
      </c>
      <c r="AO64">
        <f>calculate!AO64/1000</f>
        <v>0</v>
      </c>
      <c r="AP64">
        <f>calculate!AP64/1000</f>
        <v>0</v>
      </c>
      <c r="AQ64">
        <f>calculate!AQ64/1000</f>
        <v>0</v>
      </c>
      <c r="AR64">
        <f>calculate!AR64/1000</f>
        <v>0</v>
      </c>
      <c r="AS64">
        <f>calculate!AS64/1000</f>
        <v>0</v>
      </c>
      <c r="AT64">
        <f>calculate!AT64/1000</f>
        <v>0</v>
      </c>
      <c r="AU64">
        <f>calculate!AU64/1000</f>
        <v>0</v>
      </c>
      <c r="AV64">
        <f>calculate!AV64/1000</f>
        <v>0</v>
      </c>
      <c r="AW64">
        <f>calculate!AW64/1000</f>
        <v>0</v>
      </c>
      <c r="AX64">
        <f>calculate!AX64/1000</f>
        <v>0</v>
      </c>
      <c r="AY64">
        <f>calculate!AY64/1000</f>
        <v>0</v>
      </c>
      <c r="AZ64">
        <f>calculate!AZ64/1000</f>
        <v>0</v>
      </c>
    </row>
    <row r="65" spans="1:52">
      <c r="A65" s="9" t="s">
        <v>96</v>
      </c>
      <c r="B65" s="3" t="s">
        <v>97</v>
      </c>
      <c r="C65">
        <f>calculate!C65/1000</f>
        <v>269.31775062499997</v>
      </c>
      <c r="D65">
        <f>calculate!D65/1000</f>
        <v>273.16514706249995</v>
      </c>
      <c r="E65">
        <f>calculate!E65/1000</f>
        <v>277.01254349999999</v>
      </c>
      <c r="F65">
        <f>calculate!F65/1000</f>
        <v>280.85993993749992</v>
      </c>
      <c r="G65">
        <f>calculate!G65/1000</f>
        <v>284.70733637499995</v>
      </c>
      <c r="H65">
        <f>calculate!H65/1000</f>
        <v>288.55473281249994</v>
      </c>
      <c r="I65">
        <f>calculate!I65/1000</f>
        <v>292.40212924999992</v>
      </c>
      <c r="J65">
        <f>calculate!J65/1000</f>
        <v>296.24952568749995</v>
      </c>
      <c r="K65">
        <f>calculate!K65/1000</f>
        <v>300.09692212499988</v>
      </c>
      <c r="L65">
        <f>calculate!L65/1000</f>
        <v>303.94431856249992</v>
      </c>
      <c r="M65">
        <f>calculate!M65/1000</f>
        <v>307.79171500000001</v>
      </c>
      <c r="N65">
        <f>calculate!N65/1000</f>
        <v>307.79171500000001</v>
      </c>
      <c r="O65">
        <f>calculate!O65/1000</f>
        <v>307.79171500000001</v>
      </c>
      <c r="P65">
        <f>calculate!P65/1000</f>
        <v>307.79171500000001</v>
      </c>
      <c r="Q65">
        <f>calculate!Q65/1000</f>
        <v>307.79171500000001</v>
      </c>
      <c r="R65">
        <f>calculate!R65/1000</f>
        <v>307.79171500000001</v>
      </c>
      <c r="S65">
        <f>calculate!S65/1000</f>
        <v>584.89451999999994</v>
      </c>
      <c r="T65">
        <f>calculate!T65/1000</f>
        <v>584.89451999999994</v>
      </c>
      <c r="U65">
        <f>calculate!U65/1000</f>
        <v>586.69974999999999</v>
      </c>
      <c r="V65">
        <f>calculate!V65/1000</f>
        <v>617.38865999999996</v>
      </c>
      <c r="W65">
        <f>calculate!W65/1000</f>
        <v>616.48604499999988</v>
      </c>
      <c r="X65">
        <f>calculate!X65/1000</f>
        <v>616.48604499999988</v>
      </c>
      <c r="Y65">
        <f>calculate!Y65/1000</f>
        <v>616.48604499999988</v>
      </c>
      <c r="Z65">
        <f>calculate!Z65/1000</f>
        <v>616.48604499999988</v>
      </c>
      <c r="AA65">
        <f>calculate!AA65/1000</f>
        <v>616.48604499999988</v>
      </c>
      <c r="AB65">
        <f>calculate!AB65/1000</f>
        <v>616.48604499999988</v>
      </c>
      <c r="AC65">
        <f>calculate!AC65/1000</f>
        <v>734.72861</v>
      </c>
      <c r="AD65">
        <f>calculate!AD65/1000</f>
        <v>734.72861</v>
      </c>
      <c r="AE65">
        <f>calculate!AE65/1000</f>
        <v>734.72861</v>
      </c>
      <c r="AF65">
        <f>calculate!AF65/1000</f>
        <v>734.72861</v>
      </c>
      <c r="AG65">
        <f>calculate!AG65/1000</f>
        <v>659.81156500000009</v>
      </c>
      <c r="AH65">
        <f>calculate!AH65/1000</f>
        <v>659.81156500000009</v>
      </c>
      <c r="AI65">
        <f>calculate!AI65/1000</f>
        <v>659.81156500000009</v>
      </c>
      <c r="AJ65">
        <f>calculate!AJ65/1000</f>
        <v>659.81156500000009</v>
      </c>
      <c r="AK65">
        <f>calculate!AK65/1000</f>
        <v>731.11815000000001</v>
      </c>
      <c r="AL65">
        <f>calculate!AL65/1000</f>
        <v>731.11815000000001</v>
      </c>
      <c r="AM65">
        <f>calculate!AM65/1000</f>
        <v>731.11815000000001</v>
      </c>
      <c r="AN65">
        <f>calculate!AN65/1000</f>
        <v>731.11815000000001</v>
      </c>
      <c r="AO65">
        <f>calculate!AO65/1000</f>
        <v>731.11815000000001</v>
      </c>
      <c r="AP65">
        <f>calculate!AP65/1000</f>
        <v>733.82599500000003</v>
      </c>
      <c r="AQ65">
        <f>calculate!AQ65/1000</f>
        <v>731.11815000000001</v>
      </c>
      <c r="AR65">
        <f>calculate!AR65/1000</f>
        <v>731.11815000000001</v>
      </c>
      <c r="AS65">
        <f>calculate!AS65/1000</f>
        <v>731.11815000000001</v>
      </c>
      <c r="AT65">
        <f>calculate!AT65/1000</f>
        <v>731.11815000000001</v>
      </c>
      <c r="AU65">
        <f>calculate!AU65/1000</f>
        <v>731.11815000000001</v>
      </c>
      <c r="AV65">
        <f>calculate!AV65/1000</f>
        <v>731.11815000000001</v>
      </c>
      <c r="AW65">
        <f>calculate!AW65/1000</f>
        <v>731.11815000000001</v>
      </c>
      <c r="AX65">
        <f>calculate!AX65/1000</f>
        <v>731.11815000000001</v>
      </c>
      <c r="AY65">
        <f>calculate!AY65/1000</f>
        <v>731.11815000000001</v>
      </c>
      <c r="AZ65">
        <f>calculate!AZ65/1000</f>
        <v>731.11815000000001</v>
      </c>
    </row>
    <row r="66" spans="1:52">
      <c r="A66" s="3" t="s">
        <v>267</v>
      </c>
      <c r="B66" s="3" t="s">
        <v>102</v>
      </c>
      <c r="C66">
        <f>calculate!C66/1000</f>
        <v>0</v>
      </c>
      <c r="D66">
        <f>calculate!D66/1000</f>
        <v>0</v>
      </c>
      <c r="E66">
        <f>calculate!E66/1000</f>
        <v>0</v>
      </c>
      <c r="F66">
        <f>calculate!F66/1000</f>
        <v>0</v>
      </c>
      <c r="G66">
        <f>calculate!G66/1000</f>
        <v>0</v>
      </c>
      <c r="H66">
        <f>calculate!H66/1000</f>
        <v>0</v>
      </c>
      <c r="I66">
        <f>calculate!I66/1000</f>
        <v>0</v>
      </c>
      <c r="J66">
        <f>calculate!J66/1000</f>
        <v>0</v>
      </c>
      <c r="K66">
        <f>calculate!K66/1000</f>
        <v>0</v>
      </c>
      <c r="L66">
        <f>calculate!L66/1000</f>
        <v>0</v>
      </c>
      <c r="M66">
        <f>calculate!M66/1000</f>
        <v>0</v>
      </c>
      <c r="N66">
        <f>calculate!N66/1000</f>
        <v>0</v>
      </c>
      <c r="O66">
        <f>calculate!O66/1000</f>
        <v>0</v>
      </c>
      <c r="P66">
        <f>calculate!P66/1000</f>
        <v>0</v>
      </c>
      <c r="Q66">
        <f>calculate!Q66/1000</f>
        <v>0</v>
      </c>
      <c r="R66">
        <f>calculate!R66/1000</f>
        <v>0</v>
      </c>
      <c r="S66">
        <f>calculate!S66/1000</f>
        <v>0</v>
      </c>
      <c r="T66">
        <f>calculate!T66/1000</f>
        <v>0</v>
      </c>
      <c r="U66">
        <f>calculate!U66/1000</f>
        <v>0</v>
      </c>
      <c r="V66">
        <f>calculate!V66/1000</f>
        <v>0</v>
      </c>
      <c r="W66">
        <f>calculate!W66/1000</f>
        <v>0</v>
      </c>
      <c r="X66">
        <f>calculate!X66/1000</f>
        <v>0</v>
      </c>
      <c r="Y66">
        <f>calculate!Y66/1000</f>
        <v>0</v>
      </c>
      <c r="Z66">
        <f>calculate!Z66/1000</f>
        <v>0</v>
      </c>
      <c r="AA66">
        <f>calculate!AA66/1000</f>
        <v>0</v>
      </c>
      <c r="AB66">
        <f>calculate!AB66/1000</f>
        <v>0</v>
      </c>
      <c r="AC66">
        <f>calculate!AC66/1000</f>
        <v>0</v>
      </c>
      <c r="AD66">
        <f>calculate!AD66/1000</f>
        <v>0</v>
      </c>
      <c r="AE66">
        <f>calculate!AE66/1000</f>
        <v>0</v>
      </c>
      <c r="AF66">
        <f>calculate!AF66/1000</f>
        <v>0</v>
      </c>
      <c r="AG66">
        <f>calculate!AG66/1000</f>
        <v>0</v>
      </c>
      <c r="AH66">
        <f>calculate!AH66/1000</f>
        <v>0</v>
      </c>
      <c r="AI66">
        <f>calculate!AI66/1000</f>
        <v>0</v>
      </c>
      <c r="AJ66">
        <f>calculate!AJ66/1000</f>
        <v>0</v>
      </c>
      <c r="AK66">
        <f>calculate!AK66/1000</f>
        <v>0</v>
      </c>
      <c r="AL66">
        <f>calculate!AL66/1000</f>
        <v>0</v>
      </c>
      <c r="AM66">
        <f>calculate!AM66/1000</f>
        <v>0</v>
      </c>
      <c r="AN66">
        <f>calculate!AN66/1000</f>
        <v>0</v>
      </c>
      <c r="AO66">
        <f>calculate!AO66/1000</f>
        <v>0</v>
      </c>
      <c r="AP66">
        <f>calculate!AP66/1000</f>
        <v>0</v>
      </c>
      <c r="AQ66">
        <f>calculate!AQ66/1000</f>
        <v>0</v>
      </c>
      <c r="AR66">
        <f>calculate!AR66/1000</f>
        <v>0</v>
      </c>
      <c r="AS66">
        <f>calculate!AS66/1000</f>
        <v>0</v>
      </c>
      <c r="AT66">
        <f>calculate!AT66/1000</f>
        <v>0</v>
      </c>
      <c r="AU66">
        <f>calculate!AU66/1000</f>
        <v>0</v>
      </c>
      <c r="AV66">
        <f>calculate!AV66/1000</f>
        <v>0</v>
      </c>
      <c r="AW66">
        <f>calculate!AW66/1000</f>
        <v>0</v>
      </c>
      <c r="AX66">
        <f>calculate!AX66/1000</f>
        <v>0</v>
      </c>
      <c r="AY66">
        <f>calculate!AY66/1000</f>
        <v>0</v>
      </c>
      <c r="AZ66">
        <f>calculate!AZ66/1000</f>
        <v>0</v>
      </c>
    </row>
    <row r="67" spans="1:52">
      <c r="A67" s="3" t="s">
        <v>72</v>
      </c>
      <c r="B67" s="3" t="s">
        <v>73</v>
      </c>
      <c r="C67">
        <f>calculate!C67/1000</f>
        <v>28713.186055555554</v>
      </c>
      <c r="D67">
        <f>calculate!D67/1000</f>
        <v>29123.374427777777</v>
      </c>
      <c r="E67">
        <f>calculate!E67/1000</f>
        <v>29533.562800000003</v>
      </c>
      <c r="F67">
        <f>calculate!F67/1000</f>
        <v>29943.751172222219</v>
      </c>
      <c r="G67">
        <f>calculate!G67/1000</f>
        <v>30353.939544444445</v>
      </c>
      <c r="H67">
        <f>calculate!H67/1000</f>
        <v>30764.127916666672</v>
      </c>
      <c r="I67">
        <f>calculate!I67/1000</f>
        <v>31174.316288888895</v>
      </c>
      <c r="J67">
        <f>calculate!J67/1000</f>
        <v>31584.504661111117</v>
      </c>
      <c r="K67">
        <f>calculate!K67/1000</f>
        <v>31994.693033333337</v>
      </c>
      <c r="L67">
        <f>calculate!L67/1000</f>
        <v>32404.881405555563</v>
      </c>
      <c r="M67">
        <f>calculate!M67/1000</f>
        <v>32815.069777777782</v>
      </c>
      <c r="N67">
        <f>calculate!N67/1000</f>
        <v>33225.258150000009</v>
      </c>
      <c r="O67">
        <f>calculate!O67/1000</f>
        <v>33635.446522222228</v>
      </c>
      <c r="P67">
        <f>calculate!P67/1000</f>
        <v>34045.634894444447</v>
      </c>
      <c r="Q67">
        <f>calculate!Q67/1000</f>
        <v>34455.823266666674</v>
      </c>
      <c r="R67">
        <f>calculate!R67/1000</f>
        <v>34866.0116388889</v>
      </c>
      <c r="S67">
        <f>calculate!S67/1000</f>
        <v>35276.200011111119</v>
      </c>
      <c r="T67">
        <f>calculate!T67/1000</f>
        <v>35686.388383333346</v>
      </c>
      <c r="U67">
        <f>calculate!U67/1000</f>
        <v>36096.576755555572</v>
      </c>
      <c r="V67">
        <f>calculate!V67/1000</f>
        <v>36506.765127777784</v>
      </c>
      <c r="W67">
        <f>calculate!W67/1000</f>
        <v>36916.953500000003</v>
      </c>
      <c r="X67">
        <f>calculate!X67/1000</f>
        <v>37108.641847549996</v>
      </c>
      <c r="Y67">
        <f>calculate!Y67/1000</f>
        <v>36850.900134299998</v>
      </c>
      <c r="Z67">
        <f>calculate!Z67/1000</f>
        <v>36452.034565799993</v>
      </c>
      <c r="AA67">
        <f>calculate!AA67/1000</f>
        <v>37369.163614999998</v>
      </c>
      <c r="AB67">
        <f>calculate!AB67/1000</f>
        <v>37655.292569999998</v>
      </c>
      <c r="AC67">
        <f>calculate!AC67/1000</f>
        <v>36850.159989999993</v>
      </c>
      <c r="AD67">
        <f>calculate!AD67/1000</f>
        <v>34705.546750000001</v>
      </c>
      <c r="AE67">
        <f>calculate!AE67/1000</f>
        <v>34434.76225</v>
      </c>
      <c r="AF67">
        <f>calculate!AF67/1000</f>
        <v>33928.395234999996</v>
      </c>
      <c r="AG67">
        <f>calculate!AG67/1000</f>
        <v>33073.618829999999</v>
      </c>
      <c r="AH67">
        <f>calculate!AH67/1000</f>
        <v>32539.27075</v>
      </c>
      <c r="AI67">
        <f>calculate!AI67/1000</f>
        <v>32374.99482</v>
      </c>
      <c r="AJ67">
        <f>calculate!AJ67/1000</f>
        <v>32542.88121</v>
      </c>
      <c r="AK67">
        <f>calculate!AK67/1000</f>
        <v>31342.922263624998</v>
      </c>
      <c r="AL67">
        <f>calculate!AL67/1000</f>
        <v>30894.877716849995</v>
      </c>
      <c r="AM67">
        <f>calculate!AM67/1000</f>
        <v>30804.805765999998</v>
      </c>
      <c r="AN67">
        <f>calculate!AN67/1000</f>
        <v>30668.694131844997</v>
      </c>
      <c r="AO67">
        <f>calculate!AO67/1000</f>
        <v>30564.619914499999</v>
      </c>
      <c r="AP67">
        <f>calculate!AP67/1000</f>
        <v>30437.355712575001</v>
      </c>
      <c r="AQ67">
        <f>calculate!AQ67/1000</f>
        <v>30430.846053194997</v>
      </c>
      <c r="AR67">
        <f>calculate!AR67/1000</f>
        <v>30306.085705280002</v>
      </c>
      <c r="AS67">
        <f>calculate!AS67/1000</f>
        <v>30243.018189999999</v>
      </c>
      <c r="AT67">
        <f>calculate!AT67/1000</f>
        <v>30191.569135000002</v>
      </c>
      <c r="AU67">
        <f>calculate!AU67/1000</f>
        <v>30170.808989999998</v>
      </c>
      <c r="AV67">
        <f>calculate!AV67/1000</f>
        <v>30085.963179999995</v>
      </c>
      <c r="AW67">
        <f>calculate!AW67/1000</f>
        <v>30129.288700000001</v>
      </c>
      <c r="AX67">
        <f>calculate!AX67/1000</f>
        <v>30226.771120000001</v>
      </c>
      <c r="AY67">
        <f>calculate!AY67/1000</f>
        <v>30183.445599999999</v>
      </c>
      <c r="AZ67">
        <f>calculate!AZ67/1000</f>
        <v>30167.198529999998</v>
      </c>
    </row>
    <row r="68" spans="1:52">
      <c r="A68" s="5" t="s">
        <v>269</v>
      </c>
      <c r="B68" s="3" t="s">
        <v>100</v>
      </c>
      <c r="C68">
        <f>calculate!C68/1000</f>
        <v>557.88761875</v>
      </c>
      <c r="D68">
        <f>calculate!D68/1000</f>
        <v>565.85744187499995</v>
      </c>
      <c r="E68">
        <f>calculate!E68/1000</f>
        <v>573.82726500000001</v>
      </c>
      <c r="F68">
        <f>calculate!F68/1000</f>
        <v>581.79708812499996</v>
      </c>
      <c r="G68">
        <f>calculate!G68/1000</f>
        <v>589.76691125000002</v>
      </c>
      <c r="H68">
        <f>calculate!H68/1000</f>
        <v>597.73673437499997</v>
      </c>
      <c r="I68">
        <f>calculate!I68/1000</f>
        <v>605.70655750000003</v>
      </c>
      <c r="J68">
        <f>calculate!J68/1000</f>
        <v>613.67638062499998</v>
      </c>
      <c r="K68">
        <f>calculate!K68/1000</f>
        <v>621.64620375000004</v>
      </c>
      <c r="L68">
        <f>calculate!L68/1000</f>
        <v>629.61602687499999</v>
      </c>
      <c r="M68">
        <f>calculate!M68/1000</f>
        <v>637.58584999999994</v>
      </c>
      <c r="N68">
        <f>calculate!N68/1000</f>
        <v>637.58584999999994</v>
      </c>
      <c r="O68">
        <f>calculate!O68/1000</f>
        <v>637.58584999999994</v>
      </c>
      <c r="P68">
        <f>calculate!P68/1000</f>
        <v>637.58584999999994</v>
      </c>
      <c r="Q68">
        <f>calculate!Q68/1000</f>
        <v>637.58584999999994</v>
      </c>
      <c r="R68">
        <f>calculate!R68/1000</f>
        <v>637.58584999999994</v>
      </c>
      <c r="S68">
        <f>calculate!S68/1000</f>
        <v>637.58584999999994</v>
      </c>
      <c r="T68">
        <f>calculate!T68/1000</f>
        <v>637.58584999999994</v>
      </c>
      <c r="U68">
        <f>calculate!U68/1000</f>
        <v>638.25699299999985</v>
      </c>
      <c r="V68">
        <f>calculate!V68/1000</f>
        <v>638.92813600000011</v>
      </c>
      <c r="W68">
        <f>calculate!W68/1000</f>
        <v>639.59927900000002</v>
      </c>
      <c r="X68">
        <f>calculate!X68/1000</f>
        <v>639.59927900000002</v>
      </c>
      <c r="Y68">
        <f>calculate!Y68/1000</f>
        <v>639.59927900000002</v>
      </c>
      <c r="Z68">
        <f>calculate!Z68/1000</f>
        <v>639.59927900000002</v>
      </c>
      <c r="AA68">
        <f>calculate!AA68/1000</f>
        <v>639.59927900000002</v>
      </c>
      <c r="AB68">
        <f>calculate!AB68/1000</f>
        <v>639.59927900000002</v>
      </c>
      <c r="AC68">
        <f>calculate!AC68/1000</f>
        <v>639.59927900000002</v>
      </c>
      <c r="AD68">
        <f>calculate!AD68/1000</f>
        <v>639.59927900000002</v>
      </c>
      <c r="AE68">
        <f>calculate!AE68/1000</f>
        <v>639.59927900000002</v>
      </c>
      <c r="AF68">
        <f>calculate!AF68/1000</f>
        <v>639.59927900000002</v>
      </c>
      <c r="AG68">
        <f>calculate!AG68/1000</f>
        <v>639.59927900000002</v>
      </c>
      <c r="AH68">
        <f>calculate!AH68/1000</f>
        <v>639.59927900000002</v>
      </c>
      <c r="AI68">
        <f>calculate!AI68/1000</f>
        <v>639.59927900000002</v>
      </c>
      <c r="AJ68">
        <f>calculate!AJ68/1000</f>
        <v>655.70671100000004</v>
      </c>
      <c r="AK68">
        <f>calculate!AK68/1000</f>
        <v>650.33756700000004</v>
      </c>
      <c r="AL68">
        <f>calculate!AL68/1000</f>
        <v>644.96842299999992</v>
      </c>
      <c r="AM68">
        <f>calculate!AM68/1000</f>
        <v>639.59927900000002</v>
      </c>
      <c r="AN68">
        <f>calculate!AN68/1000</f>
        <v>639.59927900000002</v>
      </c>
      <c r="AO68">
        <f>calculate!AO68/1000</f>
        <v>639.59927900000002</v>
      </c>
      <c r="AP68">
        <f>calculate!AP68/1000</f>
        <v>639.59927900000002</v>
      </c>
      <c r="AQ68">
        <f>calculate!AQ68/1000</f>
        <v>639.59927900000002</v>
      </c>
      <c r="AR68">
        <f>calculate!AR68/1000</f>
        <v>639.59927900000002</v>
      </c>
      <c r="AS68">
        <f>calculate!AS68/1000</f>
        <v>639.59927900000002</v>
      </c>
      <c r="AT68">
        <f>calculate!AT68/1000</f>
        <v>639.59927900000002</v>
      </c>
      <c r="AU68">
        <f>calculate!AU68/1000</f>
        <v>639.59927900000002</v>
      </c>
      <c r="AV68">
        <f>calculate!AV68/1000</f>
        <v>639.59927900000002</v>
      </c>
      <c r="AW68">
        <f>calculate!AW68/1000</f>
        <v>639.59927900000002</v>
      </c>
      <c r="AX68">
        <f>calculate!AX68/1000</f>
        <v>639.59927900000002</v>
      </c>
      <c r="AY68">
        <f>calculate!AY68/1000</f>
        <v>639.59927900000002</v>
      </c>
      <c r="AZ68">
        <f>calculate!AZ68/1000</f>
        <v>639.59927900000002</v>
      </c>
    </row>
    <row r="69" spans="1:52">
      <c r="A69" s="3" t="s">
        <v>268</v>
      </c>
      <c r="B69" s="3" t="s">
        <v>104</v>
      </c>
      <c r="C69">
        <f>calculate!C69/1000</f>
        <v>1943.6685756250001</v>
      </c>
      <c r="D69">
        <f>calculate!D69/1000</f>
        <v>1971.4352695625</v>
      </c>
      <c r="E69">
        <f>calculate!E69/1000</f>
        <v>1999.2019634999997</v>
      </c>
      <c r="F69">
        <f>calculate!F69/1000</f>
        <v>2026.9686574374996</v>
      </c>
      <c r="G69">
        <f>calculate!G69/1000</f>
        <v>2054.735351374999</v>
      </c>
      <c r="H69">
        <f>calculate!H69/1000</f>
        <v>2082.5020453124994</v>
      </c>
      <c r="I69">
        <f>calculate!I69/1000</f>
        <v>2110.2687392499993</v>
      </c>
      <c r="J69">
        <f>calculate!J69/1000</f>
        <v>2138.0354331874987</v>
      </c>
      <c r="K69">
        <f>calculate!K69/1000</f>
        <v>2165.8021271249986</v>
      </c>
      <c r="L69">
        <f>calculate!L69/1000</f>
        <v>2193.568821062498</v>
      </c>
      <c r="M69">
        <f>calculate!M69/1000</f>
        <v>2221.3355149999998</v>
      </c>
      <c r="N69">
        <f>calculate!N69/1000</f>
        <v>2221.3355149999998</v>
      </c>
      <c r="O69">
        <f>calculate!O69/1000</f>
        <v>2221.3355149999998</v>
      </c>
      <c r="P69">
        <f>calculate!P69/1000</f>
        <v>2221.3355149999998</v>
      </c>
      <c r="Q69">
        <f>calculate!Q69/1000</f>
        <v>2221.3355149999998</v>
      </c>
      <c r="R69">
        <f>calculate!R69/1000</f>
        <v>2221.3355149999998</v>
      </c>
      <c r="S69">
        <f>calculate!S69/1000</f>
        <v>2221.3355149999998</v>
      </c>
      <c r="T69">
        <f>calculate!T69/1000</f>
        <v>2237.5825850000001</v>
      </c>
      <c r="U69">
        <f>calculate!U69/1000</f>
        <v>2237.5825850000001</v>
      </c>
      <c r="V69">
        <f>calculate!V69/1000</f>
        <v>2237.5825850000001</v>
      </c>
      <c r="W69">
        <f>calculate!W69/1000</f>
        <v>2242.09566</v>
      </c>
      <c r="X69">
        <f>calculate!X69/1000</f>
        <v>2242.09566</v>
      </c>
      <c r="Y69">
        <f>calculate!Y69/1000</f>
        <v>2242.09566</v>
      </c>
      <c r="Z69">
        <f>calculate!Z69/1000</f>
        <v>2253.829655</v>
      </c>
      <c r="AA69">
        <f>calculate!AA69/1000</f>
        <v>2253.829655</v>
      </c>
      <c r="AB69">
        <f>calculate!AB69/1000</f>
        <v>2233.0695100000003</v>
      </c>
      <c r="AC69">
        <f>calculate!AC69/1000</f>
        <v>2233.0695100000003</v>
      </c>
      <c r="AD69">
        <f>calculate!AD69/1000</f>
        <v>2259.2453450000003</v>
      </c>
      <c r="AE69">
        <f>calculate!AE69/1000</f>
        <v>2075.1118849999998</v>
      </c>
      <c r="AF69">
        <f>calculate!AF69/1000</f>
        <v>2075.1118849999998</v>
      </c>
      <c r="AG69">
        <f>calculate!AG69/1000</f>
        <v>2110.31387</v>
      </c>
      <c r="AH69">
        <f>calculate!AH69/1000</f>
        <v>2145.5158550000001</v>
      </c>
      <c r="AI69">
        <f>calculate!AI69/1000</f>
        <v>2150.9315449999999</v>
      </c>
      <c r="AJ69">
        <f>calculate!AJ69/1000</f>
        <v>2178.9126099999999</v>
      </c>
      <c r="AK69">
        <f>calculate!AK69/1000</f>
        <v>2210.5041350000001</v>
      </c>
      <c r="AL69">
        <f>calculate!AL69/1000</f>
        <v>2325.1362399999998</v>
      </c>
      <c r="AM69">
        <f>calculate!AM69/1000</f>
        <v>2264.6610350000001</v>
      </c>
      <c r="AN69">
        <f>calculate!AN69/1000</f>
        <v>2302.5708649999997</v>
      </c>
      <c r="AO69">
        <f>calculate!AO69/1000</f>
        <v>2303.4734800000001</v>
      </c>
      <c r="AP69">
        <f>calculate!AP69/1000</f>
        <v>2303.4734800000001</v>
      </c>
      <c r="AQ69">
        <f>calculate!AQ69/1000</f>
        <v>2303.4734800000001</v>
      </c>
      <c r="AR69">
        <f>calculate!AR69/1000</f>
        <v>2305.27871</v>
      </c>
      <c r="AS69">
        <f>calculate!AS69/1000</f>
        <v>1992.9739200000001</v>
      </c>
      <c r="AT69">
        <f>calculate!AT69/1000</f>
        <v>2044.422975</v>
      </c>
      <c r="AU69">
        <f>calculate!AU69/1000</f>
        <v>2020.0523700000001</v>
      </c>
      <c r="AV69">
        <f>calculate!AV69/1000</f>
        <v>2021.8575999999998</v>
      </c>
      <c r="AW69">
        <f>calculate!AW69/1000</f>
        <v>2021.8575999999998</v>
      </c>
      <c r="AX69">
        <f>calculate!AX69/1000</f>
        <v>2021.8575999999998</v>
      </c>
      <c r="AY69">
        <f>calculate!AY69/1000</f>
        <v>2069.696195</v>
      </c>
      <c r="AZ69">
        <f>calculate!AZ69/1000</f>
        <v>2057.059585</v>
      </c>
    </row>
    <row r="70" spans="1:52">
      <c r="A70" s="3" t="s">
        <v>270</v>
      </c>
      <c r="B70" s="5" t="s">
        <v>106</v>
      </c>
      <c r="C70">
        <f>calculate!C70/1000</f>
        <v>0</v>
      </c>
      <c r="D70">
        <f>calculate!D70/1000</f>
        <v>0</v>
      </c>
      <c r="E70">
        <f>calculate!E70/1000</f>
        <v>0</v>
      </c>
      <c r="F70">
        <f>calculate!F70/1000</f>
        <v>0</v>
      </c>
      <c r="G70">
        <f>calculate!G70/1000</f>
        <v>0</v>
      </c>
      <c r="H70">
        <f>calculate!H70/1000</f>
        <v>0</v>
      </c>
      <c r="I70">
        <f>calculate!I70/1000</f>
        <v>0</v>
      </c>
      <c r="J70">
        <f>calculate!J70/1000</f>
        <v>0</v>
      </c>
      <c r="K70">
        <f>calculate!K70/1000</f>
        <v>0</v>
      </c>
      <c r="L70">
        <f>calculate!L70/1000</f>
        <v>0</v>
      </c>
      <c r="M70">
        <f>calculate!M70/1000</f>
        <v>0</v>
      </c>
      <c r="N70">
        <f>calculate!N70/1000</f>
        <v>0</v>
      </c>
      <c r="O70">
        <f>calculate!O70/1000</f>
        <v>0</v>
      </c>
      <c r="P70">
        <f>calculate!P70/1000</f>
        <v>0</v>
      </c>
      <c r="Q70">
        <f>calculate!Q70/1000</f>
        <v>0</v>
      </c>
      <c r="R70">
        <f>calculate!R70/1000</f>
        <v>0</v>
      </c>
      <c r="S70">
        <f>calculate!S70/1000</f>
        <v>0</v>
      </c>
      <c r="T70">
        <f>calculate!T70/1000</f>
        <v>0</v>
      </c>
      <c r="U70">
        <f>calculate!U70/1000</f>
        <v>0</v>
      </c>
      <c r="V70">
        <f>calculate!V70/1000</f>
        <v>0</v>
      </c>
      <c r="W70">
        <f>calculate!W70/1000</f>
        <v>0</v>
      </c>
      <c r="X70">
        <f>calculate!X70/1000</f>
        <v>0</v>
      </c>
      <c r="Y70">
        <f>calculate!Y70/1000</f>
        <v>0</v>
      </c>
      <c r="Z70">
        <f>calculate!Z70/1000</f>
        <v>0</v>
      </c>
      <c r="AA70">
        <f>calculate!AA70/1000</f>
        <v>0</v>
      </c>
      <c r="AB70">
        <f>calculate!AB70/1000</f>
        <v>0</v>
      </c>
      <c r="AC70">
        <f>calculate!AC70/1000</f>
        <v>0</v>
      </c>
      <c r="AD70">
        <f>calculate!AD70/1000</f>
        <v>0</v>
      </c>
      <c r="AE70">
        <f>calculate!AE70/1000</f>
        <v>0</v>
      </c>
      <c r="AF70">
        <f>calculate!AF70/1000</f>
        <v>0</v>
      </c>
      <c r="AG70">
        <f>calculate!AG70/1000</f>
        <v>0</v>
      </c>
      <c r="AH70">
        <f>calculate!AH70/1000</f>
        <v>0</v>
      </c>
      <c r="AI70">
        <f>calculate!AI70/1000</f>
        <v>0</v>
      </c>
      <c r="AJ70">
        <f>calculate!AJ70/1000</f>
        <v>0</v>
      </c>
      <c r="AK70">
        <f>calculate!AK70/1000</f>
        <v>0</v>
      </c>
      <c r="AL70">
        <f>calculate!AL70/1000</f>
        <v>0</v>
      </c>
      <c r="AM70">
        <f>calculate!AM70/1000</f>
        <v>0</v>
      </c>
      <c r="AN70">
        <f>calculate!AN70/1000</f>
        <v>0</v>
      </c>
      <c r="AO70">
        <f>calculate!AO70/1000</f>
        <v>0</v>
      </c>
      <c r="AP70">
        <f>calculate!AP70/1000</f>
        <v>0</v>
      </c>
      <c r="AQ70">
        <f>calculate!AQ70/1000</f>
        <v>0</v>
      </c>
      <c r="AR70">
        <f>calculate!AR70/1000</f>
        <v>0</v>
      </c>
      <c r="AS70">
        <f>calculate!AS70/1000</f>
        <v>0</v>
      </c>
      <c r="AT70">
        <f>calculate!AT70/1000</f>
        <v>0</v>
      </c>
      <c r="AU70">
        <f>calculate!AU70/1000</f>
        <v>0</v>
      </c>
      <c r="AV70">
        <f>calculate!AV70/1000</f>
        <v>0</v>
      </c>
      <c r="AW70">
        <f>calculate!AW70/1000</f>
        <v>0</v>
      </c>
      <c r="AX70">
        <f>calculate!AX70/1000</f>
        <v>0</v>
      </c>
      <c r="AY70">
        <f>calculate!AY70/1000</f>
        <v>0</v>
      </c>
      <c r="AZ70">
        <f>calculate!AZ70/1000</f>
        <v>0</v>
      </c>
    </row>
    <row r="71" spans="1:52">
      <c r="A71" s="3" t="s">
        <v>271</v>
      </c>
      <c r="B71" s="5" t="s">
        <v>105</v>
      </c>
      <c r="C71">
        <f>calculate!C71/1000</f>
        <v>0</v>
      </c>
      <c r="D71">
        <f>calculate!D71/1000</f>
        <v>0</v>
      </c>
      <c r="E71">
        <f>calculate!E71/1000</f>
        <v>0</v>
      </c>
      <c r="F71">
        <f>calculate!F71/1000</f>
        <v>0</v>
      </c>
      <c r="G71">
        <f>calculate!G71/1000</f>
        <v>0</v>
      </c>
      <c r="H71">
        <f>calculate!H71/1000</f>
        <v>0</v>
      </c>
      <c r="I71">
        <f>calculate!I71/1000</f>
        <v>0</v>
      </c>
      <c r="J71">
        <f>calculate!J71/1000</f>
        <v>0</v>
      </c>
      <c r="K71">
        <f>calculate!K71/1000</f>
        <v>0</v>
      </c>
      <c r="L71">
        <f>calculate!L71/1000</f>
        <v>0</v>
      </c>
      <c r="M71">
        <f>calculate!M71/1000</f>
        <v>0</v>
      </c>
      <c r="N71">
        <f>calculate!N71/1000</f>
        <v>0</v>
      </c>
      <c r="O71">
        <f>calculate!O71/1000</f>
        <v>0</v>
      </c>
      <c r="P71">
        <f>calculate!P71/1000</f>
        <v>0</v>
      </c>
      <c r="Q71">
        <f>calculate!Q71/1000</f>
        <v>0</v>
      </c>
      <c r="R71">
        <f>calculate!R71/1000</f>
        <v>0</v>
      </c>
      <c r="S71">
        <f>calculate!S71/1000</f>
        <v>0</v>
      </c>
      <c r="T71">
        <f>calculate!T71/1000</f>
        <v>0</v>
      </c>
      <c r="U71">
        <f>calculate!U71/1000</f>
        <v>0</v>
      </c>
      <c r="V71">
        <f>calculate!V71/1000</f>
        <v>0</v>
      </c>
      <c r="W71">
        <f>calculate!W71/1000</f>
        <v>0</v>
      </c>
      <c r="X71">
        <f>calculate!X71/1000</f>
        <v>0</v>
      </c>
      <c r="Y71">
        <f>calculate!Y71/1000</f>
        <v>0</v>
      </c>
      <c r="Z71">
        <f>calculate!Z71/1000</f>
        <v>0</v>
      </c>
      <c r="AA71">
        <f>calculate!AA71/1000</f>
        <v>0</v>
      </c>
      <c r="AB71">
        <f>calculate!AB71/1000</f>
        <v>0</v>
      </c>
      <c r="AC71">
        <f>calculate!AC71/1000</f>
        <v>0</v>
      </c>
      <c r="AD71">
        <f>calculate!AD71/1000</f>
        <v>0</v>
      </c>
      <c r="AE71">
        <f>calculate!AE71/1000</f>
        <v>0</v>
      </c>
      <c r="AF71">
        <f>calculate!AF71/1000</f>
        <v>0</v>
      </c>
      <c r="AG71">
        <f>calculate!AG71/1000</f>
        <v>0</v>
      </c>
      <c r="AH71">
        <f>calculate!AH71/1000</f>
        <v>0</v>
      </c>
      <c r="AI71">
        <f>calculate!AI71/1000</f>
        <v>0</v>
      </c>
      <c r="AJ71">
        <f>calculate!AJ71/1000</f>
        <v>0</v>
      </c>
      <c r="AK71">
        <f>calculate!AK71/1000</f>
        <v>0</v>
      </c>
      <c r="AL71">
        <f>calculate!AL71/1000</f>
        <v>0</v>
      </c>
      <c r="AM71">
        <f>calculate!AM71/1000</f>
        <v>0</v>
      </c>
      <c r="AN71">
        <f>calculate!AN71/1000</f>
        <v>0</v>
      </c>
      <c r="AO71">
        <f>calculate!AO71/1000</f>
        <v>0</v>
      </c>
      <c r="AP71">
        <f>calculate!AP71/1000</f>
        <v>0</v>
      </c>
      <c r="AQ71">
        <f>calculate!AQ71/1000</f>
        <v>0</v>
      </c>
      <c r="AR71">
        <f>calculate!AR71/1000</f>
        <v>0</v>
      </c>
      <c r="AS71">
        <f>calculate!AS71/1000</f>
        <v>0</v>
      </c>
      <c r="AT71">
        <f>calculate!AT71/1000</f>
        <v>0</v>
      </c>
      <c r="AU71">
        <f>calculate!AU71/1000</f>
        <v>0</v>
      </c>
      <c r="AV71">
        <f>calculate!AV71/1000</f>
        <v>0</v>
      </c>
      <c r="AW71">
        <f>calculate!AW71/1000</f>
        <v>0</v>
      </c>
      <c r="AX71">
        <f>calculate!AX71/1000</f>
        <v>0</v>
      </c>
      <c r="AY71">
        <f>calculate!AY71/1000</f>
        <v>0</v>
      </c>
      <c r="AZ71">
        <f>calculate!AZ71/1000</f>
        <v>0</v>
      </c>
    </row>
    <row r="72" spans="1:52">
      <c r="A72" s="2" t="s">
        <v>242</v>
      </c>
      <c r="B72" s="5"/>
      <c r="C72">
        <f>calculate!C72/1000</f>
        <v>0</v>
      </c>
      <c r="D72">
        <f>calculate!D72/1000</f>
        <v>0</v>
      </c>
      <c r="E72">
        <f>calculate!E72/1000</f>
        <v>0</v>
      </c>
      <c r="F72">
        <f>calculate!F72/1000</f>
        <v>0</v>
      </c>
      <c r="G72">
        <f>calculate!G72/1000</f>
        <v>0</v>
      </c>
      <c r="H72">
        <f>calculate!H72/1000</f>
        <v>0</v>
      </c>
      <c r="I72">
        <f>calculate!I72/1000</f>
        <v>0</v>
      </c>
      <c r="J72">
        <f>calculate!J72/1000</f>
        <v>0</v>
      </c>
      <c r="K72">
        <f>calculate!K72/1000</f>
        <v>0</v>
      </c>
      <c r="L72">
        <f>calculate!L72/1000</f>
        <v>0</v>
      </c>
      <c r="M72">
        <f>calculate!M72/1000</f>
        <v>0</v>
      </c>
      <c r="N72">
        <f>calculate!N72/1000</f>
        <v>0</v>
      </c>
      <c r="O72">
        <f>calculate!O72/1000</f>
        <v>0</v>
      </c>
      <c r="P72">
        <f>calculate!P72/1000</f>
        <v>0</v>
      </c>
      <c r="Q72">
        <f>calculate!Q72/1000</f>
        <v>0</v>
      </c>
      <c r="R72">
        <f>calculate!R72/1000</f>
        <v>0</v>
      </c>
      <c r="S72">
        <f>calculate!S72/1000</f>
        <v>0</v>
      </c>
      <c r="T72">
        <f>calculate!T72/1000</f>
        <v>0</v>
      </c>
      <c r="U72">
        <f>calculate!U72/1000</f>
        <v>0</v>
      </c>
      <c r="V72">
        <f>calculate!V72/1000</f>
        <v>0</v>
      </c>
      <c r="W72">
        <f>calculate!W72/1000</f>
        <v>0</v>
      </c>
      <c r="X72">
        <f>calculate!X72/1000</f>
        <v>0</v>
      </c>
      <c r="Y72">
        <f>calculate!Y72/1000</f>
        <v>0</v>
      </c>
      <c r="Z72">
        <f>calculate!Z72/1000</f>
        <v>0</v>
      </c>
      <c r="AA72">
        <f>calculate!AA72/1000</f>
        <v>0</v>
      </c>
      <c r="AB72">
        <f>calculate!AB72/1000</f>
        <v>0</v>
      </c>
      <c r="AC72">
        <f>calculate!AC72/1000</f>
        <v>0</v>
      </c>
      <c r="AD72">
        <f>calculate!AD72/1000</f>
        <v>0</v>
      </c>
      <c r="AE72">
        <f>calculate!AE72/1000</f>
        <v>0</v>
      </c>
      <c r="AF72">
        <f>calculate!AF72/1000</f>
        <v>0</v>
      </c>
      <c r="AG72">
        <f>calculate!AG72/1000</f>
        <v>0</v>
      </c>
      <c r="AH72">
        <f>calculate!AH72/1000</f>
        <v>0</v>
      </c>
      <c r="AI72">
        <f>calculate!AI72/1000</f>
        <v>0</v>
      </c>
      <c r="AJ72">
        <f>calculate!AJ72/1000</f>
        <v>0</v>
      </c>
      <c r="AK72">
        <f>calculate!AK72/1000</f>
        <v>0</v>
      </c>
      <c r="AL72">
        <f>calculate!AL72/1000</f>
        <v>0</v>
      </c>
      <c r="AM72">
        <f>calculate!AM72/1000</f>
        <v>0</v>
      </c>
      <c r="AN72">
        <f>calculate!AN72/1000</f>
        <v>0</v>
      </c>
      <c r="AO72">
        <f>calculate!AO72/1000</f>
        <v>0</v>
      </c>
      <c r="AP72">
        <f>calculate!AP72/1000</f>
        <v>0</v>
      </c>
      <c r="AQ72">
        <f>calculate!AQ72/1000</f>
        <v>0</v>
      </c>
      <c r="AR72">
        <f>calculate!AR72/1000</f>
        <v>0</v>
      </c>
      <c r="AS72">
        <f>calculate!AS72/1000</f>
        <v>0</v>
      </c>
      <c r="AT72">
        <f>calculate!AT72/1000</f>
        <v>0</v>
      </c>
      <c r="AU72">
        <f>calculate!AU72/1000</f>
        <v>0</v>
      </c>
      <c r="AV72">
        <f>calculate!AV72/1000</f>
        <v>0</v>
      </c>
      <c r="AW72">
        <f>calculate!AW72/1000</f>
        <v>0</v>
      </c>
      <c r="AX72">
        <f>calculate!AX72/1000</f>
        <v>0</v>
      </c>
      <c r="AY72">
        <f>calculate!AY72/1000</f>
        <v>0</v>
      </c>
      <c r="AZ72">
        <f>calculate!AZ72/1000</f>
        <v>0</v>
      </c>
    </row>
    <row r="73" spans="1:52">
      <c r="A73" s="3" t="s">
        <v>272</v>
      </c>
      <c r="B73" s="5" t="s">
        <v>107</v>
      </c>
      <c r="C73">
        <f>calculate!C73/1000</f>
        <v>382.52429747368421</v>
      </c>
      <c r="D73">
        <f>calculate!D73/1000</f>
        <v>387.98893029473686</v>
      </c>
      <c r="E73">
        <f>calculate!E73/1000</f>
        <v>393.45356311578951</v>
      </c>
      <c r="F73">
        <f>calculate!F73/1000</f>
        <v>398.9181959368421</v>
      </c>
      <c r="G73">
        <f>calculate!G73/1000</f>
        <v>404.3828287578948</v>
      </c>
      <c r="H73">
        <f>calculate!H73/1000</f>
        <v>409.84746157894739</v>
      </c>
      <c r="I73">
        <f>calculate!I73/1000</f>
        <v>415.31209440000009</v>
      </c>
      <c r="J73">
        <f>calculate!J73/1000</f>
        <v>420.77672722105268</v>
      </c>
      <c r="K73">
        <f>calculate!K73/1000</f>
        <v>426.24136004210544</v>
      </c>
      <c r="L73">
        <f>calculate!L73/1000</f>
        <v>431.70599286315803</v>
      </c>
      <c r="M73">
        <f>calculate!M73/1000</f>
        <v>437.17062568421073</v>
      </c>
      <c r="N73">
        <f>calculate!N73/1000</f>
        <v>442.63525850526338</v>
      </c>
      <c r="O73">
        <f>calculate!O73/1000</f>
        <v>448.09989132631603</v>
      </c>
      <c r="P73">
        <f>calculate!P73/1000</f>
        <v>453.56452414736873</v>
      </c>
      <c r="Q73">
        <f>calculate!Q73/1000</f>
        <v>459.02915696842138</v>
      </c>
      <c r="R73">
        <f>calculate!R73/1000</f>
        <v>464.49378978947396</v>
      </c>
      <c r="S73">
        <f>calculate!S73/1000</f>
        <v>469.95842261052667</v>
      </c>
      <c r="T73">
        <f>calculate!T73/1000</f>
        <v>475.42305543157931</v>
      </c>
      <c r="U73">
        <f>calculate!U73/1000</f>
        <v>480.8876882526319</v>
      </c>
      <c r="V73">
        <f>calculate!V73/1000</f>
        <v>486.35232107368461</v>
      </c>
      <c r="W73">
        <f>calculate!W73/1000</f>
        <v>491.81695389473725</v>
      </c>
      <c r="X73">
        <f>calculate!X73/1000</f>
        <v>497.28158671578996</v>
      </c>
      <c r="Y73">
        <f>calculate!Y73/1000</f>
        <v>502.74621953684249</v>
      </c>
      <c r="Z73">
        <f>calculate!Z73/1000</f>
        <v>508.21085235789525</v>
      </c>
      <c r="AA73">
        <f>calculate!AA73/1000</f>
        <v>513.67548517894784</v>
      </c>
      <c r="AB73">
        <f>calculate!AB73/1000</f>
        <v>519.14011799999992</v>
      </c>
      <c r="AC73">
        <f>calculate!AC73/1000</f>
        <v>519.14011799999992</v>
      </c>
      <c r="AD73">
        <f>calculate!AD73/1000</f>
        <v>519.14011799999992</v>
      </c>
      <c r="AE73">
        <f>calculate!AE73/1000</f>
        <v>519.14011799999992</v>
      </c>
      <c r="AF73">
        <f>calculate!AF73/1000</f>
        <v>519.14011799999992</v>
      </c>
      <c r="AG73">
        <f>calculate!AG73/1000</f>
        <v>519.14011799999992</v>
      </c>
      <c r="AH73">
        <f>calculate!AH73/1000</f>
        <v>516.55304100000001</v>
      </c>
      <c r="AI73">
        <f>calculate!AI73/1000</f>
        <v>513.96596399999999</v>
      </c>
      <c r="AJ73">
        <f>calculate!AJ73/1000</f>
        <v>511.37888699999996</v>
      </c>
      <c r="AK73">
        <f>calculate!AK73/1000</f>
        <v>508.79180999999994</v>
      </c>
      <c r="AL73">
        <f>calculate!AL73/1000</f>
        <v>185.119732</v>
      </c>
      <c r="AM73">
        <f>calculate!AM73/1000</f>
        <v>221.08585135999999</v>
      </c>
      <c r="AN73">
        <f>calculate!AN73/1000</f>
        <v>257.05197071999999</v>
      </c>
      <c r="AO73">
        <f>calculate!AO73/1000</f>
        <v>293.01809007999998</v>
      </c>
      <c r="AP73">
        <f>calculate!AP73/1000</f>
        <v>328.98420944000003</v>
      </c>
      <c r="AQ73">
        <f>calculate!AQ73/1000</f>
        <v>364.95032880000002</v>
      </c>
      <c r="AR73">
        <f>calculate!AR73/1000</f>
        <v>400.91644815999996</v>
      </c>
      <c r="AS73">
        <f>calculate!AS73/1000</f>
        <v>436.88256751999995</v>
      </c>
      <c r="AT73">
        <f>calculate!AT73/1000</f>
        <v>472.84868687999989</v>
      </c>
      <c r="AU73">
        <f>calculate!AU73/1000</f>
        <v>508.79180999999994</v>
      </c>
      <c r="AV73">
        <f>calculate!AV73/1000</f>
        <v>508.79180999999994</v>
      </c>
      <c r="AW73">
        <f>calculate!AW73/1000</f>
        <v>508.79180999999994</v>
      </c>
      <c r="AX73">
        <f>calculate!AX73/1000</f>
        <v>508.79180999999994</v>
      </c>
      <c r="AY73">
        <f>calculate!AY73/1000</f>
        <v>508.79180999999994</v>
      </c>
      <c r="AZ73">
        <f>calculate!AZ73/1000</f>
        <v>508.79180999999994</v>
      </c>
    </row>
    <row r="74" spans="1:52">
      <c r="A74" s="3" t="s">
        <v>273</v>
      </c>
      <c r="B74" s="5" t="s">
        <v>101</v>
      </c>
      <c r="C74">
        <f>calculate!C74/1000</f>
        <v>401.81999999999988</v>
      </c>
      <c r="D74">
        <f>calculate!D74/1000</f>
        <v>407.56028571428573</v>
      </c>
      <c r="E74">
        <f>calculate!E74/1000</f>
        <v>413.3005714285714</v>
      </c>
      <c r="F74">
        <f>calculate!F74/1000</f>
        <v>419.04085714285713</v>
      </c>
      <c r="G74">
        <f>calculate!G74/1000</f>
        <v>424.78114285714292</v>
      </c>
      <c r="H74">
        <f>calculate!H74/1000</f>
        <v>430.52142857142871</v>
      </c>
      <c r="I74">
        <f>calculate!I74/1000</f>
        <v>436.26171428571439</v>
      </c>
      <c r="J74">
        <f>calculate!J74/1000</f>
        <v>442.00200000000007</v>
      </c>
      <c r="K74">
        <f>calculate!K74/1000</f>
        <v>447.74228571428586</v>
      </c>
      <c r="L74">
        <f>calculate!L74/1000</f>
        <v>453.48257142857153</v>
      </c>
      <c r="M74">
        <f>calculate!M74/1000</f>
        <v>459.22285714285732</v>
      </c>
      <c r="N74">
        <f>calculate!N74/1000</f>
        <v>464.96314285714294</v>
      </c>
      <c r="O74">
        <f>calculate!O74/1000</f>
        <v>470.70342857142879</v>
      </c>
      <c r="P74">
        <f>calculate!P74/1000</f>
        <v>476.44371428571452</v>
      </c>
      <c r="Q74">
        <f>calculate!Q74/1000</f>
        <v>482.18400000000025</v>
      </c>
      <c r="R74">
        <f>calculate!R74/1000</f>
        <v>487.92428571428593</v>
      </c>
      <c r="S74">
        <f>calculate!S74/1000</f>
        <v>493.66457142857166</v>
      </c>
      <c r="T74">
        <f>calculate!T74/1000</f>
        <v>499.4048571428574</v>
      </c>
      <c r="U74">
        <f>calculate!U74/1000</f>
        <v>505.14514285714318</v>
      </c>
      <c r="V74">
        <f>calculate!V74/1000</f>
        <v>510.88542857142892</v>
      </c>
      <c r="W74">
        <f>calculate!W74/1000</f>
        <v>516.62571428571459</v>
      </c>
      <c r="X74">
        <f>calculate!X74/1000</f>
        <v>522.36600000000033</v>
      </c>
      <c r="Y74">
        <f>calculate!Y74/1000</f>
        <v>528.10628571428606</v>
      </c>
      <c r="Z74">
        <f>calculate!Z74/1000</f>
        <v>533.84657142857179</v>
      </c>
      <c r="AA74">
        <f>calculate!AA74/1000</f>
        <v>539.58685714285764</v>
      </c>
      <c r="AB74">
        <f>calculate!AB74/1000</f>
        <v>545.32714285714326</v>
      </c>
      <c r="AC74">
        <f>calculate!AC74/1000</f>
        <v>551.06742857142899</v>
      </c>
      <c r="AD74">
        <f>calculate!AD74/1000</f>
        <v>556.80771428571484</v>
      </c>
      <c r="AE74">
        <f>calculate!AE74/1000</f>
        <v>562.54800000000057</v>
      </c>
      <c r="AF74">
        <f>calculate!AF74/1000</f>
        <v>568.2882857142863</v>
      </c>
      <c r="AG74">
        <f>calculate!AG74/1000</f>
        <v>574.02857142857192</v>
      </c>
      <c r="AH74">
        <f>calculate!AH74/1000</f>
        <v>579.76885714285777</v>
      </c>
      <c r="AI74">
        <f>calculate!AI74/1000</f>
        <v>585.50914285714339</v>
      </c>
      <c r="AJ74">
        <f>calculate!AJ74/1000</f>
        <v>591.24942857142912</v>
      </c>
      <c r="AK74">
        <f>calculate!AK74/1000</f>
        <v>596.98971428571474</v>
      </c>
      <c r="AL74">
        <f>calculate!AL74/1000</f>
        <v>602.73000000000059</v>
      </c>
      <c r="AM74">
        <f>calculate!AM74/1000</f>
        <v>608.47028571428655</v>
      </c>
      <c r="AN74">
        <f>calculate!AN74/1000</f>
        <v>614.21057142857205</v>
      </c>
      <c r="AO74">
        <f>calculate!AO74/1000</f>
        <v>619.9508571428579</v>
      </c>
      <c r="AP74">
        <f>calculate!AP74/1000</f>
        <v>625.69114285714363</v>
      </c>
      <c r="AQ74">
        <f>calculate!AQ74/1000</f>
        <v>631.43142857142936</v>
      </c>
      <c r="AR74">
        <f>calculate!AR74/1000</f>
        <v>637.1717142857151</v>
      </c>
      <c r="AS74">
        <f>calculate!AS74/1000</f>
        <v>642.91200000000083</v>
      </c>
      <c r="AT74">
        <f>calculate!AT74/1000</f>
        <v>648.65228571428634</v>
      </c>
      <c r="AU74">
        <f>calculate!AU74/1000</f>
        <v>654.39257142857207</v>
      </c>
      <c r="AV74">
        <f>calculate!AV74/1000</f>
        <v>660.1328571428578</v>
      </c>
      <c r="AW74">
        <f>calculate!AW74/1000</f>
        <v>665.87314285714331</v>
      </c>
      <c r="AX74">
        <f>calculate!AX74/1000</f>
        <v>671.61342857142915</v>
      </c>
      <c r="AY74">
        <f>calculate!AY74/1000</f>
        <v>677.35371428571466</v>
      </c>
      <c r="AZ74">
        <f>calculate!AZ74/1000</f>
        <v>683.09400000000005</v>
      </c>
    </row>
    <row r="75" spans="1:52">
      <c r="A75" s="3" t="s">
        <v>243</v>
      </c>
      <c r="B75" s="5" t="s">
        <v>103</v>
      </c>
      <c r="C75">
        <f>calculate!C75/1000</f>
        <v>0</v>
      </c>
      <c r="D75">
        <f>calculate!D75/1000</f>
        <v>0</v>
      </c>
      <c r="E75">
        <f>calculate!E75/1000</f>
        <v>0</v>
      </c>
      <c r="F75">
        <f>calculate!F75/1000</f>
        <v>0</v>
      </c>
      <c r="G75">
        <f>calculate!G75/1000</f>
        <v>0</v>
      </c>
      <c r="H75">
        <f>calculate!H75/1000</f>
        <v>0</v>
      </c>
      <c r="I75">
        <f>calculate!I75/1000</f>
        <v>0</v>
      </c>
      <c r="J75">
        <f>calculate!J75/1000</f>
        <v>0</v>
      </c>
      <c r="K75">
        <f>calculate!K75/1000</f>
        <v>0</v>
      </c>
      <c r="L75">
        <f>calculate!L75/1000</f>
        <v>0</v>
      </c>
      <c r="M75">
        <f>calculate!M75/1000</f>
        <v>0</v>
      </c>
      <c r="N75">
        <f>calculate!N75/1000</f>
        <v>0</v>
      </c>
      <c r="O75">
        <f>calculate!O75/1000</f>
        <v>0</v>
      </c>
      <c r="P75">
        <f>calculate!P75/1000</f>
        <v>0</v>
      </c>
      <c r="Q75">
        <f>calculate!Q75/1000</f>
        <v>0</v>
      </c>
      <c r="R75">
        <f>calculate!R75/1000</f>
        <v>0</v>
      </c>
      <c r="S75">
        <f>calculate!S75/1000</f>
        <v>0</v>
      </c>
      <c r="T75">
        <f>calculate!T75/1000</f>
        <v>0</v>
      </c>
      <c r="U75">
        <f>calculate!U75/1000</f>
        <v>0</v>
      </c>
      <c r="V75">
        <f>calculate!V75/1000</f>
        <v>0</v>
      </c>
      <c r="W75">
        <f>calculate!W75/1000</f>
        <v>0</v>
      </c>
      <c r="X75">
        <f>calculate!X75/1000</f>
        <v>0</v>
      </c>
      <c r="Y75">
        <f>calculate!Y75/1000</f>
        <v>0</v>
      </c>
      <c r="Z75">
        <f>calculate!Z75/1000</f>
        <v>0</v>
      </c>
      <c r="AA75">
        <f>calculate!AA75/1000</f>
        <v>0</v>
      </c>
      <c r="AB75">
        <f>calculate!AB75/1000</f>
        <v>0</v>
      </c>
      <c r="AC75">
        <f>calculate!AC75/1000</f>
        <v>0</v>
      </c>
      <c r="AD75">
        <f>calculate!AD75/1000</f>
        <v>0</v>
      </c>
      <c r="AE75">
        <f>calculate!AE75/1000</f>
        <v>0</v>
      </c>
      <c r="AF75">
        <f>calculate!AF75/1000</f>
        <v>0</v>
      </c>
      <c r="AG75">
        <f>calculate!AG75/1000</f>
        <v>0</v>
      </c>
      <c r="AH75">
        <f>calculate!AH75/1000</f>
        <v>0</v>
      </c>
      <c r="AI75">
        <f>calculate!AI75/1000</f>
        <v>0</v>
      </c>
      <c r="AJ75">
        <f>calculate!AJ75/1000</f>
        <v>0</v>
      </c>
      <c r="AK75">
        <f>calculate!AK75/1000</f>
        <v>0</v>
      </c>
      <c r="AL75">
        <f>calculate!AL75/1000</f>
        <v>0</v>
      </c>
      <c r="AM75">
        <f>calculate!AM75/1000</f>
        <v>0</v>
      </c>
      <c r="AN75">
        <f>calculate!AN75/1000</f>
        <v>0</v>
      </c>
      <c r="AO75">
        <f>calculate!AO75/1000</f>
        <v>0</v>
      </c>
      <c r="AP75">
        <f>calculate!AP75/1000</f>
        <v>0</v>
      </c>
      <c r="AQ75">
        <f>calculate!AQ75/1000</f>
        <v>0</v>
      </c>
      <c r="AR75">
        <f>calculate!AR75/1000</f>
        <v>0</v>
      </c>
      <c r="AS75">
        <f>calculate!AS75/1000</f>
        <v>0</v>
      </c>
      <c r="AT75">
        <f>calculate!AT75/1000</f>
        <v>0</v>
      </c>
      <c r="AU75">
        <f>calculate!AU75/1000</f>
        <v>0</v>
      </c>
      <c r="AV75">
        <f>calculate!AV75/1000</f>
        <v>0</v>
      </c>
      <c r="AW75">
        <f>calculate!AW75/1000</f>
        <v>0</v>
      </c>
      <c r="AX75">
        <f>calculate!AX75/1000</f>
        <v>0</v>
      </c>
      <c r="AY75">
        <f>calculate!AY75/1000</f>
        <v>0</v>
      </c>
      <c r="AZ75">
        <f>calculate!AZ75/1000</f>
        <v>0</v>
      </c>
    </row>
    <row r="76" spans="1:52">
      <c r="A76" s="3" t="s">
        <v>274</v>
      </c>
      <c r="B76" s="5" t="s">
        <v>108</v>
      </c>
      <c r="C76">
        <f>calculate!C76/1000</f>
        <v>0</v>
      </c>
      <c r="D76">
        <f>calculate!D76/1000</f>
        <v>0</v>
      </c>
      <c r="E76">
        <f>calculate!E76/1000</f>
        <v>0</v>
      </c>
      <c r="F76">
        <f>calculate!F76/1000</f>
        <v>0</v>
      </c>
      <c r="G76">
        <f>calculate!G76/1000</f>
        <v>0</v>
      </c>
      <c r="H76">
        <f>calculate!H76/1000</f>
        <v>3.7283862485877775</v>
      </c>
      <c r="I76">
        <f>calculate!I76/1000</f>
        <v>7.4567724971755549</v>
      </c>
      <c r="J76">
        <f>calculate!J76/1000</f>
        <v>11.185158745763333</v>
      </c>
      <c r="K76">
        <f>calculate!K76/1000</f>
        <v>14.91354499435111</v>
      </c>
      <c r="L76">
        <f>calculate!L76/1000</f>
        <v>18.641931242938888</v>
      </c>
      <c r="M76">
        <f>calculate!M76/1000</f>
        <v>22.370317491526666</v>
      </c>
      <c r="N76">
        <f>calculate!N76/1000</f>
        <v>26.098703740114448</v>
      </c>
      <c r="O76">
        <f>calculate!O76/1000</f>
        <v>29.827089988702227</v>
      </c>
      <c r="P76">
        <f>calculate!P76/1000</f>
        <v>33.555476237290002</v>
      </c>
      <c r="Q76">
        <f>calculate!Q76/1000</f>
        <v>37.283862485877783</v>
      </c>
      <c r="R76">
        <f>calculate!R76/1000</f>
        <v>41.012248734465565</v>
      </c>
      <c r="S76">
        <f>calculate!S76/1000</f>
        <v>44.74063498305334</v>
      </c>
      <c r="T76">
        <f>calculate!T76/1000</f>
        <v>48.469021231641122</v>
      </c>
      <c r="U76">
        <f>calculate!U76/1000</f>
        <v>52.197407480228897</v>
      </c>
      <c r="V76">
        <f>calculate!V76/1000</f>
        <v>55.925793728816679</v>
      </c>
      <c r="W76">
        <f>calculate!W76/1000</f>
        <v>59.654179977404453</v>
      </c>
      <c r="X76">
        <f>calculate!X76/1000</f>
        <v>63.382566225992235</v>
      </c>
      <c r="Y76">
        <f>calculate!Y76/1000</f>
        <v>67.110952474579989</v>
      </c>
      <c r="Z76">
        <f>calculate!Z76/1000</f>
        <v>70.839338723167771</v>
      </c>
      <c r="AA76">
        <f>calculate!AA76/1000</f>
        <v>74.567724971755538</v>
      </c>
      <c r="AB76">
        <f>calculate!AB76/1000</f>
        <v>78.29611122034332</v>
      </c>
      <c r="AC76">
        <f>calculate!AC76/1000</f>
        <v>82.024497468931088</v>
      </c>
      <c r="AD76">
        <f>calculate!AD76/1000</f>
        <v>85.75288371751887</v>
      </c>
      <c r="AE76">
        <f>calculate!AE76/1000</f>
        <v>89.481269966106623</v>
      </c>
      <c r="AF76">
        <f>calculate!AF76/1000</f>
        <v>93.209656214694405</v>
      </c>
      <c r="AG76">
        <f>calculate!AG76/1000</f>
        <v>96.938042463282201</v>
      </c>
      <c r="AH76">
        <f>calculate!AH76/1000</f>
        <v>100.66642871186997</v>
      </c>
      <c r="AI76">
        <f>calculate!AI76/1000</f>
        <v>104.39481496045772</v>
      </c>
      <c r="AJ76">
        <f>calculate!AJ76/1000</f>
        <v>108.12320120904549</v>
      </c>
      <c r="AK76">
        <f>calculate!AK76/1000</f>
        <v>111.85158745763326</v>
      </c>
      <c r="AL76">
        <f>calculate!AL76/1000</f>
        <v>115.57997370622107</v>
      </c>
      <c r="AM76">
        <f>calculate!AM76/1000</f>
        <v>119.30835995480884</v>
      </c>
      <c r="AN76">
        <f>calculate!AN76/1000</f>
        <v>123.03674620339659</v>
      </c>
      <c r="AO76">
        <f>calculate!AO76/1000</f>
        <v>126.76513245198439</v>
      </c>
      <c r="AP76">
        <f>calculate!AP76/1000</f>
        <v>130.49351870057214</v>
      </c>
      <c r="AQ76">
        <f>calculate!AQ76/1000</f>
        <v>134.22190494915992</v>
      </c>
      <c r="AR76">
        <f>calculate!AR76/1000</f>
        <v>137.9502911977477</v>
      </c>
      <c r="AS76">
        <f>calculate!AS76/1000</f>
        <v>141.67867744633548</v>
      </c>
      <c r="AT76">
        <f>calculate!AT76/1000</f>
        <v>145.40706369492324</v>
      </c>
      <c r="AU76">
        <f>calculate!AU76/1000</f>
        <v>149.13544994351102</v>
      </c>
      <c r="AV76">
        <f>calculate!AV76/1000</f>
        <v>152.8638361920988</v>
      </c>
      <c r="AW76">
        <f>calculate!AW76/1000</f>
        <v>156.59222244068656</v>
      </c>
      <c r="AX76">
        <f>calculate!AX76/1000</f>
        <v>160.32060868927434</v>
      </c>
      <c r="AY76">
        <f>calculate!AY76/1000</f>
        <v>164.04899493786212</v>
      </c>
      <c r="AZ76">
        <f>calculate!AZ76/1000</f>
        <v>167.77738118645001</v>
      </c>
    </row>
    <row r="77" spans="1:52">
      <c r="A77" s="3" t="s">
        <v>244</v>
      </c>
      <c r="B77" s="5" t="s">
        <v>112</v>
      </c>
      <c r="C77">
        <f>calculate!C77/1000</f>
        <v>0</v>
      </c>
      <c r="D77">
        <f>calculate!D77/1000</f>
        <v>0</v>
      </c>
      <c r="E77">
        <f>calculate!E77/1000</f>
        <v>0</v>
      </c>
      <c r="F77">
        <f>calculate!F77/1000</f>
        <v>0</v>
      </c>
      <c r="G77">
        <f>calculate!G77/1000</f>
        <v>0</v>
      </c>
      <c r="H77">
        <f>calculate!H77/1000</f>
        <v>0</v>
      </c>
      <c r="I77">
        <f>calculate!I77/1000</f>
        <v>0</v>
      </c>
      <c r="J77">
        <f>calculate!J77/1000</f>
        <v>0</v>
      </c>
      <c r="K77">
        <f>calculate!K77/1000</f>
        <v>0</v>
      </c>
      <c r="L77">
        <f>calculate!L77/1000</f>
        <v>0</v>
      </c>
      <c r="M77">
        <f>calculate!M77/1000</f>
        <v>0</v>
      </c>
      <c r="N77">
        <f>calculate!N77/1000</f>
        <v>0</v>
      </c>
      <c r="O77">
        <f>calculate!O77/1000</f>
        <v>0</v>
      </c>
      <c r="P77">
        <f>calculate!P77/1000</f>
        <v>0</v>
      </c>
      <c r="Q77">
        <f>calculate!Q77/1000</f>
        <v>0</v>
      </c>
      <c r="R77">
        <f>calculate!R77/1000</f>
        <v>0</v>
      </c>
      <c r="S77">
        <f>calculate!S77/1000</f>
        <v>0</v>
      </c>
      <c r="T77">
        <f>calculate!T77/1000</f>
        <v>0</v>
      </c>
      <c r="U77">
        <f>calculate!U77/1000</f>
        <v>0</v>
      </c>
      <c r="V77">
        <f>calculate!V77/1000</f>
        <v>0</v>
      </c>
      <c r="W77">
        <f>calculate!W77/1000</f>
        <v>0</v>
      </c>
      <c r="X77">
        <f>calculate!X77/1000</f>
        <v>0</v>
      </c>
      <c r="Y77">
        <f>calculate!Y77/1000</f>
        <v>0</v>
      </c>
      <c r="Z77">
        <f>calculate!Z77/1000</f>
        <v>0</v>
      </c>
      <c r="AA77">
        <f>calculate!AA77/1000</f>
        <v>0</v>
      </c>
      <c r="AB77">
        <f>calculate!AB77/1000</f>
        <v>0</v>
      </c>
      <c r="AC77">
        <f>calculate!AC77/1000</f>
        <v>0</v>
      </c>
      <c r="AD77">
        <f>calculate!AD77/1000</f>
        <v>0</v>
      </c>
      <c r="AE77">
        <f>calculate!AE77/1000</f>
        <v>0</v>
      </c>
      <c r="AF77">
        <f>calculate!AF77/1000</f>
        <v>0</v>
      </c>
      <c r="AG77">
        <f>calculate!AG77/1000</f>
        <v>0</v>
      </c>
      <c r="AH77">
        <f>calculate!AH77/1000</f>
        <v>0</v>
      </c>
      <c r="AI77">
        <f>calculate!AI77/1000</f>
        <v>0</v>
      </c>
      <c r="AJ77">
        <f>calculate!AJ77/1000</f>
        <v>0</v>
      </c>
      <c r="AK77">
        <f>calculate!AK77/1000</f>
        <v>0</v>
      </c>
      <c r="AL77">
        <f>calculate!AL77/1000</f>
        <v>0</v>
      </c>
      <c r="AM77">
        <f>calculate!AM77/1000</f>
        <v>0</v>
      </c>
      <c r="AN77">
        <f>calculate!AN77/1000</f>
        <v>0</v>
      </c>
      <c r="AO77">
        <f>calculate!AO77/1000</f>
        <v>0</v>
      </c>
      <c r="AP77">
        <f>calculate!AP77/1000</f>
        <v>0</v>
      </c>
      <c r="AQ77">
        <f>calculate!AQ77/1000</f>
        <v>0</v>
      </c>
      <c r="AR77">
        <f>calculate!AR77/1000</f>
        <v>0</v>
      </c>
      <c r="AS77">
        <f>calculate!AS77/1000</f>
        <v>0</v>
      </c>
      <c r="AT77">
        <f>calculate!AT77/1000</f>
        <v>0</v>
      </c>
      <c r="AU77">
        <f>calculate!AU77/1000</f>
        <v>0</v>
      </c>
      <c r="AV77">
        <f>calculate!AV77/1000</f>
        <v>0</v>
      </c>
      <c r="AW77">
        <f>calculate!AW77/1000</f>
        <v>0</v>
      </c>
      <c r="AX77">
        <f>calculate!AX77/1000</f>
        <v>0</v>
      </c>
      <c r="AY77">
        <f>calculate!AY77/1000</f>
        <v>0</v>
      </c>
      <c r="AZ77">
        <f>calculate!AZ77/1000</f>
        <v>0</v>
      </c>
    </row>
    <row r="78" spans="1:52">
      <c r="A78" s="3" t="s">
        <v>275</v>
      </c>
      <c r="B78" s="5" t="s">
        <v>110</v>
      </c>
      <c r="C78">
        <f>calculate!C78/1000</f>
        <v>0</v>
      </c>
      <c r="D78">
        <f>calculate!D78/1000</f>
        <v>0</v>
      </c>
      <c r="E78">
        <f>calculate!E78/1000</f>
        <v>0</v>
      </c>
      <c r="F78">
        <f>calculate!F78/1000</f>
        <v>0</v>
      </c>
      <c r="G78">
        <f>calculate!G78/1000</f>
        <v>0</v>
      </c>
      <c r="H78">
        <f>calculate!H78/1000</f>
        <v>0</v>
      </c>
      <c r="I78">
        <f>calculate!I78/1000</f>
        <v>0</v>
      </c>
      <c r="J78">
        <f>calculate!J78/1000</f>
        <v>0</v>
      </c>
      <c r="K78">
        <f>calculate!K78/1000</f>
        <v>0</v>
      </c>
      <c r="L78">
        <f>calculate!L78/1000</f>
        <v>0</v>
      </c>
      <c r="M78">
        <f>calculate!M78/1000</f>
        <v>0</v>
      </c>
      <c r="N78">
        <f>calculate!N78/1000</f>
        <v>0</v>
      </c>
      <c r="O78">
        <f>calculate!O78/1000</f>
        <v>0</v>
      </c>
      <c r="P78">
        <f>calculate!P78/1000</f>
        <v>1.1246179999999999</v>
      </c>
      <c r="Q78">
        <f>calculate!Q78/1000</f>
        <v>2.2492359999999998</v>
      </c>
      <c r="R78">
        <f>calculate!R78/1000</f>
        <v>3.3738540000000001</v>
      </c>
      <c r="S78">
        <f>calculate!S78/1000</f>
        <v>4.4984719999999996</v>
      </c>
      <c r="T78">
        <f>calculate!T78/1000</f>
        <v>5.6230899999999986</v>
      </c>
      <c r="U78">
        <f>calculate!U78/1000</f>
        <v>6.7477080000000003</v>
      </c>
      <c r="V78">
        <f>calculate!V78/1000</f>
        <v>7.8723259999999993</v>
      </c>
      <c r="W78">
        <f>calculate!W78/1000</f>
        <v>8.9969439999999992</v>
      </c>
      <c r="X78">
        <f>calculate!X78/1000</f>
        <v>10.121561999999999</v>
      </c>
      <c r="Y78">
        <f>calculate!Y78/1000</f>
        <v>11.246179999999997</v>
      </c>
      <c r="Z78">
        <f>calculate!Z78/1000</f>
        <v>12.370798000000001</v>
      </c>
      <c r="AA78">
        <f>calculate!AA78/1000</f>
        <v>13.495416000000002</v>
      </c>
      <c r="AB78">
        <f>calculate!AB78/1000</f>
        <v>14.620034000000008</v>
      </c>
      <c r="AC78">
        <f>calculate!AC78/1000</f>
        <v>15.744652000000006</v>
      </c>
      <c r="AD78">
        <f>calculate!AD78/1000</f>
        <v>16.869270000000007</v>
      </c>
      <c r="AE78">
        <f>calculate!AE78/1000</f>
        <v>17.993888000000005</v>
      </c>
      <c r="AF78">
        <f>calculate!AF78/1000</f>
        <v>19.118506000000004</v>
      </c>
      <c r="AG78">
        <f>calculate!AG78/1000</f>
        <v>20.243124000000009</v>
      </c>
      <c r="AH78">
        <f>calculate!AH78/1000</f>
        <v>21.36774200000001</v>
      </c>
      <c r="AI78">
        <f>calculate!AI78/1000</f>
        <v>22.492360000000012</v>
      </c>
      <c r="AJ78">
        <f>calculate!AJ78/1000</f>
        <v>23.616978000000014</v>
      </c>
      <c r="AK78">
        <f>calculate!AK78/1000</f>
        <v>24.741596000000008</v>
      </c>
      <c r="AL78">
        <f>calculate!AL78/1000</f>
        <v>25.866214000000014</v>
      </c>
      <c r="AM78">
        <f>calculate!AM78/1000</f>
        <v>26.990832000000015</v>
      </c>
      <c r="AN78">
        <f>calculate!AN78/1000</f>
        <v>28.11545000000002</v>
      </c>
      <c r="AO78">
        <f>calculate!AO78/1000</f>
        <v>29.240068000000019</v>
      </c>
      <c r="AP78">
        <f>calculate!AP78/1000</f>
        <v>30.364686000000017</v>
      </c>
      <c r="AQ78">
        <f>calculate!AQ78/1000</f>
        <v>31.489304000000015</v>
      </c>
      <c r="AR78">
        <f>calculate!AR78/1000</f>
        <v>32.613922000000024</v>
      </c>
      <c r="AS78">
        <f>calculate!AS78/1000</f>
        <v>33.738540000000022</v>
      </c>
      <c r="AT78">
        <f>calculate!AT78/1000</f>
        <v>34.86315800000002</v>
      </c>
      <c r="AU78">
        <f>calculate!AU78/1000</f>
        <v>35.987776000000018</v>
      </c>
      <c r="AV78">
        <f>calculate!AV78/1000</f>
        <v>37.112394000000023</v>
      </c>
      <c r="AW78">
        <f>calculate!AW78/1000</f>
        <v>38.237012000000021</v>
      </c>
      <c r="AX78">
        <f>calculate!AX78/1000</f>
        <v>39.361630000000034</v>
      </c>
      <c r="AY78">
        <f>calculate!AY78/1000</f>
        <v>40.486248000000032</v>
      </c>
      <c r="AZ78">
        <f>calculate!AZ78/1000</f>
        <v>41.610866000000001</v>
      </c>
    </row>
    <row r="79" spans="1:52">
      <c r="A79" s="3" t="s">
        <v>365</v>
      </c>
      <c r="B79" s="5" t="s">
        <v>109</v>
      </c>
      <c r="C79">
        <f>calculate!C79/1000</f>
        <v>66.508473684210514</v>
      </c>
      <c r="D79">
        <f>calculate!D79/1000</f>
        <v>67.458594736842102</v>
      </c>
      <c r="E79">
        <f>calculate!E79/1000</f>
        <v>68.408715789473675</v>
      </c>
      <c r="F79">
        <f>calculate!F79/1000</f>
        <v>69.358836842105262</v>
      </c>
      <c r="G79">
        <f>calculate!G79/1000</f>
        <v>70.308957894736849</v>
      </c>
      <c r="H79">
        <f>calculate!H79/1000</f>
        <v>71.259078947368408</v>
      </c>
      <c r="I79">
        <f>calculate!I79/1000</f>
        <v>72.209199999999996</v>
      </c>
      <c r="J79">
        <f>calculate!J79/1000</f>
        <v>73.159321052631583</v>
      </c>
      <c r="K79">
        <f>calculate!K79/1000</f>
        <v>74.109442105263156</v>
      </c>
      <c r="L79">
        <f>calculate!L79/1000</f>
        <v>75.059563157894729</v>
      </c>
      <c r="M79">
        <f>calculate!M79/1000</f>
        <v>76.009684210526316</v>
      </c>
      <c r="N79">
        <f>calculate!N79/1000</f>
        <v>76.959805263157904</v>
      </c>
      <c r="O79">
        <f>calculate!O79/1000</f>
        <v>77.909926315789477</v>
      </c>
      <c r="P79">
        <f>calculate!P79/1000</f>
        <v>78.860047368421064</v>
      </c>
      <c r="Q79">
        <f>calculate!Q79/1000</f>
        <v>79.810168421052637</v>
      </c>
      <c r="R79">
        <f>calculate!R79/1000</f>
        <v>80.76028947368421</v>
      </c>
      <c r="S79">
        <f>calculate!S79/1000</f>
        <v>81.710410526315783</v>
      </c>
      <c r="T79">
        <f>calculate!T79/1000</f>
        <v>82.660531578947385</v>
      </c>
      <c r="U79">
        <f>calculate!U79/1000</f>
        <v>83.610652631578972</v>
      </c>
      <c r="V79">
        <f>calculate!V79/1000</f>
        <v>84.560773684210545</v>
      </c>
      <c r="W79">
        <f>calculate!W79/1000</f>
        <v>85.510894736842118</v>
      </c>
      <c r="X79">
        <f>calculate!X79/1000</f>
        <v>86.461015789473691</v>
      </c>
      <c r="Y79">
        <f>calculate!Y79/1000</f>
        <v>87.411136842105293</v>
      </c>
      <c r="Z79">
        <f>calculate!Z79/1000</f>
        <v>88.361257894736852</v>
      </c>
      <c r="AA79">
        <f>calculate!AA79/1000</f>
        <v>89.311378947368439</v>
      </c>
      <c r="AB79">
        <f>calculate!AB79/1000</f>
        <v>90.261499999999998</v>
      </c>
      <c r="AC79">
        <f>calculate!AC79/1000</f>
        <v>91.281454950000011</v>
      </c>
      <c r="AD79">
        <f>calculate!AD79/1000</f>
        <v>92.301409899999982</v>
      </c>
      <c r="AE79">
        <f>calculate!AE79/1000</f>
        <v>93.321364849999966</v>
      </c>
      <c r="AF79">
        <f>calculate!AF79/1000</f>
        <v>94.34131979999998</v>
      </c>
      <c r="AG79">
        <f>calculate!AG79/1000</f>
        <v>95.361274749999964</v>
      </c>
      <c r="AH79">
        <f>calculate!AH79/1000</f>
        <v>96.381229699999963</v>
      </c>
      <c r="AI79">
        <f>calculate!AI79/1000</f>
        <v>97.401184649999976</v>
      </c>
      <c r="AJ79">
        <f>calculate!AJ79/1000</f>
        <v>98.421139599999975</v>
      </c>
      <c r="AK79">
        <f>calculate!AK79/1000</f>
        <v>99.44109454999996</v>
      </c>
      <c r="AL79">
        <f>calculate!AL79/1000</f>
        <v>101.99549499999999</v>
      </c>
      <c r="AM79">
        <f>calculate!AM79/1000</f>
        <v>101.99549499999999</v>
      </c>
      <c r="AN79">
        <f>calculate!AN79/1000</f>
        <v>101.99549499999999</v>
      </c>
      <c r="AO79">
        <f>calculate!AO79/1000</f>
        <v>101.99549499999999</v>
      </c>
      <c r="AP79">
        <f>calculate!AP79/1000</f>
        <v>101.99549499999999</v>
      </c>
      <c r="AQ79">
        <f>calculate!AQ79/1000</f>
        <v>101.99549499999999</v>
      </c>
      <c r="AR79">
        <f>calculate!AR79/1000</f>
        <v>101.99549499999999</v>
      </c>
      <c r="AS79">
        <f>calculate!AS79/1000</f>
        <v>101.99549499999999</v>
      </c>
      <c r="AT79">
        <f>calculate!AT79/1000</f>
        <v>101.99549499999999</v>
      </c>
      <c r="AU79">
        <f>calculate!AU79/1000</f>
        <v>101.99549499999999</v>
      </c>
      <c r="AV79">
        <f>calculate!AV79/1000</f>
        <v>101.99549499999999</v>
      </c>
      <c r="AW79">
        <f>calculate!AW79/1000</f>
        <v>101.99549499999999</v>
      </c>
      <c r="AX79">
        <f>calculate!AX79/1000</f>
        <v>101.99549499999999</v>
      </c>
      <c r="AY79">
        <f>calculate!AY79/1000</f>
        <v>101.99549499999999</v>
      </c>
      <c r="AZ79">
        <f>calculate!AZ79/1000</f>
        <v>101.99549499999999</v>
      </c>
    </row>
    <row r="80" spans="1:52">
      <c r="A80" s="3" t="s">
        <v>276</v>
      </c>
      <c r="B80" s="5" t="s">
        <v>113</v>
      </c>
      <c r="C80">
        <f>calculate!C80/1000</f>
        <v>6013.0518896875001</v>
      </c>
      <c r="D80">
        <f>calculate!D80/1000</f>
        <v>6098.9526309687508</v>
      </c>
      <c r="E80">
        <f>calculate!E80/1000</f>
        <v>6184.8533722499997</v>
      </c>
      <c r="F80">
        <f>calculate!F80/1000</f>
        <v>6270.7541135312485</v>
      </c>
      <c r="G80">
        <f>calculate!G80/1000</f>
        <v>6356.6548548124983</v>
      </c>
      <c r="H80">
        <f>calculate!H80/1000</f>
        <v>6442.555596093749</v>
      </c>
      <c r="I80">
        <f>calculate!I80/1000</f>
        <v>6528.4563373749988</v>
      </c>
      <c r="J80">
        <f>calculate!J80/1000</f>
        <v>6614.3570786562486</v>
      </c>
      <c r="K80">
        <f>calculate!K80/1000</f>
        <v>6700.2578199374984</v>
      </c>
      <c r="L80">
        <f>calculate!L80/1000</f>
        <v>6786.1585612187491</v>
      </c>
      <c r="M80">
        <f>calculate!M80/1000</f>
        <v>6872.0593024999989</v>
      </c>
      <c r="N80">
        <f>calculate!N80/1000</f>
        <v>6875.2184550000002</v>
      </c>
      <c r="O80">
        <f>calculate!O80/1000</f>
        <v>6869.8930264999999</v>
      </c>
      <c r="P80">
        <f>calculate!P80/1000</f>
        <v>6870.8859030000003</v>
      </c>
      <c r="Q80">
        <f>calculate!Q80/1000</f>
        <v>6874.3158399999993</v>
      </c>
      <c r="R80">
        <f>calculate!R80/1000</f>
        <v>6874.9476704999988</v>
      </c>
      <c r="S80">
        <f>calculate!S80/1000</f>
        <v>6874.4061014999997</v>
      </c>
      <c r="T80">
        <f>calculate!T80/1000</f>
        <v>6876.6626389999992</v>
      </c>
      <c r="U80">
        <f>calculate!U80/1000</f>
        <v>6872.1495639999994</v>
      </c>
      <c r="V80">
        <f>calculate!V80/1000</f>
        <v>6876.9334234999997</v>
      </c>
      <c r="W80">
        <f>calculate!W80/1000</f>
        <v>6875.4892394999997</v>
      </c>
      <c r="X80">
        <f>calculate!X80/1000</f>
        <v>6936.0547059999999</v>
      </c>
      <c r="Y80">
        <f>calculate!Y80/1000</f>
        <v>6974.054797499999</v>
      </c>
      <c r="Z80">
        <f>calculate!Z80/1000</f>
        <v>6866.1923049999996</v>
      </c>
      <c r="AA80">
        <f>calculate!AA80/1000</f>
        <v>6865.6507359999996</v>
      </c>
      <c r="AB80">
        <f>calculate!AB80/1000</f>
        <v>7210.0886199999995</v>
      </c>
      <c r="AC80">
        <f>calculate!AC80/1000</f>
        <v>7210.0886199999995</v>
      </c>
      <c r="AD80">
        <f>calculate!AD80/1000</f>
        <v>7210.0886199999995</v>
      </c>
      <c r="AE80">
        <f>calculate!AE80/1000</f>
        <v>7210.0886199999995</v>
      </c>
      <c r="AF80">
        <f>calculate!AF80/1000</f>
        <v>7210.0886199999995</v>
      </c>
      <c r="AG80">
        <f>calculate!AG80/1000</f>
        <v>7225.4330749999999</v>
      </c>
      <c r="AH80">
        <f>calculate!AH80/1000</f>
        <v>6982.6296400000001</v>
      </c>
      <c r="AI80">
        <f>calculate!AI80/1000</f>
        <v>7175.7892499999998</v>
      </c>
      <c r="AJ80">
        <f>calculate!AJ80/1000</f>
        <v>7175.7892499999998</v>
      </c>
      <c r="AK80">
        <f>calculate!AK80/1000</f>
        <v>7175.7892499999998</v>
      </c>
      <c r="AL80">
        <f>calculate!AL80/1000</f>
        <v>7175.7892499999998</v>
      </c>
      <c r="AM80">
        <f>calculate!AM80/1000</f>
        <v>7184.8153999999995</v>
      </c>
      <c r="AN80">
        <f>calculate!AN80/1000</f>
        <v>7168.5683300000001</v>
      </c>
      <c r="AO80">
        <f>calculate!AO80/1000</f>
        <v>7123.4375799999998</v>
      </c>
      <c r="AP80">
        <f>calculate!AP80/1000</f>
        <v>7123.4375799999998</v>
      </c>
      <c r="AQ80">
        <f>calculate!AQ80/1000</f>
        <v>7133.0955605000008</v>
      </c>
      <c r="AR80">
        <f>calculate!AR80/1000</f>
        <v>7110.7107084999998</v>
      </c>
      <c r="AS80">
        <f>calculate!AS80/1000</f>
        <v>7125.9649019999997</v>
      </c>
      <c r="AT80">
        <f>calculate!AT80/1000</f>
        <v>7125.9649019999997</v>
      </c>
      <c r="AU80">
        <f>calculate!AU80/1000</f>
        <v>7125.9649019999997</v>
      </c>
      <c r="AV80">
        <f>calculate!AV80/1000</f>
        <v>7127.0480399999988</v>
      </c>
      <c r="AW80">
        <f>calculate!AW80/1000</f>
        <v>6994.0928504999993</v>
      </c>
      <c r="AX80">
        <f>calculate!AX80/1000</f>
        <v>6996.8006954999992</v>
      </c>
      <c r="AY80">
        <f>calculate!AY80/1000</f>
        <v>6848.7718354999997</v>
      </c>
      <c r="AZ80">
        <f>calculate!AZ80/1000</f>
        <v>6848.7718354999997</v>
      </c>
    </row>
    <row r="81" spans="1:52">
      <c r="A81" s="3" t="s">
        <v>277</v>
      </c>
      <c r="B81" s="5" t="s">
        <v>119</v>
      </c>
      <c r="C81">
        <f>calculate!C81/1000</f>
        <v>0</v>
      </c>
      <c r="D81">
        <f>calculate!D81/1000</f>
        <v>0</v>
      </c>
      <c r="E81">
        <f>calculate!E81/1000</f>
        <v>0</v>
      </c>
      <c r="F81">
        <f>calculate!F81/1000</f>
        <v>0</v>
      </c>
      <c r="G81">
        <f>calculate!G81/1000</f>
        <v>0</v>
      </c>
      <c r="H81">
        <f>calculate!H81/1000</f>
        <v>0</v>
      </c>
      <c r="I81">
        <f>calculate!I81/1000</f>
        <v>0</v>
      </c>
      <c r="J81">
        <f>calculate!J81/1000</f>
        <v>0</v>
      </c>
      <c r="K81">
        <f>calculate!K81/1000</f>
        <v>0</v>
      </c>
      <c r="L81">
        <f>calculate!L81/1000</f>
        <v>0</v>
      </c>
      <c r="M81">
        <f>calculate!M81/1000</f>
        <v>0</v>
      </c>
      <c r="N81">
        <f>calculate!N81/1000</f>
        <v>0</v>
      </c>
      <c r="O81">
        <f>calculate!O81/1000</f>
        <v>0</v>
      </c>
      <c r="P81">
        <f>calculate!P81/1000</f>
        <v>0</v>
      </c>
      <c r="Q81">
        <f>calculate!Q81/1000</f>
        <v>0</v>
      </c>
      <c r="R81">
        <f>calculate!R81/1000</f>
        <v>0</v>
      </c>
      <c r="S81">
        <f>calculate!S81/1000</f>
        <v>0</v>
      </c>
      <c r="T81">
        <f>calculate!T81/1000</f>
        <v>0</v>
      </c>
      <c r="U81">
        <f>calculate!U81/1000</f>
        <v>0</v>
      </c>
      <c r="V81">
        <f>calculate!V81/1000</f>
        <v>0</v>
      </c>
      <c r="W81">
        <f>calculate!W81/1000</f>
        <v>0</v>
      </c>
      <c r="X81">
        <f>calculate!X81/1000</f>
        <v>0</v>
      </c>
      <c r="Y81">
        <f>calculate!Y81/1000</f>
        <v>0</v>
      </c>
      <c r="Z81">
        <f>calculate!Z81/1000</f>
        <v>0</v>
      </c>
      <c r="AA81">
        <f>calculate!AA81/1000</f>
        <v>0</v>
      </c>
      <c r="AB81">
        <f>calculate!AB81/1000</f>
        <v>0</v>
      </c>
      <c r="AC81">
        <f>calculate!AC81/1000</f>
        <v>0</v>
      </c>
      <c r="AD81">
        <f>calculate!AD81/1000</f>
        <v>0</v>
      </c>
      <c r="AE81">
        <f>calculate!AE81/1000</f>
        <v>0</v>
      </c>
      <c r="AF81">
        <f>calculate!AF81/1000</f>
        <v>0</v>
      </c>
      <c r="AG81">
        <f>calculate!AG81/1000</f>
        <v>0</v>
      </c>
      <c r="AH81">
        <f>calculate!AH81/1000</f>
        <v>0</v>
      </c>
      <c r="AI81">
        <f>calculate!AI81/1000</f>
        <v>0</v>
      </c>
      <c r="AJ81">
        <f>calculate!AJ81/1000</f>
        <v>0</v>
      </c>
      <c r="AK81">
        <f>calculate!AK81/1000</f>
        <v>0</v>
      </c>
      <c r="AL81">
        <f>calculate!AL81/1000</f>
        <v>0</v>
      </c>
      <c r="AM81">
        <f>calculate!AM81/1000</f>
        <v>0</v>
      </c>
      <c r="AN81">
        <f>calculate!AN81/1000</f>
        <v>0</v>
      </c>
      <c r="AO81">
        <f>calculate!AO81/1000</f>
        <v>0</v>
      </c>
      <c r="AP81">
        <f>calculate!AP81/1000</f>
        <v>0</v>
      </c>
      <c r="AQ81">
        <f>calculate!AQ81/1000</f>
        <v>0</v>
      </c>
      <c r="AR81">
        <f>calculate!AR81/1000</f>
        <v>0</v>
      </c>
      <c r="AS81">
        <f>calculate!AS81/1000</f>
        <v>0</v>
      </c>
      <c r="AT81">
        <f>calculate!AT81/1000</f>
        <v>0</v>
      </c>
      <c r="AU81">
        <f>calculate!AU81/1000</f>
        <v>0</v>
      </c>
      <c r="AV81">
        <f>calculate!AV81/1000</f>
        <v>0</v>
      </c>
      <c r="AW81">
        <f>calculate!AW81/1000</f>
        <v>0</v>
      </c>
      <c r="AX81">
        <f>calculate!AX81/1000</f>
        <v>0</v>
      </c>
      <c r="AY81">
        <f>calculate!AY81/1000</f>
        <v>0</v>
      </c>
      <c r="AZ81">
        <f>calculate!AZ81/1000</f>
        <v>0</v>
      </c>
    </row>
    <row r="82" spans="1:52">
      <c r="A82" s="3" t="s">
        <v>278</v>
      </c>
      <c r="B82" s="5" t="s">
        <v>115</v>
      </c>
      <c r="C82">
        <f>calculate!C82/1000</f>
        <v>41333.682202688222</v>
      </c>
      <c r="D82">
        <f>calculate!D82/1000</f>
        <v>43218.498111130808</v>
      </c>
      <c r="E82">
        <f>calculate!E82/1000</f>
        <v>45189.261624998391</v>
      </c>
      <c r="F82">
        <f>calculate!F82/1000</f>
        <v>47249.891955098312</v>
      </c>
      <c r="G82">
        <f>calculate!G82/1000</f>
        <v>49404.487028250798</v>
      </c>
      <c r="H82">
        <f>calculate!H82/1000</f>
        <v>51657.331636739036</v>
      </c>
      <c r="I82">
        <f>calculate!I82/1000</f>
        <v>54012.905959374344</v>
      </c>
      <c r="J82">
        <f>calculate!J82/1000</f>
        <v>56475.894471121814</v>
      </c>
      <c r="K82">
        <f>calculate!K82/1000</f>
        <v>59051.19525900497</v>
      </c>
      <c r="L82">
        <f>calculate!L82/1000</f>
        <v>61743.929762815605</v>
      </c>
      <c r="M82">
        <f>calculate!M82/1000</f>
        <v>64559.452959999995</v>
      </c>
      <c r="N82">
        <f>calculate!N82/1000</f>
        <v>64548.910920000002</v>
      </c>
      <c r="O82">
        <f>calculate!O82/1000</f>
        <v>64712.312540000006</v>
      </c>
      <c r="P82">
        <f>calculate!P82/1000</f>
        <v>64791.377840000001</v>
      </c>
      <c r="Q82">
        <f>calculate!Q82/1000</f>
        <v>65202.517399999997</v>
      </c>
      <c r="R82">
        <f>calculate!R82/1000</f>
        <v>65187.758543999997</v>
      </c>
      <c r="S82">
        <f>calculate!S82/1000</f>
        <v>65163.511852000003</v>
      </c>
      <c r="T82">
        <f>calculate!T82/1000</f>
        <v>65335.347103999993</v>
      </c>
      <c r="U82">
        <f>calculate!U82/1000</f>
        <v>65344.834940000008</v>
      </c>
      <c r="V82">
        <f>calculate!V82/1000</f>
        <v>65583.085044000007</v>
      </c>
      <c r="W82">
        <f>calculate!W82/1000</f>
        <v>65747.540867999996</v>
      </c>
      <c r="X82">
        <f>calculate!X82/1000</f>
        <v>65843.473431999999</v>
      </c>
      <c r="Y82">
        <f>calculate!Y82/1000</f>
        <v>65872.991144</v>
      </c>
      <c r="Z82">
        <f>calculate!Z82/1000</f>
        <v>65847.690247999999</v>
      </c>
      <c r="AA82">
        <f>calculate!AA82/1000</f>
        <v>65846.636043999999</v>
      </c>
      <c r="AB82">
        <f>calculate!AB82/1000</f>
        <v>66056.422640000004</v>
      </c>
      <c r="AC82">
        <f>calculate!AC82/1000</f>
        <v>66325.244659999997</v>
      </c>
      <c r="AD82">
        <f>calculate!AD82/1000</f>
        <v>66124.945899999992</v>
      </c>
      <c r="AE82">
        <f>calculate!AE82/1000</f>
        <v>65882.47898</v>
      </c>
      <c r="AF82">
        <f>calculate!AF82/1000</f>
        <v>66214.553240000008</v>
      </c>
      <c r="AG82">
        <f>calculate!AG82/1000</f>
        <v>66160.788835999992</v>
      </c>
      <c r="AH82">
        <f>calculate!AH82/1000</f>
        <v>66444.369712</v>
      </c>
      <c r="AI82">
        <f>calculate!AI82/1000</f>
        <v>66562.440559999988</v>
      </c>
      <c r="AJ82">
        <f>calculate!AJ82/1000</f>
        <v>66543.464888000002</v>
      </c>
      <c r="AK82">
        <f>calculate!AK82/1000</f>
        <v>66647.83108399999</v>
      </c>
      <c r="AL82">
        <f>calculate!AL82/1000</f>
        <v>66926.140940000012</v>
      </c>
      <c r="AM82">
        <f>calculate!AM82/1000</f>
        <v>66764.847727999993</v>
      </c>
      <c r="AN82">
        <f>calculate!AN82/1000</f>
        <v>66759.576708000008</v>
      </c>
      <c r="AO82">
        <f>calculate!AO82/1000</f>
        <v>66702.649691999992</v>
      </c>
      <c r="AP82">
        <f>calculate!AP82/1000</f>
        <v>67484.869059999983</v>
      </c>
      <c r="AQ82">
        <f>calculate!AQ82/1000</f>
        <v>67441.646696000011</v>
      </c>
      <c r="AR82">
        <f>calculate!AR82/1000</f>
        <v>67953.989840000009</v>
      </c>
      <c r="AS82">
        <f>calculate!AS82/1000</f>
        <v>68101.578399999984</v>
      </c>
      <c r="AT82">
        <f>calculate!AT82/1000</f>
        <v>68982.892944000007</v>
      </c>
      <c r="AU82">
        <f>calculate!AU82/1000</f>
        <v>69375.056832000002</v>
      </c>
      <c r="AV82">
        <f>calculate!AV82/1000</f>
        <v>69609.090120000008</v>
      </c>
      <c r="AW82">
        <f>calculate!AW82/1000</f>
        <v>70301.702147999982</v>
      </c>
      <c r="AX82">
        <f>calculate!AX82/1000</f>
        <v>71019.615072000001</v>
      </c>
      <c r="AY82">
        <f>calculate!AY82/1000</f>
        <v>72152.884372</v>
      </c>
      <c r="AZ82">
        <f>calculate!AZ82/1000</f>
        <v>71849.273620000007</v>
      </c>
    </row>
    <row r="83" spans="1:52">
      <c r="A83" s="3" t="s">
        <v>279</v>
      </c>
      <c r="B83" s="5" t="s">
        <v>114</v>
      </c>
      <c r="C83">
        <f>calculate!C83/1000</f>
        <v>4176.5600000000004</v>
      </c>
      <c r="D83">
        <f>calculate!D83/1000</f>
        <v>4176.9373999999998</v>
      </c>
      <c r="E83">
        <f>calculate!E83/1000</f>
        <v>4177.314800000001</v>
      </c>
      <c r="F83">
        <f>calculate!F83/1000</f>
        <v>4177.6922000000004</v>
      </c>
      <c r="G83">
        <f>calculate!G83/1000</f>
        <v>4178.0696000000007</v>
      </c>
      <c r="H83">
        <f>calculate!H83/1000</f>
        <v>4174.6729999999998</v>
      </c>
      <c r="I83">
        <f>calculate!I83/1000</f>
        <v>4152.1548000000003</v>
      </c>
      <c r="J83">
        <f>calculate!J83/1000</f>
        <v>4129.6365999999998</v>
      </c>
      <c r="K83">
        <f>calculate!K83/1000</f>
        <v>4107.1183999999994</v>
      </c>
      <c r="L83">
        <f>calculate!L83/1000</f>
        <v>4084.6001999999994</v>
      </c>
      <c r="M83">
        <f>calculate!M83/1000</f>
        <v>4062.0819999999999</v>
      </c>
      <c r="N83">
        <f>calculate!N83/1000</f>
        <v>4062.0819999999999</v>
      </c>
      <c r="O83">
        <f>calculate!O83/1000</f>
        <v>4062.0819999999999</v>
      </c>
      <c r="P83">
        <f>calculate!P83/1000</f>
        <v>4062.0819999999999</v>
      </c>
      <c r="Q83">
        <f>calculate!Q83/1000</f>
        <v>4062.0819999999999</v>
      </c>
      <c r="R83">
        <f>calculate!R83/1000</f>
        <v>4062.0819999999999</v>
      </c>
      <c r="S83">
        <f>calculate!S83/1000</f>
        <v>4062.0819999999999</v>
      </c>
      <c r="T83">
        <f>calculate!T83/1000</f>
        <v>4062.0819999999999</v>
      </c>
      <c r="U83">
        <f>calculate!U83/1000</f>
        <v>3831.5535</v>
      </c>
      <c r="V83">
        <f>calculate!V83/1000</f>
        <v>3601.0250000000001</v>
      </c>
      <c r="W83">
        <f>calculate!W83/1000</f>
        <v>3370.4965000000002</v>
      </c>
      <c r="X83">
        <f>calculate!X83/1000</f>
        <v>3139.9679999999998</v>
      </c>
      <c r="Y83">
        <f>calculate!Y83/1000</f>
        <v>3139.9679999999998</v>
      </c>
      <c r="Z83">
        <f>calculate!Z83/1000</f>
        <v>3139.9679999999998</v>
      </c>
      <c r="AA83">
        <f>calculate!AA83/1000</f>
        <v>3170.7890000000002</v>
      </c>
      <c r="AB83">
        <f>calculate!AB83/1000</f>
        <v>4051.3890000000001</v>
      </c>
      <c r="AC83">
        <f>calculate!AC83/1000</f>
        <v>4051.3890000000001</v>
      </c>
      <c r="AD83">
        <f>calculate!AD83/1000</f>
        <v>4051.3890000000001</v>
      </c>
      <c r="AE83">
        <f>calculate!AE83/1000</f>
        <v>4051.3890000000001</v>
      </c>
      <c r="AF83">
        <f>calculate!AF83/1000</f>
        <v>4062.0819999999999</v>
      </c>
      <c r="AG83">
        <f>calculate!AG83/1000</f>
        <v>3784.6036819999999</v>
      </c>
      <c r="AH83">
        <f>calculate!AH83/1000</f>
        <v>3507.1253639999995</v>
      </c>
      <c r="AI83">
        <f>calculate!AI83/1000</f>
        <v>3229.6470460000005</v>
      </c>
      <c r="AJ83">
        <f>calculate!AJ83/1000</f>
        <v>2952.1687280000006</v>
      </c>
      <c r="AK83">
        <f>calculate!AK83/1000</f>
        <v>2674.6904100000006</v>
      </c>
      <c r="AL83">
        <f>calculate!AL83/1000</f>
        <v>2397.2120920000002</v>
      </c>
      <c r="AM83">
        <f>calculate!AM83/1000</f>
        <v>2119.73</v>
      </c>
      <c r="AN83">
        <f>calculate!AN83/1000</f>
        <v>3278.9769999999999</v>
      </c>
      <c r="AO83">
        <f>calculate!AO83/1000</f>
        <v>3320.491</v>
      </c>
      <c r="AP83">
        <f>calculate!AP83/1000</f>
        <v>3046.2469999999998</v>
      </c>
      <c r="AQ83">
        <f>calculate!AQ83/1000</f>
        <v>3029.2640000000001</v>
      </c>
      <c r="AR83">
        <f>calculate!AR83/1000</f>
        <v>3036.8119999999999</v>
      </c>
      <c r="AS83">
        <f>calculate!AS83/1000</f>
        <v>3057.569</v>
      </c>
      <c r="AT83">
        <f>calculate!AT83/1000</f>
        <v>3212.3029999999999</v>
      </c>
      <c r="AU83">
        <f>calculate!AU83/1000</f>
        <v>3268.2840000000001</v>
      </c>
      <c r="AV83">
        <f>calculate!AV83/1000</f>
        <v>3365.15</v>
      </c>
      <c r="AW83">
        <f>calculate!AW83/1000</f>
        <v>3386.5360000000001</v>
      </c>
      <c r="AX83">
        <f>calculate!AX83/1000</f>
        <v>3600.3960000000002</v>
      </c>
      <c r="AY83">
        <f>calculate!AY83/1000</f>
        <v>3812.998</v>
      </c>
      <c r="AZ83">
        <f>calculate!AZ83/1000</f>
        <v>3812.998</v>
      </c>
    </row>
    <row r="84" spans="1:52">
      <c r="A84" s="3" t="s">
        <v>352</v>
      </c>
      <c r="B84" s="5" t="s">
        <v>117</v>
      </c>
      <c r="C84">
        <f>calculate!C84/1000</f>
        <v>3606.962366875</v>
      </c>
      <c r="D84">
        <f>calculate!D84/1000</f>
        <v>3658.4904006874999</v>
      </c>
      <c r="E84">
        <f>calculate!E84/1000</f>
        <v>3710.0184344999998</v>
      </c>
      <c r="F84">
        <f>calculate!F84/1000</f>
        <v>3761.5464683124997</v>
      </c>
      <c r="G84">
        <f>calculate!G84/1000</f>
        <v>3813.0745021249995</v>
      </c>
      <c r="H84">
        <f>calculate!H84/1000</f>
        <v>3864.6025359374994</v>
      </c>
      <c r="I84">
        <f>calculate!I84/1000</f>
        <v>3916.1305697499993</v>
      </c>
      <c r="J84">
        <f>calculate!J84/1000</f>
        <v>3967.6586035624987</v>
      </c>
      <c r="K84">
        <f>calculate!K84/1000</f>
        <v>4019.1866373749981</v>
      </c>
      <c r="L84">
        <f>calculate!L84/1000</f>
        <v>4070.7146711874975</v>
      </c>
      <c r="M84">
        <f>calculate!M84/1000</f>
        <v>4122.2427049999997</v>
      </c>
      <c r="N84">
        <f>calculate!N84/1000</f>
        <v>4122.2427049999997</v>
      </c>
      <c r="O84">
        <f>calculate!O84/1000</f>
        <v>4122.2427049999997</v>
      </c>
      <c r="P84">
        <f>calculate!P84/1000</f>
        <v>4122.2427049999997</v>
      </c>
      <c r="Q84">
        <f>calculate!Q84/1000</f>
        <v>4122.2427049999997</v>
      </c>
      <c r="R84">
        <f>calculate!R84/1000</f>
        <v>4122.2427049999997</v>
      </c>
      <c r="S84">
        <f>calculate!S84/1000</f>
        <v>4122.2427049999997</v>
      </c>
      <c r="T84">
        <f>calculate!T84/1000</f>
        <v>4123.1453199999996</v>
      </c>
      <c r="U84">
        <f>calculate!U84/1000</f>
        <v>4124.0479349999996</v>
      </c>
      <c r="V84">
        <f>calculate!V84/1000</f>
        <v>4124.0479349999996</v>
      </c>
      <c r="W84">
        <f>calculate!W84/1000</f>
        <v>4374.9749049999991</v>
      </c>
      <c r="X84">
        <f>calculate!X84/1000</f>
        <v>4374.9749049999991</v>
      </c>
      <c r="Y84">
        <f>calculate!Y84/1000</f>
        <v>4374.9749049999991</v>
      </c>
      <c r="Z84">
        <f>calculate!Z84/1000</f>
        <v>4532.9325299999991</v>
      </c>
      <c r="AA84">
        <f>calculate!AA84/1000</f>
        <v>4717.0659900000001</v>
      </c>
      <c r="AB84">
        <f>calculate!AB84/1000</f>
        <v>4864.4900979499998</v>
      </c>
      <c r="AC84">
        <f>calculate!AC84/1000</f>
        <v>5011.9142059000005</v>
      </c>
      <c r="AD84">
        <f>calculate!AD84/1000</f>
        <v>5159.3383138500003</v>
      </c>
      <c r="AE84">
        <f>calculate!AE84/1000</f>
        <v>5306.7624218000001</v>
      </c>
      <c r="AF84">
        <f>calculate!AF84/1000</f>
        <v>5454.1865297499999</v>
      </c>
      <c r="AG84">
        <f>calculate!AG84/1000</f>
        <v>5601.6106376999996</v>
      </c>
      <c r="AH84">
        <f>calculate!AH84/1000</f>
        <v>5749.0347456499985</v>
      </c>
      <c r="AI84">
        <f>calculate!AI84/1000</f>
        <v>5896.4588535999992</v>
      </c>
      <c r="AJ84">
        <f>calculate!AJ84/1000</f>
        <v>6043.8829615499981</v>
      </c>
      <c r="AK84">
        <f>calculate!AK84/1000</f>
        <v>6191.3070694999997</v>
      </c>
      <c r="AL84">
        <f>calculate!AL84/1000</f>
        <v>6338.7311774499994</v>
      </c>
      <c r="AM84">
        <f>calculate!AM84/1000</f>
        <v>6486.1552853999983</v>
      </c>
      <c r="AN84">
        <f>calculate!AN84/1000</f>
        <v>6633.579393349999</v>
      </c>
      <c r="AO84">
        <f>calculate!AO84/1000</f>
        <v>6781.0035012999979</v>
      </c>
      <c r="AP84">
        <f>calculate!AP84/1000</f>
        <v>6928.4276092499986</v>
      </c>
      <c r="AQ84">
        <f>calculate!AQ84/1000</f>
        <v>7075.8517171999993</v>
      </c>
      <c r="AR84">
        <f>calculate!AR84/1000</f>
        <v>7223.2758251499981</v>
      </c>
      <c r="AS84">
        <f>calculate!AS84/1000</f>
        <v>7370.6999330999988</v>
      </c>
      <c r="AT84">
        <f>calculate!AT84/1000</f>
        <v>7518.1240410499995</v>
      </c>
      <c r="AU84">
        <f>calculate!AU84/1000</f>
        <v>7665.5481489999975</v>
      </c>
      <c r="AV84">
        <f>calculate!AV84/1000</f>
        <v>7812.9722569499991</v>
      </c>
      <c r="AW84">
        <f>calculate!AW84/1000</f>
        <v>7960.3963648999988</v>
      </c>
      <c r="AX84">
        <f>calculate!AX84/1000</f>
        <v>8107.8204728499986</v>
      </c>
      <c r="AY84">
        <f>calculate!AY84/1000</f>
        <v>8255.3167900000008</v>
      </c>
      <c r="AZ84">
        <f>calculate!AZ84/1000</f>
        <v>8255.3167900000008</v>
      </c>
    </row>
    <row r="85" spans="1:52">
      <c r="A85" s="3" t="s">
        <v>280</v>
      </c>
      <c r="B85" s="5" t="s">
        <v>118</v>
      </c>
      <c r="C85">
        <f>calculate!C85/1000</f>
        <v>1610.8352326315789</v>
      </c>
      <c r="D85">
        <f>calculate!D85/1000</f>
        <v>1633.847164526316</v>
      </c>
      <c r="E85">
        <f>calculate!E85/1000</f>
        <v>1656.859096421053</v>
      </c>
      <c r="F85">
        <f>calculate!F85/1000</f>
        <v>1679.8710283157893</v>
      </c>
      <c r="G85">
        <f>calculate!G85/1000</f>
        <v>1702.8829602105266</v>
      </c>
      <c r="H85">
        <f>calculate!H85/1000</f>
        <v>1725.8948921052634</v>
      </c>
      <c r="I85">
        <f>calculate!I85/1000</f>
        <v>1748.9068240000001</v>
      </c>
      <c r="J85">
        <f>calculate!J85/1000</f>
        <v>1771.9187558947372</v>
      </c>
      <c r="K85">
        <f>calculate!K85/1000</f>
        <v>1794.9306877894742</v>
      </c>
      <c r="L85">
        <f>calculate!L85/1000</f>
        <v>1817.9426196842112</v>
      </c>
      <c r="M85">
        <f>calculate!M85/1000</f>
        <v>1840.9545515789482</v>
      </c>
      <c r="N85">
        <f>calculate!N85/1000</f>
        <v>1863.9664834736848</v>
      </c>
      <c r="O85">
        <f>calculate!O85/1000</f>
        <v>1886.978415368422</v>
      </c>
      <c r="P85">
        <f>calculate!P85/1000</f>
        <v>1909.9903472631584</v>
      </c>
      <c r="Q85">
        <f>calculate!Q85/1000</f>
        <v>1933.0022791578958</v>
      </c>
      <c r="R85">
        <f>calculate!R85/1000</f>
        <v>1956.0142110526322</v>
      </c>
      <c r="S85">
        <f>calculate!S85/1000</f>
        <v>1979.0261429473694</v>
      </c>
      <c r="T85">
        <f>calculate!T85/1000</f>
        <v>2002.0380748421064</v>
      </c>
      <c r="U85">
        <f>calculate!U85/1000</f>
        <v>2025.0500067368434</v>
      </c>
      <c r="V85">
        <f>calculate!V85/1000</f>
        <v>2048.0619386315802</v>
      </c>
      <c r="W85">
        <f>calculate!W85/1000</f>
        <v>2071.073870526317</v>
      </c>
      <c r="X85">
        <f>calculate!X85/1000</f>
        <v>2094.0858024210538</v>
      </c>
      <c r="Y85">
        <f>calculate!Y85/1000</f>
        <v>2117.0977343157906</v>
      </c>
      <c r="Z85">
        <f>calculate!Z85/1000</f>
        <v>2140.1096662105274</v>
      </c>
      <c r="AA85">
        <f>calculate!AA85/1000</f>
        <v>2163.1215981052646</v>
      </c>
      <c r="AB85">
        <f>calculate!AB85/1000</f>
        <v>2186.1335299999996</v>
      </c>
      <c r="AC85">
        <f>calculate!AC85/1000</f>
        <v>2111.2164849999999</v>
      </c>
      <c r="AD85">
        <f>calculate!AD85/1000</f>
        <v>2526.4193850000001</v>
      </c>
      <c r="AE85">
        <f>calculate!AE85/1000</f>
        <v>2111.2164849999999</v>
      </c>
      <c r="AF85">
        <f>calculate!AF85/1000</f>
        <v>2349.5068450000003</v>
      </c>
      <c r="AG85">
        <f>calculate!AG85/1000</f>
        <v>2349.5068450000003</v>
      </c>
      <c r="AH85">
        <f>calculate!AH85/1000</f>
        <v>1821.4770700000001</v>
      </c>
      <c r="AI85">
        <f>calculate!AI85/1000</f>
        <v>2111.2164849999999</v>
      </c>
      <c r="AJ85">
        <f>calculate!AJ85/1000</f>
        <v>1713.16327</v>
      </c>
      <c r="AK85">
        <f>calculate!AK85/1000</f>
        <v>1713.16327</v>
      </c>
      <c r="AL85">
        <f>calculate!AL85/1000</f>
        <v>1713.16327</v>
      </c>
      <c r="AM85">
        <f>calculate!AM85/1000</f>
        <v>1834.1136799999997</v>
      </c>
      <c r="AN85">
        <f>calculate!AN85/1000</f>
        <v>1830.9545274999998</v>
      </c>
      <c r="AO85">
        <f>calculate!AO85/1000</f>
        <v>1827.7953749999999</v>
      </c>
      <c r="AP85">
        <f>calculate!AP85/1000</f>
        <v>1878.7931225</v>
      </c>
      <c r="AQ85">
        <f>calculate!AQ85/1000</f>
        <v>1929.79087</v>
      </c>
      <c r="AR85">
        <f>calculate!AR85/1000</f>
        <v>1982.1425399999998</v>
      </c>
      <c r="AS85">
        <f>calculate!AS85/1000</f>
        <v>2034.4942100000001</v>
      </c>
      <c r="AT85">
        <f>calculate!AT85/1000</f>
        <v>2086.8458799999999</v>
      </c>
      <c r="AU85">
        <f>calculate!AU85/1000</f>
        <v>2139.1975499999999</v>
      </c>
      <c r="AV85">
        <f>calculate!AV85/1000</f>
        <v>2139.1975499999999</v>
      </c>
      <c r="AW85">
        <f>calculate!AW85/1000</f>
        <v>2139.1975499999999</v>
      </c>
      <c r="AX85">
        <f>calculate!AX85/1000</f>
        <v>2139.1975499999999</v>
      </c>
      <c r="AY85">
        <f>calculate!AY85/1000</f>
        <v>2139.1975499999999</v>
      </c>
      <c r="AZ85">
        <f>calculate!AZ85/1000</f>
        <v>2139.1975499999999</v>
      </c>
    </row>
    <row r="86" spans="1:52">
      <c r="A86" s="3" t="s">
        <v>281</v>
      </c>
      <c r="B86" s="5" t="s">
        <v>116</v>
      </c>
      <c r="C86">
        <f>calculate!C86/1000</f>
        <v>1815.3679075000002</v>
      </c>
      <c r="D86">
        <f>calculate!D86/1000</f>
        <v>1841.3017347499999</v>
      </c>
      <c r="E86">
        <f>calculate!E86/1000</f>
        <v>1867.2355620000001</v>
      </c>
      <c r="F86">
        <f>calculate!F86/1000</f>
        <v>1893.1693892500002</v>
      </c>
      <c r="G86">
        <f>calculate!G86/1000</f>
        <v>1919.1032165000006</v>
      </c>
      <c r="H86">
        <f>calculate!H86/1000</f>
        <v>1945.0370437500005</v>
      </c>
      <c r="I86">
        <f>calculate!I86/1000</f>
        <v>1970.9708710000004</v>
      </c>
      <c r="J86">
        <f>calculate!J86/1000</f>
        <v>1996.9046982500004</v>
      </c>
      <c r="K86">
        <f>calculate!K86/1000</f>
        <v>2022.8385255000005</v>
      </c>
      <c r="L86">
        <f>calculate!L86/1000</f>
        <v>2048.7723527500007</v>
      </c>
      <c r="M86">
        <f>calculate!M86/1000</f>
        <v>2074.7061799999997</v>
      </c>
      <c r="N86">
        <f>calculate!N86/1000</f>
        <v>2074.7061799999997</v>
      </c>
      <c r="O86">
        <f>calculate!O86/1000</f>
        <v>2074.7061799999997</v>
      </c>
      <c r="P86">
        <f>calculate!P86/1000</f>
        <v>2074.7061799999997</v>
      </c>
      <c r="Q86">
        <f>calculate!Q86/1000</f>
        <v>2029.8081599999998</v>
      </c>
      <c r="R86">
        <f>calculate!R86/1000</f>
        <v>2029.8081599999998</v>
      </c>
      <c r="S86">
        <f>calculate!S86/1000</f>
        <v>2029.8081599999998</v>
      </c>
      <c r="T86">
        <f>calculate!T86/1000</f>
        <v>2029.8081599999998</v>
      </c>
      <c r="U86">
        <f>calculate!U86/1000</f>
        <v>2029.8081599999998</v>
      </c>
      <c r="V86">
        <f>calculate!V86/1000</f>
        <v>2029.8081599999998</v>
      </c>
      <c r="W86">
        <f>calculate!W86/1000</f>
        <v>2029.8081599999998</v>
      </c>
      <c r="X86">
        <f>calculate!X86/1000</f>
        <v>2029.8081599999998</v>
      </c>
      <c r="Y86">
        <f>calculate!Y86/1000</f>
        <v>2029.8081599999998</v>
      </c>
      <c r="Z86">
        <f>calculate!Z86/1000</f>
        <v>2032.94058</v>
      </c>
      <c r="AA86">
        <f>calculate!AA86/1000</f>
        <v>2032.94058</v>
      </c>
      <c r="AB86">
        <f>calculate!AB86/1000</f>
        <v>2040.24956</v>
      </c>
      <c r="AC86">
        <f>calculate!AC86/1000</f>
        <v>2040.24956</v>
      </c>
      <c r="AD86">
        <f>calculate!AD86/1000</f>
        <v>2030.8523</v>
      </c>
      <c r="AE86">
        <f>calculate!AE86/1000</f>
        <v>1993.2632599999999</v>
      </c>
      <c r="AF86">
        <f>calculate!AF86/1000</f>
        <v>1993.2632599999999</v>
      </c>
      <c r="AG86">
        <f>calculate!AG86/1000</f>
        <v>2003.7046599999999</v>
      </c>
      <c r="AH86">
        <f>calculate!AH86/1000</f>
        <v>2003.7046599999999</v>
      </c>
      <c r="AI86">
        <f>calculate!AI86/1000</f>
        <v>2003.7046599999999</v>
      </c>
      <c r="AJ86">
        <f>calculate!AJ86/1000</f>
        <v>2003.7046599999999</v>
      </c>
      <c r="AK86">
        <f>calculate!AK86/1000</f>
        <v>2003.7046599999999</v>
      </c>
      <c r="AL86">
        <f>calculate!AL86/1000</f>
        <v>2003.7046599999999</v>
      </c>
      <c r="AM86">
        <f>calculate!AM86/1000</f>
        <v>2003.7046599999999</v>
      </c>
      <c r="AN86">
        <f>calculate!AN86/1000</f>
        <v>2003.7046599999999</v>
      </c>
      <c r="AO86">
        <f>calculate!AO86/1000</f>
        <v>2003.7046599999999</v>
      </c>
      <c r="AP86">
        <f>calculate!AP86/1000</f>
        <v>2003.7046599999999</v>
      </c>
      <c r="AQ86">
        <f>calculate!AQ86/1000</f>
        <v>2003.7046599999999</v>
      </c>
      <c r="AR86">
        <f>calculate!AR86/1000</f>
        <v>2003.7046599999999</v>
      </c>
      <c r="AS86">
        <f>calculate!AS86/1000</f>
        <v>2003.7046599999999</v>
      </c>
      <c r="AT86">
        <f>calculate!AT86/1000</f>
        <v>1977.6011599999999</v>
      </c>
      <c r="AU86">
        <f>calculate!AU86/1000</f>
        <v>1522.3561199999999</v>
      </c>
      <c r="AV86">
        <f>calculate!AV86/1000</f>
        <v>1522.3561199999999</v>
      </c>
      <c r="AW86">
        <f>calculate!AW86/1000</f>
        <v>2269.96036</v>
      </c>
      <c r="AX86">
        <f>calculate!AX86/1000</f>
        <v>1971.3363200000001</v>
      </c>
      <c r="AY86">
        <f>calculate!AY86/1000</f>
        <v>2135.2662999999998</v>
      </c>
      <c r="AZ86">
        <f>calculate!AZ86/1000</f>
        <v>2135.2662999999998</v>
      </c>
    </row>
    <row r="87" spans="1:52">
      <c r="A87" s="3" t="s">
        <v>282</v>
      </c>
      <c r="B87" s="5" t="s">
        <v>120</v>
      </c>
      <c r="C87">
        <f>calculate!C87/1000</f>
        <v>645.09114012345685</v>
      </c>
      <c r="D87">
        <f>calculate!D87/1000</f>
        <v>654.30672783950615</v>
      </c>
      <c r="E87">
        <f>calculate!E87/1000</f>
        <v>663.52231555555579</v>
      </c>
      <c r="F87">
        <f>calculate!F87/1000</f>
        <v>672.73790327160498</v>
      </c>
      <c r="G87">
        <f>calculate!G87/1000</f>
        <v>681.9534909876545</v>
      </c>
      <c r="H87">
        <f>calculate!H87/1000</f>
        <v>691.16907870370392</v>
      </c>
      <c r="I87">
        <f>calculate!I87/1000</f>
        <v>700.38466641975322</v>
      </c>
      <c r="J87">
        <f>calculate!J87/1000</f>
        <v>709.60025413580274</v>
      </c>
      <c r="K87">
        <f>calculate!K87/1000</f>
        <v>718.81584185185216</v>
      </c>
      <c r="L87">
        <f>calculate!L87/1000</f>
        <v>728.03142956790157</v>
      </c>
      <c r="M87">
        <f>calculate!M87/1000</f>
        <v>737.2470172839511</v>
      </c>
      <c r="N87">
        <f>calculate!N87/1000</f>
        <v>746.46260499999994</v>
      </c>
      <c r="O87">
        <f>calculate!O87/1000</f>
        <v>768.12536499999999</v>
      </c>
      <c r="P87">
        <f>calculate!P87/1000</f>
        <v>775.34628499999997</v>
      </c>
      <c r="Q87">
        <f>calculate!Q87/1000</f>
        <v>775.34628499999997</v>
      </c>
      <c r="R87">
        <f>calculate!R87/1000</f>
        <v>775.34628499999997</v>
      </c>
      <c r="S87">
        <f>calculate!S87/1000</f>
        <v>780.76197500000001</v>
      </c>
      <c r="T87">
        <f>calculate!T87/1000</f>
        <v>784.372435</v>
      </c>
      <c r="U87">
        <f>calculate!U87/1000</f>
        <v>784.372435</v>
      </c>
      <c r="V87">
        <f>calculate!V87/1000</f>
        <v>651.23672249999993</v>
      </c>
      <c r="W87">
        <f>calculate!W87/1000</f>
        <v>518.10100999999997</v>
      </c>
      <c r="X87">
        <f>calculate!X87/1000</f>
        <v>518.10100999999997</v>
      </c>
      <c r="Y87">
        <f>calculate!Y87/1000</f>
        <v>517.198395</v>
      </c>
      <c r="Z87">
        <f>calculate!Z87/1000</f>
        <v>517.198395</v>
      </c>
      <c r="AA87">
        <f>calculate!AA87/1000</f>
        <v>537.95854000000008</v>
      </c>
      <c r="AB87">
        <f>calculate!AB87/1000</f>
        <v>550.59514999999999</v>
      </c>
      <c r="AC87">
        <f>calculate!AC87/1000</f>
        <v>550.59514999999999</v>
      </c>
      <c r="AD87">
        <f>calculate!AD87/1000</f>
        <v>550.59514999999999</v>
      </c>
      <c r="AE87">
        <f>calculate!AE87/1000</f>
        <v>601.14158999999995</v>
      </c>
      <c r="AF87">
        <f>calculate!AF87/1000</f>
        <v>598.43374500000004</v>
      </c>
      <c r="AG87">
        <f>calculate!AG87/1000</f>
        <v>603.84943499999997</v>
      </c>
      <c r="AH87">
        <f>calculate!AH87/1000</f>
        <v>610.16773999999998</v>
      </c>
      <c r="AI87">
        <f>calculate!AI87/1000</f>
        <v>610.16773999999998</v>
      </c>
      <c r="AJ87">
        <f>calculate!AJ87/1000</f>
        <v>555.10822499999995</v>
      </c>
      <c r="AK87">
        <f>calculate!AK87/1000</f>
        <v>769.93059499999993</v>
      </c>
      <c r="AL87">
        <f>calculate!AL87/1000</f>
        <v>821.37964999999997</v>
      </c>
      <c r="AM87">
        <f>calculate!AM87/1000</f>
        <v>849.36071499999991</v>
      </c>
      <c r="AN87">
        <f>calculate!AN87/1000</f>
        <v>864.70516999999995</v>
      </c>
      <c r="AO87">
        <f>calculate!AO87/1000</f>
        <v>941.61067584499983</v>
      </c>
      <c r="AP87">
        <f>calculate!AP87/1000</f>
        <v>949.47064726499991</v>
      </c>
      <c r="AQ87">
        <f>calculate!AQ87/1000</f>
        <v>933.30391000000009</v>
      </c>
      <c r="AR87">
        <f>calculate!AR87/1000</f>
        <v>973.86472025499995</v>
      </c>
      <c r="AS87">
        <f>calculate!AS87/1000</f>
        <v>1031.2773525600001</v>
      </c>
      <c r="AT87">
        <f>calculate!AT87/1000</f>
        <v>1040.715095</v>
      </c>
      <c r="AU87">
        <f>calculate!AU87/1000</f>
        <v>1077.7223100000001</v>
      </c>
      <c r="AV87">
        <f>calculate!AV87/1000</f>
        <v>1152.639355</v>
      </c>
      <c r="AW87">
        <f>calculate!AW87/1000</f>
        <v>1209.5988745749999</v>
      </c>
      <c r="AX87">
        <f>calculate!AX87/1000</f>
        <v>1349.4094250000001</v>
      </c>
      <c r="AY87">
        <f>calculate!AY87/1000</f>
        <v>1372.8774149999997</v>
      </c>
      <c r="AZ87">
        <f>calculate!AZ87/1000</f>
        <v>1443.20556534</v>
      </c>
    </row>
    <row r="88" spans="1:52">
      <c r="A88" s="3" t="s">
        <v>283</v>
      </c>
      <c r="B88" s="5" t="s">
        <v>121</v>
      </c>
      <c r="C88">
        <f>calculate!C88/1000</f>
        <v>12745.60076125</v>
      </c>
      <c r="D88">
        <f>calculate!D88/1000</f>
        <v>12927.680772125001</v>
      </c>
      <c r="E88">
        <f>calculate!E88/1000</f>
        <v>13109.760783</v>
      </c>
      <c r="F88">
        <f>calculate!F88/1000</f>
        <v>13291.840793875001</v>
      </c>
      <c r="G88">
        <f>calculate!G88/1000</f>
        <v>13473.920804750001</v>
      </c>
      <c r="H88">
        <f>calculate!H88/1000</f>
        <v>13656.000815625001</v>
      </c>
      <c r="I88">
        <f>calculate!I88/1000</f>
        <v>13838.0808265</v>
      </c>
      <c r="J88">
        <f>calculate!J88/1000</f>
        <v>14020.160837375002</v>
      </c>
      <c r="K88">
        <f>calculate!K88/1000</f>
        <v>14202.240848250001</v>
      </c>
      <c r="L88">
        <f>calculate!L88/1000</f>
        <v>14384.320859125002</v>
      </c>
      <c r="M88">
        <f>calculate!M88/1000</f>
        <v>14566.400869999999</v>
      </c>
      <c r="N88">
        <f>calculate!N88/1000</f>
        <v>14588.063630000001</v>
      </c>
      <c r="O88">
        <f>calculate!O88/1000</f>
        <v>14868.776894999999</v>
      </c>
      <c r="P88">
        <f>calculate!P88/1000</f>
        <v>14870.582125000001</v>
      </c>
      <c r="Q88">
        <f>calculate!Q88/1000</f>
        <v>14820.938299999998</v>
      </c>
      <c r="R88">
        <f>calculate!R88/1000</f>
        <v>14879.608275000001</v>
      </c>
      <c r="S88">
        <f>calculate!S88/1000</f>
        <v>14503.217819999998</v>
      </c>
      <c r="T88">
        <f>calculate!T88/1000</f>
        <v>14426.495544999998</v>
      </c>
      <c r="U88">
        <f>calculate!U88/1000</f>
        <v>14455.379224999999</v>
      </c>
      <c r="V88">
        <f>calculate!V88/1000</f>
        <v>14468.918449999999</v>
      </c>
      <c r="W88">
        <f>calculate!W88/1000</f>
        <v>14519.464889999999</v>
      </c>
      <c r="X88">
        <f>calculate!X88/1000</f>
        <v>14501.412589999998</v>
      </c>
      <c r="Y88">
        <f>calculate!Y88/1000</f>
        <v>14542.93288</v>
      </c>
      <c r="Z88">
        <f>calculate!Z88/1000</f>
        <v>14389.48833</v>
      </c>
      <c r="AA88">
        <f>calculate!AA88/1000</f>
        <v>14443.64523</v>
      </c>
      <c r="AB88">
        <f>calculate!AB88/1000</f>
        <v>14444.547844999999</v>
      </c>
      <c r="AC88">
        <f>calculate!AC88/1000</f>
        <v>14454.476610000002</v>
      </c>
      <c r="AD88">
        <f>calculate!AD88/1000</f>
        <v>14468.918449999999</v>
      </c>
      <c r="AE88">
        <f>calculate!AE88/1000</f>
        <v>14514.049199999999</v>
      </c>
      <c r="AF88">
        <f>calculate!AF88/1000</f>
        <v>14524.880580000001</v>
      </c>
      <c r="AG88">
        <f>calculate!AG88/1000</f>
        <v>14708.111424999999</v>
      </c>
      <c r="AH88">
        <f>calculate!AH88/1000</f>
        <v>14764.073554999999</v>
      </c>
      <c r="AI88">
        <f>calculate!AI88/1000</f>
        <v>14718.942805000001</v>
      </c>
      <c r="AJ88">
        <f>calculate!AJ88/1000</f>
        <v>14701.793119999998</v>
      </c>
      <c r="AK88">
        <f>calculate!AK88/1000</f>
        <v>14699.536582499999</v>
      </c>
      <c r="AL88">
        <f>calculate!AL88/1000</f>
        <v>15119.703864999998</v>
      </c>
      <c r="AM88">
        <f>calculate!AM88/1000</f>
        <v>15007.869866499997</v>
      </c>
      <c r="AN88">
        <f>calculate!AN88/1000</f>
        <v>15044.154989500001</v>
      </c>
      <c r="AO88">
        <f>calculate!AO88/1000</f>
        <v>15218.9012535</v>
      </c>
      <c r="AP88">
        <f>calculate!AP88/1000</f>
        <v>15347.922846829999</v>
      </c>
      <c r="AQ88">
        <f>calculate!AQ88/1000</f>
        <v>15077.0101755</v>
      </c>
      <c r="AR88">
        <f>calculate!AR88/1000</f>
        <v>15097.499536000003</v>
      </c>
      <c r="AS88">
        <f>calculate!AS88/1000</f>
        <v>15111.219283999997</v>
      </c>
      <c r="AT88">
        <f>calculate!AT88/1000</f>
        <v>15120.245433999995</v>
      </c>
      <c r="AU88">
        <f>calculate!AU88/1000</f>
        <v>15094.069598999997</v>
      </c>
      <c r="AV88">
        <f>calculate!AV88/1000</f>
        <v>15095.152736999999</v>
      </c>
      <c r="AW88">
        <f>calculate!AW88/1000</f>
        <v>15153.371404499998</v>
      </c>
      <c r="AX88">
        <f>calculate!AX88/1000</f>
        <v>15152.378527999999</v>
      </c>
      <c r="AY88">
        <f>calculate!AY88/1000</f>
        <v>15146.601791999999</v>
      </c>
      <c r="AZ88">
        <f>calculate!AZ88/1000</f>
        <v>15144.616038999999</v>
      </c>
    </row>
    <row r="89" spans="1:52">
      <c r="A89" s="3" t="s">
        <v>284</v>
      </c>
      <c r="B89" s="5" t="s">
        <v>122</v>
      </c>
      <c r="C89">
        <f>calculate!C89/1000</f>
        <v>0</v>
      </c>
      <c r="D89">
        <f>calculate!D89/1000</f>
        <v>0</v>
      </c>
      <c r="E89">
        <f>calculate!E89/1000</f>
        <v>0</v>
      </c>
      <c r="F89">
        <f>calculate!F89/1000</f>
        <v>0</v>
      </c>
      <c r="G89">
        <f>calculate!G89/1000</f>
        <v>0</v>
      </c>
      <c r="H89">
        <f>calculate!H89/1000</f>
        <v>0</v>
      </c>
      <c r="I89">
        <f>calculate!I89/1000</f>
        <v>0</v>
      </c>
      <c r="J89">
        <f>calculate!J89/1000</f>
        <v>0</v>
      </c>
      <c r="K89">
        <f>calculate!K89/1000</f>
        <v>0</v>
      </c>
      <c r="L89">
        <f>calculate!L89/1000</f>
        <v>0</v>
      </c>
      <c r="M89">
        <f>calculate!M89/1000</f>
        <v>0</v>
      </c>
      <c r="N89">
        <f>calculate!N89/1000</f>
        <v>0</v>
      </c>
      <c r="O89">
        <f>calculate!O89/1000</f>
        <v>0</v>
      </c>
      <c r="P89">
        <f>calculate!P89/1000</f>
        <v>0</v>
      </c>
      <c r="Q89">
        <f>calculate!Q89/1000</f>
        <v>0</v>
      </c>
      <c r="R89">
        <f>calculate!R89/1000</f>
        <v>0</v>
      </c>
      <c r="S89">
        <f>calculate!S89/1000</f>
        <v>0</v>
      </c>
      <c r="T89">
        <f>calculate!T89/1000</f>
        <v>0</v>
      </c>
      <c r="U89">
        <f>calculate!U89/1000</f>
        <v>0</v>
      </c>
      <c r="V89">
        <f>calculate!V89/1000</f>
        <v>0</v>
      </c>
      <c r="W89">
        <f>calculate!W89/1000</f>
        <v>0</v>
      </c>
      <c r="X89">
        <f>calculate!X89/1000</f>
        <v>0</v>
      </c>
      <c r="Y89">
        <f>calculate!Y89/1000</f>
        <v>0</v>
      </c>
      <c r="Z89">
        <f>calculate!Z89/1000</f>
        <v>0</v>
      </c>
      <c r="AA89">
        <f>calculate!AA89/1000</f>
        <v>0</v>
      </c>
      <c r="AB89">
        <f>calculate!AB89/1000</f>
        <v>0</v>
      </c>
      <c r="AC89">
        <f>calculate!AC89/1000</f>
        <v>0</v>
      </c>
      <c r="AD89">
        <f>calculate!AD89/1000</f>
        <v>0</v>
      </c>
      <c r="AE89">
        <f>calculate!AE89/1000</f>
        <v>0</v>
      </c>
      <c r="AF89">
        <f>calculate!AF89/1000</f>
        <v>0</v>
      </c>
      <c r="AG89">
        <f>calculate!AG89/1000</f>
        <v>0</v>
      </c>
      <c r="AH89">
        <f>calculate!AH89/1000</f>
        <v>0</v>
      </c>
      <c r="AI89">
        <f>calculate!AI89/1000</f>
        <v>0</v>
      </c>
      <c r="AJ89">
        <f>calculate!AJ89/1000</f>
        <v>0</v>
      </c>
      <c r="AK89">
        <f>calculate!AK89/1000</f>
        <v>0</v>
      </c>
      <c r="AL89">
        <f>calculate!AL89/1000</f>
        <v>0</v>
      </c>
      <c r="AM89">
        <f>calculate!AM89/1000</f>
        <v>0</v>
      </c>
      <c r="AN89">
        <f>calculate!AN89/1000</f>
        <v>0</v>
      </c>
      <c r="AO89">
        <f>calculate!AO89/1000</f>
        <v>0</v>
      </c>
      <c r="AP89">
        <f>calculate!AP89/1000</f>
        <v>0</v>
      </c>
      <c r="AQ89">
        <f>calculate!AQ89/1000</f>
        <v>0</v>
      </c>
      <c r="AR89">
        <f>calculate!AR89/1000</f>
        <v>0</v>
      </c>
      <c r="AS89">
        <f>calculate!AS89/1000</f>
        <v>0</v>
      </c>
      <c r="AT89">
        <f>calculate!AT89/1000</f>
        <v>0</v>
      </c>
      <c r="AU89">
        <f>calculate!AU89/1000</f>
        <v>0</v>
      </c>
      <c r="AV89">
        <f>calculate!AV89/1000</f>
        <v>0</v>
      </c>
      <c r="AW89">
        <f>calculate!AW89/1000</f>
        <v>0</v>
      </c>
      <c r="AX89">
        <f>calculate!AX89/1000</f>
        <v>0</v>
      </c>
      <c r="AY89">
        <f>calculate!AY89/1000</f>
        <v>0</v>
      </c>
      <c r="AZ89">
        <f>calculate!AZ89/1000</f>
        <v>0</v>
      </c>
    </row>
    <row r="90" spans="1:52">
      <c r="A90" s="3" t="s">
        <v>285</v>
      </c>
      <c r="B90" s="5" t="s">
        <v>124</v>
      </c>
      <c r="C90">
        <f>calculate!C90/1000</f>
        <v>15714.679116400002</v>
      </c>
      <c r="D90">
        <f>calculate!D90/1000</f>
        <v>15642.759432520003</v>
      </c>
      <c r="E90">
        <f>calculate!E90/1000</f>
        <v>15570.839748640003</v>
      </c>
      <c r="F90">
        <f>calculate!F90/1000</f>
        <v>15498.920064760001</v>
      </c>
      <c r="G90">
        <f>calculate!G90/1000</f>
        <v>15427.000380879999</v>
      </c>
      <c r="H90">
        <f>calculate!H90/1000</f>
        <v>15355.080697000003</v>
      </c>
      <c r="I90">
        <f>calculate!I90/1000</f>
        <v>15283.161013120003</v>
      </c>
      <c r="J90">
        <f>calculate!J90/1000</f>
        <v>15211.241329240003</v>
      </c>
      <c r="K90">
        <f>calculate!K90/1000</f>
        <v>15139.32164536</v>
      </c>
      <c r="L90">
        <f>calculate!L90/1000</f>
        <v>15067.401961480002</v>
      </c>
      <c r="M90">
        <f>calculate!M90/1000</f>
        <v>14923.535747999998</v>
      </c>
      <c r="N90">
        <f>calculate!N90/1000</f>
        <v>15165.818371000001</v>
      </c>
      <c r="O90">
        <f>calculate!O90/1000</f>
        <v>15685.283052999999</v>
      </c>
      <c r="P90">
        <f>calculate!P90/1000</f>
        <v>15640.987614999998</v>
      </c>
      <c r="Q90">
        <f>calculate!Q90/1000</f>
        <v>15505.416728999999</v>
      </c>
      <c r="R90">
        <f>calculate!R90/1000</f>
        <v>15302.731542999998</v>
      </c>
      <c r="S90">
        <f>calculate!S90/1000</f>
        <v>14738.971422999999</v>
      </c>
      <c r="T90">
        <f>calculate!T90/1000</f>
        <v>14234.271887000001</v>
      </c>
      <c r="U90">
        <f>calculate!U90/1000</f>
        <v>14049.707562000001</v>
      </c>
      <c r="V90">
        <f>calculate!V90/1000</f>
        <v>13651.719762999999</v>
      </c>
      <c r="W90">
        <f>calculate!W90/1000</f>
        <v>13593.330322</v>
      </c>
      <c r="X90">
        <f>calculate!X90/1000</f>
        <v>13591.988036000001</v>
      </c>
      <c r="Y90">
        <f>calculate!Y90/1000</f>
        <v>13593.330322</v>
      </c>
      <c r="Z90">
        <f>calculate!Z90/1000</f>
        <v>13591.988036000001</v>
      </c>
      <c r="AA90">
        <f>calculate!AA90/1000</f>
        <v>13594.001464999999</v>
      </c>
      <c r="AB90">
        <f>calculate!AB90/1000</f>
        <v>13512.793162</v>
      </c>
      <c r="AC90">
        <f>calculate!AC90/1000</f>
        <v>13572.524889</v>
      </c>
      <c r="AD90">
        <f>calculate!AD90/1000</f>
        <v>13585.947748999999</v>
      </c>
      <c r="AE90">
        <f>calculate!AE90/1000</f>
        <v>13536.954309999999</v>
      </c>
      <c r="AF90">
        <f>calculate!AF90/1000</f>
        <v>20002.745972000001</v>
      </c>
      <c r="AG90">
        <f>calculate!AG90/1000</f>
        <v>19999.390256999999</v>
      </c>
      <c r="AH90">
        <f>calculate!AH90/1000</f>
        <v>20006.101686999998</v>
      </c>
      <c r="AI90">
        <f>calculate!AI90/1000</f>
        <v>14897.361171</v>
      </c>
      <c r="AJ90">
        <f>calculate!AJ90/1000</f>
        <v>13468.027923900001</v>
      </c>
      <c r="AK90">
        <f>calculate!AK90/1000</f>
        <v>18517.707855899997</v>
      </c>
      <c r="AL90">
        <f>calculate!AL90/1000</f>
        <v>13457.9607789</v>
      </c>
      <c r="AM90">
        <f>calculate!AM90/1000</f>
        <v>13456.0815785</v>
      </c>
      <c r="AN90">
        <f>calculate!AN90/1000</f>
        <v>13454.8064068</v>
      </c>
      <c r="AO90">
        <f>calculate!AO90/1000</f>
        <v>13447.2224909</v>
      </c>
      <c r="AP90">
        <f>calculate!AP90/1000</f>
        <v>16447.030358</v>
      </c>
      <c r="AQ90">
        <f>calculate!AQ90/1000</f>
        <v>13517.021362900001</v>
      </c>
      <c r="AR90">
        <f>calculate!AR90/1000</f>
        <v>13481.5178982</v>
      </c>
      <c r="AS90">
        <f>calculate!AS90/1000</f>
        <v>13043.932662200001</v>
      </c>
      <c r="AT90">
        <f>calculate!AT90/1000</f>
        <v>13043.999776499999</v>
      </c>
      <c r="AU90">
        <f>calculate!AU90/1000</f>
        <v>11210.235757599999</v>
      </c>
      <c r="AV90">
        <f>calculate!AV90/1000</f>
        <v>11211.041129200003</v>
      </c>
      <c r="AW90">
        <f>calculate!AW90/1000</f>
        <v>10139.8969012</v>
      </c>
      <c r="AX90">
        <f>calculate!AX90/1000</f>
        <v>12919.100064200002</v>
      </c>
      <c r="AY90">
        <f>calculate!AY90/1000</f>
        <v>12833.932017499999</v>
      </c>
      <c r="AZ90">
        <f>calculate!AZ90/1000</f>
        <v>12833.932017499999</v>
      </c>
    </row>
    <row r="91" spans="1:52">
      <c r="A91" s="5" t="s">
        <v>286</v>
      </c>
      <c r="B91" s="5" t="s">
        <v>123</v>
      </c>
      <c r="C91">
        <f>calculate!C91/1000</f>
        <v>156.03131250000001</v>
      </c>
      <c r="D91">
        <f>calculate!D91/1000</f>
        <v>158.26033124999998</v>
      </c>
      <c r="E91">
        <f>calculate!E91/1000</f>
        <v>160.48935</v>
      </c>
      <c r="F91">
        <f>calculate!F91/1000</f>
        <v>162.71836875</v>
      </c>
      <c r="G91">
        <f>calculate!G91/1000</f>
        <v>164.94738749999999</v>
      </c>
      <c r="H91">
        <f>calculate!H91/1000</f>
        <v>167.17640625000001</v>
      </c>
      <c r="I91">
        <f>calculate!I91/1000</f>
        <v>169.40542499999998</v>
      </c>
      <c r="J91">
        <f>calculate!J91/1000</f>
        <v>171.63444375</v>
      </c>
      <c r="K91">
        <f>calculate!K91/1000</f>
        <v>173.8634625</v>
      </c>
      <c r="L91">
        <f>calculate!L91/1000</f>
        <v>176.09248124999999</v>
      </c>
      <c r="M91">
        <f>calculate!M91/1000</f>
        <v>178.32149999999999</v>
      </c>
      <c r="N91">
        <f>calculate!N91/1000</f>
        <v>178.32149999999999</v>
      </c>
      <c r="O91">
        <f>calculate!O91/1000</f>
        <v>192.19094999999999</v>
      </c>
      <c r="P91">
        <f>calculate!P91/1000</f>
        <v>193.51185000000001</v>
      </c>
      <c r="Q91">
        <f>calculate!Q91/1000</f>
        <v>193.51185000000001</v>
      </c>
      <c r="R91">
        <f>calculate!R91/1000</f>
        <v>193.51185000000001</v>
      </c>
      <c r="S91">
        <f>calculate!S91/1000</f>
        <v>193.51185000000001</v>
      </c>
      <c r="T91">
        <f>calculate!T91/1000</f>
        <v>192.85139999999998</v>
      </c>
      <c r="U91">
        <f>calculate!U91/1000</f>
        <v>192.85139999999998</v>
      </c>
      <c r="V91">
        <f>calculate!V91/1000</f>
        <v>192.85139999999998</v>
      </c>
      <c r="W91">
        <f>calculate!W91/1000</f>
        <v>192.85139999999998</v>
      </c>
      <c r="X91">
        <f>calculate!X91/1000</f>
        <v>192.85139999999998</v>
      </c>
      <c r="Y91">
        <f>calculate!Y91/1000</f>
        <v>193.51185000000001</v>
      </c>
      <c r="Z91">
        <f>calculate!Z91/1000</f>
        <v>193.51185000000001</v>
      </c>
      <c r="AA91">
        <f>calculate!AA91/1000</f>
        <v>193.51185000000001</v>
      </c>
      <c r="AB91">
        <f>calculate!AB91/1000</f>
        <v>193.51185000000001</v>
      </c>
      <c r="AC91">
        <f>calculate!AC91/1000</f>
        <v>193.51185000000001</v>
      </c>
      <c r="AD91">
        <f>calculate!AD91/1000</f>
        <v>193.51185000000001</v>
      </c>
      <c r="AE91">
        <f>calculate!AE91/1000</f>
        <v>193.51185000000001</v>
      </c>
      <c r="AF91">
        <f>calculate!AF91/1000</f>
        <v>193.51185000000001</v>
      </c>
      <c r="AG91">
        <f>calculate!AG91/1000</f>
        <v>192.85139999999998</v>
      </c>
      <c r="AH91">
        <f>calculate!AH91/1000</f>
        <v>192.85139999999998</v>
      </c>
      <c r="AI91">
        <f>calculate!AI91/1000</f>
        <v>334.84814999999998</v>
      </c>
      <c r="AJ91">
        <f>calculate!AJ91/1000</f>
        <v>334.18770000000001</v>
      </c>
      <c r="AK91">
        <f>calculate!AK91/1000</f>
        <v>335.5086</v>
      </c>
      <c r="AL91">
        <f>calculate!AL91/1000</f>
        <v>335.5086</v>
      </c>
      <c r="AM91">
        <f>calculate!AM91/1000</f>
        <v>193.51185000000001</v>
      </c>
      <c r="AN91">
        <f>calculate!AN91/1000</f>
        <v>193.97416499999997</v>
      </c>
      <c r="AO91">
        <f>calculate!AO91/1000</f>
        <v>335.64069000000001</v>
      </c>
      <c r="AP91">
        <f>calculate!AP91/1000</f>
        <v>335.83882499999999</v>
      </c>
      <c r="AQ91">
        <f>calculate!AQ91/1000</f>
        <v>335.64069000000001</v>
      </c>
      <c r="AR91">
        <f>calculate!AR91/1000</f>
        <v>422.02754999999996</v>
      </c>
      <c r="AS91">
        <f>calculate!AS91/1000</f>
        <v>508.41440999999998</v>
      </c>
      <c r="AT91">
        <f>calculate!AT91/1000</f>
        <v>594.80126999999993</v>
      </c>
      <c r="AU91">
        <f>calculate!AU91/1000</f>
        <v>681.18812999999977</v>
      </c>
      <c r="AV91">
        <f>calculate!AV91/1000</f>
        <v>767.57498999999973</v>
      </c>
      <c r="AW91">
        <f>calculate!AW91/1000</f>
        <v>853.96185000000003</v>
      </c>
      <c r="AX91">
        <f>calculate!AX91/1000</f>
        <v>853.96185000000003</v>
      </c>
      <c r="AY91">
        <f>calculate!AY91/1000</f>
        <v>1054.0781999999999</v>
      </c>
      <c r="AZ91">
        <f>calculate!AZ91/1000</f>
        <v>1054.0781999999999</v>
      </c>
    </row>
    <row r="92" spans="1:52">
      <c r="A92" s="3" t="s">
        <v>287</v>
      </c>
      <c r="B92" s="5" t="s">
        <v>126</v>
      </c>
      <c r="C92">
        <f>calculate!C92/1000</f>
        <v>1156.3378749999999</v>
      </c>
      <c r="D92">
        <f>calculate!D92/1000</f>
        <v>1172.8569875000001</v>
      </c>
      <c r="E92">
        <f>calculate!E92/1000</f>
        <v>1189.3761</v>
      </c>
      <c r="F92">
        <f>calculate!F92/1000</f>
        <v>1205.8952125000001</v>
      </c>
      <c r="G92">
        <f>calculate!G92/1000</f>
        <v>1222.4143250000002</v>
      </c>
      <c r="H92">
        <f>calculate!H92/1000</f>
        <v>1238.9334375000003</v>
      </c>
      <c r="I92">
        <f>calculate!I92/1000</f>
        <v>1255.4525500000002</v>
      </c>
      <c r="J92">
        <f>calculate!J92/1000</f>
        <v>1271.9716625000001</v>
      </c>
      <c r="K92">
        <f>calculate!K92/1000</f>
        <v>1288.4907750000002</v>
      </c>
      <c r="L92">
        <f>calculate!L92/1000</f>
        <v>1305.0098875000001</v>
      </c>
      <c r="M92">
        <f>calculate!M92/1000</f>
        <v>1321.529</v>
      </c>
      <c r="N92">
        <f>calculate!N92/1000</f>
        <v>1321.529</v>
      </c>
      <c r="O92">
        <f>calculate!O92/1000</f>
        <v>1321.529</v>
      </c>
      <c r="P92">
        <f>calculate!P92/1000</f>
        <v>1321.529</v>
      </c>
      <c r="Q92">
        <f>calculate!Q92/1000</f>
        <v>1310.836</v>
      </c>
      <c r="R92">
        <f>calculate!R92/1000</f>
        <v>1311.0247000000002</v>
      </c>
      <c r="S92">
        <f>calculate!S92/1000</f>
        <v>1311.0247000000002</v>
      </c>
      <c r="T92">
        <f>calculate!T92/1000</f>
        <v>1311.0247000000002</v>
      </c>
      <c r="U92">
        <f>calculate!U92/1000</f>
        <v>1310.836</v>
      </c>
      <c r="V92">
        <f>calculate!V92/1000</f>
        <v>1298.885</v>
      </c>
      <c r="W92">
        <f>calculate!W92/1000</f>
        <v>1298.885</v>
      </c>
      <c r="X92">
        <f>calculate!X92/1000</f>
        <v>1298.885</v>
      </c>
      <c r="Y92">
        <f>calculate!Y92/1000</f>
        <v>1298.885</v>
      </c>
      <c r="Z92">
        <f>calculate!Z92/1000</f>
        <v>1298.885</v>
      </c>
      <c r="AA92">
        <f>calculate!AA92/1000</f>
        <v>1723.46</v>
      </c>
      <c r="AB92">
        <f>calculate!AB92/1000</f>
        <v>1723.46</v>
      </c>
      <c r="AC92">
        <f>calculate!AC92/1000</f>
        <v>1747.3620000000001</v>
      </c>
      <c r="AD92">
        <f>calculate!AD92/1000</f>
        <v>1656.7860000000001</v>
      </c>
      <c r="AE92">
        <f>calculate!AE92/1000</f>
        <v>1656.7860000000001</v>
      </c>
      <c r="AF92">
        <f>calculate!AF92/1000</f>
        <v>1656.7860000000001</v>
      </c>
      <c r="AG92">
        <f>calculate!AG92/1000</f>
        <v>1656.7860000000001</v>
      </c>
      <c r="AH92">
        <f>calculate!AH92/1000</f>
        <v>1656.7860000000001</v>
      </c>
      <c r="AI92">
        <f>calculate!AI92/1000</f>
        <v>1656.7860000000001</v>
      </c>
      <c r="AJ92">
        <f>calculate!AJ92/1000</f>
        <v>1656.7860000000001</v>
      </c>
      <c r="AK92">
        <f>calculate!AK92/1000</f>
        <v>1205.7929999999999</v>
      </c>
      <c r="AL92">
        <f>calculate!AL92/1000</f>
        <v>1205.7929999999999</v>
      </c>
      <c r="AM92">
        <f>calculate!AM92/1000</f>
        <v>1205.7929999999999</v>
      </c>
      <c r="AN92">
        <f>calculate!AN92/1000</f>
        <v>1205.7929999999999</v>
      </c>
      <c r="AO92">
        <f>calculate!AO92/1000</f>
        <v>1205.7929999999999</v>
      </c>
      <c r="AP92">
        <f>calculate!AP92/1000</f>
        <v>1205.7929999999999</v>
      </c>
      <c r="AQ92">
        <f>calculate!AQ92/1000</f>
        <v>1205.7929999999999</v>
      </c>
      <c r="AR92">
        <f>calculate!AR92/1000</f>
        <v>1205.7929999999999</v>
      </c>
      <c r="AS92">
        <f>calculate!AS92/1000</f>
        <v>1205.7929999999999</v>
      </c>
      <c r="AT92">
        <f>calculate!AT92/1000</f>
        <v>1205.7929999999999</v>
      </c>
      <c r="AU92">
        <f>calculate!AU92/1000</f>
        <v>1205.7929999999999</v>
      </c>
      <c r="AV92">
        <f>calculate!AV92/1000</f>
        <v>1205.7929999999999</v>
      </c>
      <c r="AW92">
        <f>calculate!AW92/1000</f>
        <v>1205.7929999999999</v>
      </c>
      <c r="AX92">
        <f>calculate!AX92/1000</f>
        <v>1205.7929999999999</v>
      </c>
      <c r="AY92">
        <f>calculate!AY92/1000</f>
        <v>1205.7929999999999</v>
      </c>
      <c r="AZ92">
        <f>calculate!AZ92/1000</f>
        <v>1205.7929999999999</v>
      </c>
    </row>
    <row r="93" spans="1:52">
      <c r="A93" s="3" t="s">
        <v>288</v>
      </c>
      <c r="B93" s="5" t="s">
        <v>129</v>
      </c>
      <c r="C93">
        <f>calculate!C93/1000</f>
        <v>0</v>
      </c>
      <c r="D93">
        <f>calculate!D93/1000</f>
        <v>0</v>
      </c>
      <c r="E93">
        <f>calculate!E93/1000</f>
        <v>0</v>
      </c>
      <c r="F93">
        <f>calculate!F93/1000</f>
        <v>0</v>
      </c>
      <c r="G93">
        <f>calculate!G93/1000</f>
        <v>0</v>
      </c>
      <c r="H93">
        <f>calculate!H93/1000</f>
        <v>0</v>
      </c>
      <c r="I93">
        <f>calculate!I93/1000</f>
        <v>0</v>
      </c>
      <c r="J93">
        <f>calculate!J93/1000</f>
        <v>0</v>
      </c>
      <c r="K93">
        <f>calculate!K93/1000</f>
        <v>0</v>
      </c>
      <c r="L93">
        <f>calculate!L93/1000</f>
        <v>0</v>
      </c>
      <c r="M93">
        <f>calculate!M93/1000</f>
        <v>0</v>
      </c>
      <c r="N93">
        <f>calculate!N93/1000</f>
        <v>0</v>
      </c>
      <c r="O93">
        <f>calculate!O93/1000</f>
        <v>0</v>
      </c>
      <c r="P93">
        <f>calculate!P93/1000</f>
        <v>0</v>
      </c>
      <c r="Q93">
        <f>calculate!Q93/1000</f>
        <v>0</v>
      </c>
      <c r="R93">
        <f>calculate!R93/1000</f>
        <v>0</v>
      </c>
      <c r="S93">
        <f>calculate!S93/1000</f>
        <v>0</v>
      </c>
      <c r="T93">
        <f>calculate!T93/1000</f>
        <v>0</v>
      </c>
      <c r="U93">
        <f>calculate!U93/1000</f>
        <v>0</v>
      </c>
      <c r="V93">
        <f>calculate!V93/1000</f>
        <v>0</v>
      </c>
      <c r="W93">
        <f>calculate!W93/1000</f>
        <v>0</v>
      </c>
      <c r="X93">
        <f>calculate!X93/1000</f>
        <v>0</v>
      </c>
      <c r="Y93">
        <f>calculate!Y93/1000</f>
        <v>0</v>
      </c>
      <c r="Z93">
        <f>calculate!Z93/1000</f>
        <v>0</v>
      </c>
      <c r="AA93">
        <f>calculate!AA93/1000</f>
        <v>0</v>
      </c>
      <c r="AB93">
        <f>calculate!AB93/1000</f>
        <v>0</v>
      </c>
      <c r="AC93">
        <f>calculate!AC93/1000</f>
        <v>0</v>
      </c>
      <c r="AD93">
        <f>calculate!AD93/1000</f>
        <v>0</v>
      </c>
      <c r="AE93">
        <f>calculate!AE93/1000</f>
        <v>0</v>
      </c>
      <c r="AF93">
        <f>calculate!AF93/1000</f>
        <v>0</v>
      </c>
      <c r="AG93">
        <f>calculate!AG93/1000</f>
        <v>0</v>
      </c>
      <c r="AH93">
        <f>calculate!AH93/1000</f>
        <v>0</v>
      </c>
      <c r="AI93">
        <f>calculate!AI93/1000</f>
        <v>0</v>
      </c>
      <c r="AJ93">
        <f>calculate!AJ93/1000</f>
        <v>0</v>
      </c>
      <c r="AK93">
        <f>calculate!AK93/1000</f>
        <v>0</v>
      </c>
      <c r="AL93">
        <f>calculate!AL93/1000</f>
        <v>0</v>
      </c>
      <c r="AM93">
        <f>calculate!AM93/1000</f>
        <v>0</v>
      </c>
      <c r="AN93">
        <f>calculate!AN93/1000</f>
        <v>0</v>
      </c>
      <c r="AO93">
        <f>calculate!AO93/1000</f>
        <v>0</v>
      </c>
      <c r="AP93">
        <f>calculate!AP93/1000</f>
        <v>0</v>
      </c>
      <c r="AQ93">
        <f>calculate!AQ93/1000</f>
        <v>0</v>
      </c>
      <c r="AR93">
        <f>calculate!AR93/1000</f>
        <v>0</v>
      </c>
      <c r="AS93">
        <f>calculate!AS93/1000</f>
        <v>0</v>
      </c>
      <c r="AT93">
        <f>calculate!AT93/1000</f>
        <v>0</v>
      </c>
      <c r="AU93">
        <f>calculate!AU93/1000</f>
        <v>0</v>
      </c>
      <c r="AV93">
        <f>calculate!AV93/1000</f>
        <v>0</v>
      </c>
      <c r="AW93">
        <f>calculate!AW93/1000</f>
        <v>0</v>
      </c>
      <c r="AX93">
        <f>calculate!AX93/1000</f>
        <v>0</v>
      </c>
      <c r="AY93">
        <f>calculate!AY93/1000</f>
        <v>0</v>
      </c>
      <c r="AZ93">
        <f>calculate!AZ93/1000</f>
        <v>0</v>
      </c>
    </row>
    <row r="94" spans="1:52">
      <c r="A94" s="3" t="s">
        <v>353</v>
      </c>
      <c r="B94" s="5" t="s">
        <v>175</v>
      </c>
      <c r="C94">
        <f>calculate!C94/1000</f>
        <v>4120.7541820175429</v>
      </c>
      <c r="D94">
        <f>calculate!D94/1000</f>
        <v>4179.6220989035091</v>
      </c>
      <c r="E94">
        <f>calculate!E94/1000</f>
        <v>4238.4900157894754</v>
      </c>
      <c r="F94">
        <f>calculate!F94/1000</f>
        <v>4297.3579326754407</v>
      </c>
      <c r="G94">
        <f>calculate!G94/1000</f>
        <v>4356.2258495614051</v>
      </c>
      <c r="H94">
        <f>calculate!H94/1000</f>
        <v>4415.0937664473713</v>
      </c>
      <c r="I94">
        <f>calculate!I94/1000</f>
        <v>4473.9616833333357</v>
      </c>
      <c r="J94">
        <f>calculate!J94/1000</f>
        <v>4532.8296002193019</v>
      </c>
      <c r="K94">
        <f>calculate!K94/1000</f>
        <v>4591.6975171052654</v>
      </c>
      <c r="L94">
        <f>calculate!L94/1000</f>
        <v>4650.5654339912317</v>
      </c>
      <c r="M94">
        <f>calculate!M94/1000</f>
        <v>4709.433350877197</v>
      </c>
      <c r="N94">
        <f>calculate!N94/1000</f>
        <v>4768.3012677631623</v>
      </c>
      <c r="O94">
        <f>calculate!O94/1000</f>
        <v>4827.1691846491276</v>
      </c>
      <c r="P94">
        <f>calculate!P94/1000</f>
        <v>4886.0371015350938</v>
      </c>
      <c r="Q94">
        <f>calculate!Q94/1000</f>
        <v>4944.9050184210591</v>
      </c>
      <c r="R94">
        <f>calculate!R94/1000</f>
        <v>5003.7729353070245</v>
      </c>
      <c r="S94">
        <f>calculate!S94/1000</f>
        <v>5062.6408521929889</v>
      </c>
      <c r="T94">
        <f>calculate!T94/1000</f>
        <v>5121.5087690789551</v>
      </c>
      <c r="U94">
        <f>calculate!U94/1000</f>
        <v>5180.3766859649195</v>
      </c>
      <c r="V94">
        <f>calculate!V94/1000</f>
        <v>5239.2446028508839</v>
      </c>
      <c r="W94">
        <f>calculate!W94/1000</f>
        <v>5298.1125197368501</v>
      </c>
      <c r="X94">
        <f>calculate!X94/1000</f>
        <v>5356.9804366228154</v>
      </c>
      <c r="Y94">
        <f>calculate!Y94/1000</f>
        <v>5415.8483535087798</v>
      </c>
      <c r="Z94">
        <f>calculate!Z94/1000</f>
        <v>5474.716270394747</v>
      </c>
      <c r="AA94">
        <f>calculate!AA94/1000</f>
        <v>5533.5841872807114</v>
      </c>
      <c r="AB94">
        <f>calculate!AB94/1000</f>
        <v>5592.4521041666776</v>
      </c>
      <c r="AC94">
        <f>calculate!AC94/1000</f>
        <v>5651.3200210526438</v>
      </c>
      <c r="AD94">
        <f>calculate!AD94/1000</f>
        <v>5710.1879379386073</v>
      </c>
      <c r="AE94">
        <f>calculate!AE94/1000</f>
        <v>5769.0558548245726</v>
      </c>
      <c r="AF94">
        <f>calculate!AF94/1000</f>
        <v>5827.923771710537</v>
      </c>
      <c r="AG94">
        <f>calculate!AG94/1000</f>
        <v>5886.7916885965042</v>
      </c>
      <c r="AH94">
        <f>calculate!AH94/1000</f>
        <v>5945.6596054824686</v>
      </c>
      <c r="AI94">
        <f>calculate!AI94/1000</f>
        <v>6004.5275223684339</v>
      </c>
      <c r="AJ94">
        <f>calculate!AJ94/1000</f>
        <v>6063.3954392543974</v>
      </c>
      <c r="AK94">
        <f>calculate!AK94/1000</f>
        <v>6122.2633561403645</v>
      </c>
      <c r="AL94">
        <f>calculate!AL94/1000</f>
        <v>6181.1312730263307</v>
      </c>
      <c r="AM94">
        <f>calculate!AM94/1000</f>
        <v>6239.9991899122961</v>
      </c>
      <c r="AN94">
        <f>calculate!AN94/1000</f>
        <v>6298.8671067982614</v>
      </c>
      <c r="AO94">
        <f>calculate!AO94/1000</f>
        <v>6357.7350236842258</v>
      </c>
      <c r="AP94">
        <f>calculate!AP94/1000</f>
        <v>6416.602940570192</v>
      </c>
      <c r="AQ94">
        <f>calculate!AQ94/1000</f>
        <v>6475.4708574561564</v>
      </c>
      <c r="AR94">
        <f>calculate!AR94/1000</f>
        <v>6534.3387743421226</v>
      </c>
      <c r="AS94">
        <f>calculate!AS94/1000</f>
        <v>6593.206691228087</v>
      </c>
      <c r="AT94">
        <f>calculate!AT94/1000</f>
        <v>6652.0746081140514</v>
      </c>
      <c r="AU94">
        <f>calculate!AU94/1000</f>
        <v>6710.9425249999995</v>
      </c>
      <c r="AV94">
        <f>calculate!AV94/1000</f>
        <v>6710.9425249999995</v>
      </c>
      <c r="AW94">
        <f>calculate!AW94/1000</f>
        <v>6710.9425249999995</v>
      </c>
      <c r="AX94">
        <f>calculate!AX94/1000</f>
        <v>6710.9425249999995</v>
      </c>
      <c r="AY94">
        <f>calculate!AY94/1000</f>
        <v>6710.9425249999995</v>
      </c>
      <c r="AZ94">
        <f>calculate!AZ94/1000</f>
        <v>6710.9425249999995</v>
      </c>
    </row>
    <row r="95" spans="1:52">
      <c r="A95" s="3" t="s">
        <v>354</v>
      </c>
      <c r="B95" s="5" t="s">
        <v>131</v>
      </c>
      <c r="C95">
        <f>calculate!C95/1000</f>
        <v>2881.1470799999997</v>
      </c>
      <c r="D95">
        <f>calculate!D95/1000</f>
        <v>2872.4819759999996</v>
      </c>
      <c r="E95">
        <f>calculate!E95/1000</f>
        <v>2863.8168719999999</v>
      </c>
      <c r="F95">
        <f>calculate!F95/1000</f>
        <v>2855.1517680000002</v>
      </c>
      <c r="G95">
        <f>calculate!G95/1000</f>
        <v>2846.4866640000009</v>
      </c>
      <c r="H95">
        <f>calculate!H95/1000</f>
        <v>2837.8215599999999</v>
      </c>
      <c r="I95">
        <f>calculate!I95/1000</f>
        <v>2836.1968529999999</v>
      </c>
      <c r="J95">
        <f>calculate!J95/1000</f>
        <v>2834.5721459999991</v>
      </c>
      <c r="K95">
        <f>calculate!K95/1000</f>
        <v>2832.9474389999991</v>
      </c>
      <c r="L95">
        <f>calculate!L95/1000</f>
        <v>2831.3227319999992</v>
      </c>
      <c r="M95">
        <f>calculate!M95/1000</f>
        <v>2829.6980249999997</v>
      </c>
      <c r="N95">
        <f>calculate!N95/1000</f>
        <v>2817.0614150000001</v>
      </c>
      <c r="O95">
        <f>calculate!O95/1000</f>
        <v>2817.0614150000001</v>
      </c>
      <c r="P95">
        <f>calculate!P95/1000</f>
        <v>2813.4509549999998</v>
      </c>
      <c r="Q95">
        <f>calculate!Q95/1000</f>
        <v>2813.4509549999998</v>
      </c>
      <c r="R95">
        <f>calculate!R95/1000</f>
        <v>2810.7431099999999</v>
      </c>
      <c r="S95">
        <f>calculate!S95/1000</f>
        <v>2809.8404949999999</v>
      </c>
      <c r="T95">
        <f>calculate!T95/1000</f>
        <v>2825.1849499999998</v>
      </c>
      <c r="U95">
        <f>calculate!U95/1000</f>
        <v>2843.2372500000001</v>
      </c>
      <c r="V95">
        <f>calculate!V95/1000</f>
        <v>2826.0875649999998</v>
      </c>
      <c r="W95">
        <f>calculate!W95/1000</f>
        <v>2789.9829649999997</v>
      </c>
      <c r="X95">
        <f>calculate!X95/1000</f>
        <v>2789.9829649999997</v>
      </c>
      <c r="Y95">
        <f>calculate!Y95/1000</f>
        <v>2790.8855799999997</v>
      </c>
      <c r="Z95">
        <f>calculate!Z95/1000</f>
        <v>2796.3012699999999</v>
      </c>
      <c r="AA95">
        <f>calculate!AA95/1000</f>
        <v>2799.0091149999998</v>
      </c>
      <c r="AB95">
        <f>calculate!AB95/1000</f>
        <v>2799.0091149999998</v>
      </c>
      <c r="AC95">
        <f>calculate!AC95/1000</f>
        <v>2816.1587999999997</v>
      </c>
      <c r="AD95">
        <f>calculate!AD95/1000</f>
        <v>2814.3535700000002</v>
      </c>
      <c r="AE95">
        <f>calculate!AE95/1000</f>
        <v>2820.671875</v>
      </c>
      <c r="AF95">
        <f>calculate!AF95/1000</f>
        <v>2814.3535700000002</v>
      </c>
      <c r="AG95">
        <f>calculate!AG95/1000</f>
        <v>2818.8666450000001</v>
      </c>
      <c r="AH95">
        <f>calculate!AH95/1000</f>
        <v>2820.671875</v>
      </c>
      <c r="AI95">
        <f>calculate!AI95/1000</f>
        <v>2824.2823349999999</v>
      </c>
      <c r="AJ95">
        <f>calculate!AJ95/1000</f>
        <v>2834.2111</v>
      </c>
      <c r="AK95">
        <f>calculate!AK95/1000</f>
        <v>3045.42301</v>
      </c>
      <c r="AL95">
        <f>calculate!AL95/1000</f>
        <v>3061.6700799999994</v>
      </c>
      <c r="AM95">
        <f>calculate!AM95/1000</f>
        <v>3061.6700799999994</v>
      </c>
      <c r="AN95">
        <f>calculate!AN95/1000</f>
        <v>3067.9883849999997</v>
      </c>
      <c r="AO95">
        <f>calculate!AO95/1000</f>
        <v>3051.7413149999998</v>
      </c>
      <c r="AP95">
        <f>calculate!AP95/1000</f>
        <v>3049.0334700000003</v>
      </c>
      <c r="AQ95">
        <f>calculate!AQ95/1000</f>
        <v>3265.9318545000001</v>
      </c>
      <c r="AR95">
        <f>calculate!AR95/1000</f>
        <v>3282.991278</v>
      </c>
      <c r="AS95">
        <f>calculate!AS95/1000</f>
        <v>3294.6350115</v>
      </c>
      <c r="AT95">
        <f>calculate!AT95/1000</f>
        <v>3309.0768515</v>
      </c>
      <c r="AU95">
        <f>calculate!AU95/1000</f>
        <v>3311.0626044999999</v>
      </c>
      <c r="AV95">
        <f>calculate!AV95/1000</f>
        <v>3559.91356</v>
      </c>
      <c r="AW95">
        <f>calculate!AW95/1000</f>
        <v>3674.5456650000001</v>
      </c>
      <c r="AX95">
        <f>calculate!AX95/1000</f>
        <v>3783.4912954999995</v>
      </c>
      <c r="AY95">
        <f>calculate!AY95/1000</f>
        <v>3790.9830000000002</v>
      </c>
      <c r="AZ95">
        <f>calculate!AZ95/1000</f>
        <v>3710.8307880000002</v>
      </c>
    </row>
    <row r="96" spans="1:52">
      <c r="A96" s="3" t="s">
        <v>289</v>
      </c>
      <c r="B96" s="5" t="s">
        <v>132</v>
      </c>
      <c r="C96">
        <f>calculate!C96/1000</f>
        <v>0</v>
      </c>
      <c r="D96">
        <f>calculate!D96/1000</f>
        <v>0</v>
      </c>
      <c r="E96">
        <f>calculate!E96/1000</f>
        <v>0</v>
      </c>
      <c r="F96">
        <f>calculate!F96/1000</f>
        <v>0</v>
      </c>
      <c r="G96">
        <f>calculate!G96/1000</f>
        <v>0</v>
      </c>
      <c r="H96">
        <f>calculate!H96/1000</f>
        <v>0</v>
      </c>
      <c r="I96">
        <f>calculate!I96/1000</f>
        <v>0</v>
      </c>
      <c r="J96">
        <f>calculate!J96/1000</f>
        <v>0</v>
      </c>
      <c r="K96">
        <f>calculate!K96/1000</f>
        <v>0</v>
      </c>
      <c r="L96">
        <f>calculate!L96/1000</f>
        <v>0</v>
      </c>
      <c r="M96">
        <f>calculate!M96/1000</f>
        <v>0</v>
      </c>
      <c r="N96">
        <f>calculate!N96/1000</f>
        <v>0</v>
      </c>
      <c r="O96">
        <f>calculate!O96/1000</f>
        <v>0</v>
      </c>
      <c r="P96">
        <f>calculate!P96/1000</f>
        <v>0</v>
      </c>
      <c r="Q96">
        <f>calculate!Q96/1000</f>
        <v>0</v>
      </c>
      <c r="R96">
        <f>calculate!R96/1000</f>
        <v>0</v>
      </c>
      <c r="S96">
        <f>calculate!S96/1000</f>
        <v>0</v>
      </c>
      <c r="T96">
        <f>calculate!T96/1000</f>
        <v>0</v>
      </c>
      <c r="U96">
        <f>calculate!U96/1000</f>
        <v>0</v>
      </c>
      <c r="V96">
        <f>calculate!V96/1000</f>
        <v>0</v>
      </c>
      <c r="W96">
        <f>calculate!W96/1000</f>
        <v>0</v>
      </c>
      <c r="X96">
        <f>calculate!X96/1000</f>
        <v>0</v>
      </c>
      <c r="Y96">
        <f>calculate!Y96/1000</f>
        <v>0</v>
      </c>
      <c r="Z96">
        <f>calculate!Z96/1000</f>
        <v>0</v>
      </c>
      <c r="AA96">
        <f>calculate!AA96/1000</f>
        <v>0</v>
      </c>
      <c r="AB96">
        <f>calculate!AB96/1000</f>
        <v>0</v>
      </c>
      <c r="AC96">
        <f>calculate!AC96/1000</f>
        <v>0</v>
      </c>
      <c r="AD96">
        <f>calculate!AD96/1000</f>
        <v>0</v>
      </c>
      <c r="AE96">
        <f>calculate!AE96/1000</f>
        <v>0</v>
      </c>
      <c r="AF96">
        <f>calculate!AF96/1000</f>
        <v>0</v>
      </c>
      <c r="AG96">
        <f>calculate!AG96/1000</f>
        <v>0</v>
      </c>
      <c r="AH96">
        <f>calculate!AH96/1000</f>
        <v>0</v>
      </c>
      <c r="AI96">
        <f>calculate!AI96/1000</f>
        <v>0</v>
      </c>
      <c r="AJ96">
        <f>calculate!AJ96/1000</f>
        <v>0</v>
      </c>
      <c r="AK96">
        <f>calculate!AK96/1000</f>
        <v>0</v>
      </c>
      <c r="AL96">
        <f>calculate!AL96/1000</f>
        <v>0</v>
      </c>
      <c r="AM96">
        <f>calculate!AM96/1000</f>
        <v>0</v>
      </c>
      <c r="AN96">
        <f>calculate!AN96/1000</f>
        <v>0</v>
      </c>
      <c r="AO96">
        <f>calculate!AO96/1000</f>
        <v>0</v>
      </c>
      <c r="AP96">
        <f>calculate!AP96/1000</f>
        <v>0</v>
      </c>
      <c r="AQ96">
        <f>calculate!AQ96/1000</f>
        <v>0</v>
      </c>
      <c r="AR96">
        <f>calculate!AR96/1000</f>
        <v>0</v>
      </c>
      <c r="AS96">
        <f>calculate!AS96/1000</f>
        <v>0</v>
      </c>
      <c r="AT96">
        <f>calculate!AT96/1000</f>
        <v>0</v>
      </c>
      <c r="AU96">
        <f>calculate!AU96/1000</f>
        <v>0</v>
      </c>
      <c r="AV96">
        <f>calculate!AV96/1000</f>
        <v>0</v>
      </c>
      <c r="AW96">
        <f>calculate!AW96/1000</f>
        <v>0</v>
      </c>
      <c r="AX96">
        <f>calculate!AX96/1000</f>
        <v>0</v>
      </c>
      <c r="AY96">
        <f>calculate!AY96/1000</f>
        <v>0</v>
      </c>
      <c r="AZ96">
        <f>calculate!AZ96/1000</f>
        <v>0</v>
      </c>
    </row>
    <row r="97" spans="1:52">
      <c r="A97" s="3" t="s">
        <v>355</v>
      </c>
      <c r="B97" s="5" t="s">
        <v>133</v>
      </c>
      <c r="C97">
        <f>calculate!C97/1000</f>
        <v>0</v>
      </c>
      <c r="D97">
        <f>calculate!D97/1000</f>
        <v>0</v>
      </c>
      <c r="E97">
        <f>calculate!E97/1000</f>
        <v>0</v>
      </c>
      <c r="F97">
        <f>calculate!F97/1000</f>
        <v>0</v>
      </c>
      <c r="G97">
        <f>calculate!G97/1000</f>
        <v>0</v>
      </c>
      <c r="H97">
        <f>calculate!H97/1000</f>
        <v>0</v>
      </c>
      <c r="I97">
        <f>calculate!I97/1000</f>
        <v>0</v>
      </c>
      <c r="J97">
        <f>calculate!J97/1000</f>
        <v>0</v>
      </c>
      <c r="K97">
        <f>calculate!K97/1000</f>
        <v>0</v>
      </c>
      <c r="L97">
        <f>calculate!L97/1000</f>
        <v>0</v>
      </c>
      <c r="M97">
        <f>calculate!M97/1000</f>
        <v>0</v>
      </c>
      <c r="N97">
        <f>calculate!N97/1000</f>
        <v>0</v>
      </c>
      <c r="O97">
        <f>calculate!O97/1000</f>
        <v>0</v>
      </c>
      <c r="P97">
        <f>calculate!P97/1000</f>
        <v>0</v>
      </c>
      <c r="Q97">
        <f>calculate!Q97/1000</f>
        <v>0</v>
      </c>
      <c r="R97">
        <f>calculate!R97/1000</f>
        <v>0</v>
      </c>
      <c r="S97">
        <f>calculate!S97/1000</f>
        <v>0</v>
      </c>
      <c r="T97">
        <f>calculate!T97/1000</f>
        <v>0</v>
      </c>
      <c r="U97">
        <f>calculate!U97/1000</f>
        <v>0</v>
      </c>
      <c r="V97">
        <f>calculate!V97/1000</f>
        <v>0</v>
      </c>
      <c r="W97">
        <f>calculate!W97/1000</f>
        <v>0</v>
      </c>
      <c r="X97">
        <f>calculate!X97/1000</f>
        <v>0</v>
      </c>
      <c r="Y97">
        <f>calculate!Y97/1000</f>
        <v>0</v>
      </c>
      <c r="Z97">
        <f>calculate!Z97/1000</f>
        <v>0</v>
      </c>
      <c r="AA97">
        <f>calculate!AA97/1000</f>
        <v>0</v>
      </c>
      <c r="AB97">
        <f>calculate!AB97/1000</f>
        <v>0</v>
      </c>
      <c r="AC97">
        <f>calculate!AC97/1000</f>
        <v>0</v>
      </c>
      <c r="AD97">
        <f>calculate!AD97/1000</f>
        <v>0</v>
      </c>
      <c r="AE97">
        <f>calculate!AE97/1000</f>
        <v>0</v>
      </c>
      <c r="AF97">
        <f>calculate!AF97/1000</f>
        <v>0</v>
      </c>
      <c r="AG97">
        <f>calculate!AG97/1000</f>
        <v>0</v>
      </c>
      <c r="AH97">
        <f>calculate!AH97/1000</f>
        <v>0</v>
      </c>
      <c r="AI97">
        <f>calculate!AI97/1000</f>
        <v>0</v>
      </c>
      <c r="AJ97">
        <f>calculate!AJ97/1000</f>
        <v>0</v>
      </c>
      <c r="AK97">
        <f>calculate!AK97/1000</f>
        <v>0</v>
      </c>
      <c r="AL97">
        <f>calculate!AL97/1000</f>
        <v>0</v>
      </c>
      <c r="AM97">
        <f>calculate!AM97/1000</f>
        <v>0</v>
      </c>
      <c r="AN97">
        <f>calculate!AN97/1000</f>
        <v>0</v>
      </c>
      <c r="AO97">
        <f>calculate!AO97/1000</f>
        <v>0</v>
      </c>
      <c r="AP97">
        <f>calculate!AP97/1000</f>
        <v>0</v>
      </c>
      <c r="AQ97">
        <f>calculate!AQ97/1000</f>
        <v>0</v>
      </c>
      <c r="AR97">
        <f>calculate!AR97/1000</f>
        <v>0</v>
      </c>
      <c r="AS97">
        <f>calculate!AS97/1000</f>
        <v>0</v>
      </c>
      <c r="AT97">
        <f>calculate!AT97/1000</f>
        <v>0</v>
      </c>
      <c r="AU97">
        <f>calculate!AU97/1000</f>
        <v>0</v>
      </c>
      <c r="AV97">
        <f>calculate!AV97/1000</f>
        <v>0</v>
      </c>
      <c r="AW97">
        <f>calculate!AW97/1000</f>
        <v>0</v>
      </c>
      <c r="AX97">
        <f>calculate!AX97/1000</f>
        <v>0</v>
      </c>
      <c r="AY97">
        <f>calculate!AY97/1000</f>
        <v>0</v>
      </c>
      <c r="AZ97">
        <f>calculate!AZ97/1000</f>
        <v>0</v>
      </c>
    </row>
    <row r="98" spans="1:52">
      <c r="A98" s="3" t="s">
        <v>290</v>
      </c>
      <c r="B98" s="5" t="s">
        <v>134</v>
      </c>
      <c r="C98">
        <f>calculate!C98/1000</f>
        <v>248.39610833333327</v>
      </c>
      <c r="D98">
        <f>calculate!D98/1000</f>
        <v>251.94462416666667</v>
      </c>
      <c r="E98">
        <f>calculate!E98/1000</f>
        <v>255.49313999999995</v>
      </c>
      <c r="F98">
        <f>calculate!F98/1000</f>
        <v>259.04165583333338</v>
      </c>
      <c r="G98">
        <f>calculate!G98/1000</f>
        <v>262.59017166666666</v>
      </c>
      <c r="H98">
        <f>calculate!H98/1000</f>
        <v>266.1386875</v>
      </c>
      <c r="I98">
        <f>calculate!I98/1000</f>
        <v>269.68720333333334</v>
      </c>
      <c r="J98">
        <f>calculate!J98/1000</f>
        <v>273.23571916666668</v>
      </c>
      <c r="K98">
        <f>calculate!K98/1000</f>
        <v>276.78423500000002</v>
      </c>
      <c r="L98">
        <f>calculate!L98/1000</f>
        <v>280.33275083333336</v>
      </c>
      <c r="M98">
        <f>calculate!M98/1000</f>
        <v>283.8812666666667</v>
      </c>
      <c r="N98">
        <f>calculate!N98/1000</f>
        <v>287.42978250000004</v>
      </c>
      <c r="O98">
        <f>calculate!O98/1000</f>
        <v>290.97829833333338</v>
      </c>
      <c r="P98">
        <f>calculate!P98/1000</f>
        <v>294.52681416666672</v>
      </c>
      <c r="Q98">
        <f>calculate!Q98/1000</f>
        <v>298.07533000000001</v>
      </c>
      <c r="R98">
        <f>calculate!R98/1000</f>
        <v>301.62384583333341</v>
      </c>
      <c r="S98">
        <f>calculate!S98/1000</f>
        <v>305.1723616666668</v>
      </c>
      <c r="T98">
        <f>calculate!T98/1000</f>
        <v>308.72087750000009</v>
      </c>
      <c r="U98">
        <f>calculate!U98/1000</f>
        <v>312.26939333333343</v>
      </c>
      <c r="V98">
        <f>calculate!V98/1000</f>
        <v>315.81790916666671</v>
      </c>
      <c r="W98">
        <f>calculate!W98/1000</f>
        <v>319.36642500000011</v>
      </c>
      <c r="X98">
        <f>calculate!X98/1000</f>
        <v>322.91494083333339</v>
      </c>
      <c r="Y98">
        <f>calculate!Y98/1000</f>
        <v>326.46345666666679</v>
      </c>
      <c r="Z98">
        <f>calculate!Z98/1000</f>
        <v>330.01197250000013</v>
      </c>
      <c r="AA98">
        <f>calculate!AA98/1000</f>
        <v>333.56048833333341</v>
      </c>
      <c r="AB98">
        <f>calculate!AB98/1000</f>
        <v>337.10900416666675</v>
      </c>
      <c r="AC98">
        <f>calculate!AC98/1000</f>
        <v>340.65752000000015</v>
      </c>
      <c r="AD98">
        <f>calculate!AD98/1000</f>
        <v>344.20603583333343</v>
      </c>
      <c r="AE98">
        <f>calculate!AE98/1000</f>
        <v>347.75455166666683</v>
      </c>
      <c r="AF98">
        <f>calculate!AF98/1000</f>
        <v>351.30306750000005</v>
      </c>
      <c r="AG98">
        <f>calculate!AG98/1000</f>
        <v>354.85158333333351</v>
      </c>
      <c r="AH98">
        <f>calculate!AH98/1000</f>
        <v>358.40009916666679</v>
      </c>
      <c r="AI98">
        <f>calculate!AI98/1000</f>
        <v>361.94861500000002</v>
      </c>
      <c r="AJ98">
        <f>calculate!AJ98/1000</f>
        <v>361.94861500000002</v>
      </c>
      <c r="AK98">
        <f>calculate!AK98/1000</f>
        <v>361.94861500000002</v>
      </c>
      <c r="AL98">
        <f>calculate!AL98/1000</f>
        <v>361.94861500000002</v>
      </c>
      <c r="AM98">
        <f>calculate!AM98/1000</f>
        <v>361.94861500000002</v>
      </c>
      <c r="AN98">
        <f>calculate!AN98/1000</f>
        <v>361.94861500000002</v>
      </c>
      <c r="AO98">
        <f>calculate!AO98/1000</f>
        <v>361.94861500000002</v>
      </c>
      <c r="AP98">
        <f>calculate!AP98/1000</f>
        <v>361.94861500000002</v>
      </c>
      <c r="AQ98">
        <f>calculate!AQ98/1000</f>
        <v>361.94861500000002</v>
      </c>
      <c r="AR98">
        <f>calculate!AR98/1000</f>
        <v>361.94861500000002</v>
      </c>
      <c r="AS98">
        <f>calculate!AS98/1000</f>
        <v>361.94861500000002</v>
      </c>
      <c r="AT98">
        <f>calculate!AT98/1000</f>
        <v>361.94861500000002</v>
      </c>
      <c r="AU98">
        <f>calculate!AU98/1000</f>
        <v>361.94861500000002</v>
      </c>
      <c r="AV98">
        <f>calculate!AV98/1000</f>
        <v>361.94861500000002</v>
      </c>
      <c r="AW98">
        <f>calculate!AW98/1000</f>
        <v>361.94861500000002</v>
      </c>
      <c r="AX98">
        <f>calculate!AX98/1000</f>
        <v>361.94861500000002</v>
      </c>
      <c r="AY98">
        <f>calculate!AY98/1000</f>
        <v>361.94861500000002</v>
      </c>
      <c r="AZ98">
        <f>calculate!AZ98/1000</f>
        <v>361.94861500000002</v>
      </c>
    </row>
    <row r="99" spans="1:52">
      <c r="A99" s="3" t="s">
        <v>291</v>
      </c>
      <c r="B99" s="5" t="s">
        <v>139</v>
      </c>
      <c r="C99">
        <f>calculate!C99/1000</f>
        <v>0</v>
      </c>
      <c r="D99">
        <f>calculate!D99/1000</f>
        <v>0</v>
      </c>
      <c r="E99">
        <f>calculate!E99/1000</f>
        <v>0</v>
      </c>
      <c r="F99">
        <f>calculate!F99/1000</f>
        <v>0</v>
      </c>
      <c r="G99">
        <f>calculate!G99/1000</f>
        <v>0</v>
      </c>
      <c r="H99">
        <f>calculate!H99/1000</f>
        <v>0</v>
      </c>
      <c r="I99">
        <f>calculate!I99/1000</f>
        <v>0</v>
      </c>
      <c r="J99">
        <f>calculate!J99/1000</f>
        <v>0</v>
      </c>
      <c r="K99">
        <f>calculate!K99/1000</f>
        <v>0</v>
      </c>
      <c r="L99">
        <f>calculate!L99/1000</f>
        <v>0</v>
      </c>
      <c r="M99">
        <f>calculate!M99/1000</f>
        <v>0</v>
      </c>
      <c r="N99">
        <f>calculate!N99/1000</f>
        <v>0</v>
      </c>
      <c r="O99">
        <f>calculate!O99/1000</f>
        <v>0</v>
      </c>
      <c r="P99">
        <f>calculate!P99/1000</f>
        <v>0</v>
      </c>
      <c r="Q99">
        <f>calculate!Q99/1000</f>
        <v>0</v>
      </c>
      <c r="R99">
        <f>calculate!R99/1000</f>
        <v>0</v>
      </c>
      <c r="S99">
        <f>calculate!S99/1000</f>
        <v>0</v>
      </c>
      <c r="T99">
        <f>calculate!T99/1000</f>
        <v>0</v>
      </c>
      <c r="U99">
        <f>calculate!U99/1000</f>
        <v>0</v>
      </c>
      <c r="V99">
        <f>calculate!V99/1000</f>
        <v>0</v>
      </c>
      <c r="W99">
        <f>calculate!W99/1000</f>
        <v>0</v>
      </c>
      <c r="X99">
        <f>calculate!X99/1000</f>
        <v>0</v>
      </c>
      <c r="Y99">
        <f>calculate!Y99/1000</f>
        <v>0</v>
      </c>
      <c r="Z99">
        <f>calculate!Z99/1000</f>
        <v>0</v>
      </c>
      <c r="AA99">
        <f>calculate!AA99/1000</f>
        <v>0</v>
      </c>
      <c r="AB99">
        <f>calculate!AB99/1000</f>
        <v>0</v>
      </c>
      <c r="AC99">
        <f>calculate!AC99/1000</f>
        <v>0</v>
      </c>
      <c r="AD99">
        <f>calculate!AD99/1000</f>
        <v>0</v>
      </c>
      <c r="AE99">
        <f>calculate!AE99/1000</f>
        <v>0</v>
      </c>
      <c r="AF99">
        <f>calculate!AF99/1000</f>
        <v>0</v>
      </c>
      <c r="AG99">
        <f>calculate!AG99/1000</f>
        <v>0</v>
      </c>
      <c r="AH99">
        <f>calculate!AH99/1000</f>
        <v>0</v>
      </c>
      <c r="AI99">
        <f>calculate!AI99/1000</f>
        <v>0</v>
      </c>
      <c r="AJ99">
        <f>calculate!AJ99/1000</f>
        <v>0</v>
      </c>
      <c r="AK99">
        <f>calculate!AK99/1000</f>
        <v>0</v>
      </c>
      <c r="AL99">
        <f>calculate!AL99/1000</f>
        <v>0</v>
      </c>
      <c r="AM99">
        <f>calculate!AM99/1000</f>
        <v>0</v>
      </c>
      <c r="AN99">
        <f>calculate!AN99/1000</f>
        <v>0</v>
      </c>
      <c r="AO99">
        <f>calculate!AO99/1000</f>
        <v>0</v>
      </c>
      <c r="AP99">
        <f>calculate!AP99/1000</f>
        <v>0</v>
      </c>
      <c r="AQ99">
        <f>calculate!AQ99/1000</f>
        <v>0</v>
      </c>
      <c r="AR99">
        <f>calculate!AR99/1000</f>
        <v>0</v>
      </c>
      <c r="AS99">
        <f>calculate!AS99/1000</f>
        <v>0</v>
      </c>
      <c r="AT99">
        <f>calculate!AT99/1000</f>
        <v>0</v>
      </c>
      <c r="AU99">
        <f>calculate!AU99/1000</f>
        <v>0</v>
      </c>
      <c r="AV99">
        <f>calculate!AV99/1000</f>
        <v>0</v>
      </c>
      <c r="AW99">
        <f>calculate!AW99/1000</f>
        <v>0</v>
      </c>
      <c r="AX99">
        <f>calculate!AX99/1000</f>
        <v>0</v>
      </c>
      <c r="AY99">
        <f>calculate!AY99/1000</f>
        <v>0</v>
      </c>
      <c r="AZ99">
        <f>calculate!AZ99/1000</f>
        <v>0</v>
      </c>
    </row>
    <row r="100" spans="1:52">
      <c r="A100" s="5" t="s">
        <v>237</v>
      </c>
      <c r="B100" s="5" t="s">
        <v>135</v>
      </c>
      <c r="C100">
        <f>calculate!C100/1000</f>
        <v>0</v>
      </c>
      <c r="D100">
        <f>calculate!D100/1000</f>
        <v>0</v>
      </c>
      <c r="E100">
        <f>calculate!E100/1000</f>
        <v>0</v>
      </c>
      <c r="F100">
        <f>calculate!F100/1000</f>
        <v>0</v>
      </c>
      <c r="G100">
        <f>calculate!G100/1000</f>
        <v>0</v>
      </c>
      <c r="H100">
        <f>calculate!H100/1000</f>
        <v>0</v>
      </c>
      <c r="I100">
        <f>calculate!I100/1000</f>
        <v>0</v>
      </c>
      <c r="J100">
        <f>calculate!J100/1000</f>
        <v>0</v>
      </c>
      <c r="K100">
        <f>calculate!K100/1000</f>
        <v>0</v>
      </c>
      <c r="L100">
        <f>calculate!L100/1000</f>
        <v>0</v>
      </c>
      <c r="M100">
        <f>calculate!M100/1000</f>
        <v>0</v>
      </c>
      <c r="N100">
        <f>calculate!N100/1000</f>
        <v>0</v>
      </c>
      <c r="O100">
        <f>calculate!O100/1000</f>
        <v>0</v>
      </c>
      <c r="P100">
        <f>calculate!P100/1000</f>
        <v>0</v>
      </c>
      <c r="Q100">
        <f>calculate!Q100/1000</f>
        <v>0</v>
      </c>
      <c r="R100">
        <f>calculate!R100/1000</f>
        <v>0</v>
      </c>
      <c r="S100">
        <f>calculate!S100/1000</f>
        <v>0</v>
      </c>
      <c r="T100">
        <f>calculate!T100/1000</f>
        <v>0</v>
      </c>
      <c r="U100">
        <f>calculate!U100/1000</f>
        <v>0</v>
      </c>
      <c r="V100">
        <f>calculate!V100/1000</f>
        <v>0</v>
      </c>
      <c r="W100">
        <f>calculate!W100/1000</f>
        <v>0</v>
      </c>
      <c r="X100">
        <f>calculate!X100/1000</f>
        <v>0</v>
      </c>
      <c r="Y100">
        <f>calculate!Y100/1000</f>
        <v>0</v>
      </c>
      <c r="Z100">
        <f>calculate!Z100/1000</f>
        <v>0</v>
      </c>
      <c r="AA100">
        <f>calculate!AA100/1000</f>
        <v>0</v>
      </c>
      <c r="AB100">
        <f>calculate!AB100/1000</f>
        <v>0</v>
      </c>
      <c r="AC100">
        <f>calculate!AC100/1000</f>
        <v>0</v>
      </c>
      <c r="AD100">
        <f>calculate!AD100/1000</f>
        <v>0</v>
      </c>
      <c r="AE100">
        <f>calculate!AE100/1000</f>
        <v>0</v>
      </c>
      <c r="AF100">
        <f>calculate!AF100/1000</f>
        <v>0</v>
      </c>
      <c r="AG100">
        <f>calculate!AG100/1000</f>
        <v>0</v>
      </c>
      <c r="AH100">
        <f>calculate!AH100/1000</f>
        <v>0</v>
      </c>
      <c r="AI100">
        <f>calculate!AI100/1000</f>
        <v>0</v>
      </c>
      <c r="AJ100">
        <f>calculate!AJ100/1000</f>
        <v>0</v>
      </c>
      <c r="AK100">
        <f>calculate!AK100/1000</f>
        <v>0</v>
      </c>
      <c r="AL100">
        <f>calculate!AL100/1000</f>
        <v>0</v>
      </c>
      <c r="AM100">
        <f>calculate!AM100/1000</f>
        <v>0</v>
      </c>
      <c r="AN100">
        <f>calculate!AN100/1000</f>
        <v>0</v>
      </c>
      <c r="AO100">
        <f>calculate!AO100/1000</f>
        <v>0</v>
      </c>
      <c r="AP100">
        <f>calculate!AP100/1000</f>
        <v>0</v>
      </c>
      <c r="AQ100">
        <f>calculate!AQ100/1000</f>
        <v>0</v>
      </c>
      <c r="AR100">
        <f>calculate!AR100/1000</f>
        <v>0</v>
      </c>
      <c r="AS100">
        <f>calculate!AS100/1000</f>
        <v>0</v>
      </c>
      <c r="AT100">
        <f>calculate!AT100/1000</f>
        <v>0</v>
      </c>
      <c r="AU100">
        <f>calculate!AU100/1000</f>
        <v>387.22183499999994</v>
      </c>
      <c r="AV100">
        <f>calculate!AV100/1000</f>
        <v>0</v>
      </c>
      <c r="AW100">
        <f>calculate!AW100/1000</f>
        <v>0</v>
      </c>
      <c r="AX100">
        <f>calculate!AX100/1000</f>
        <v>0</v>
      </c>
      <c r="AY100">
        <f>calculate!AY100/1000</f>
        <v>0</v>
      </c>
      <c r="AZ100">
        <f>calculate!AZ100/1000</f>
        <v>0</v>
      </c>
    </row>
    <row r="101" spans="1:52">
      <c r="A101" s="3" t="s">
        <v>292</v>
      </c>
      <c r="B101" s="5" t="s">
        <v>136</v>
      </c>
      <c r="C101">
        <f>calculate!C101/1000</f>
        <v>248.09491192660553</v>
      </c>
      <c r="D101">
        <f>calculate!D101/1000</f>
        <v>251.63912495412845</v>
      </c>
      <c r="E101">
        <f>calculate!E101/1000</f>
        <v>255.18333798165136</v>
      </c>
      <c r="F101">
        <f>calculate!F101/1000</f>
        <v>258.72755100917431</v>
      </c>
      <c r="G101">
        <f>calculate!G101/1000</f>
        <v>262.27176403669728</v>
      </c>
      <c r="H101">
        <f>calculate!H101/1000</f>
        <v>265.81597706422014</v>
      </c>
      <c r="I101">
        <f>calculate!I101/1000</f>
        <v>269.36019009174299</v>
      </c>
      <c r="J101">
        <f>calculate!J101/1000</f>
        <v>272.90440311926596</v>
      </c>
      <c r="K101">
        <f>calculate!K101/1000</f>
        <v>276.44861614678894</v>
      </c>
      <c r="L101">
        <f>calculate!L101/1000</f>
        <v>279.99282917431185</v>
      </c>
      <c r="M101">
        <f>calculate!M101/1000</f>
        <v>283.53704220183471</v>
      </c>
      <c r="N101">
        <f>calculate!N101/1000</f>
        <v>287.08125522935768</v>
      </c>
      <c r="O101">
        <f>calculate!O101/1000</f>
        <v>290.62546825688059</v>
      </c>
      <c r="P101">
        <f>calculate!P101/1000</f>
        <v>294.16968128440357</v>
      </c>
      <c r="Q101">
        <f>calculate!Q101/1000</f>
        <v>297.71389431192642</v>
      </c>
      <c r="R101">
        <f>calculate!R101/1000</f>
        <v>301.25810733944945</v>
      </c>
      <c r="S101">
        <f>calculate!S101/1000</f>
        <v>304.80232036697231</v>
      </c>
      <c r="T101">
        <f>calculate!T101/1000</f>
        <v>308.34653339449522</v>
      </c>
      <c r="U101">
        <f>calculate!U101/1000</f>
        <v>311.8907464220182</v>
      </c>
      <c r="V101">
        <f>calculate!V101/1000</f>
        <v>315.43495944954105</v>
      </c>
      <c r="W101">
        <f>calculate!W101/1000</f>
        <v>318.97917247706403</v>
      </c>
      <c r="X101">
        <f>calculate!X101/1000</f>
        <v>322.52338550458694</v>
      </c>
      <c r="Y101">
        <f>calculate!Y101/1000</f>
        <v>326.06759853210986</v>
      </c>
      <c r="Z101">
        <f>calculate!Z101/1000</f>
        <v>329.61181155963277</v>
      </c>
      <c r="AA101">
        <f>calculate!AA101/1000</f>
        <v>333.15602458715574</v>
      </c>
      <c r="AB101">
        <f>calculate!AB101/1000</f>
        <v>336.7002376146786</v>
      </c>
      <c r="AC101">
        <f>calculate!AC101/1000</f>
        <v>340.24445064220151</v>
      </c>
      <c r="AD101">
        <f>calculate!AD101/1000</f>
        <v>343.78866366972454</v>
      </c>
      <c r="AE101">
        <f>calculate!AE101/1000</f>
        <v>347.3328766972474</v>
      </c>
      <c r="AF101">
        <f>calculate!AF101/1000</f>
        <v>350.87708972477031</v>
      </c>
      <c r="AG101">
        <f>calculate!AG101/1000</f>
        <v>354.42130275229329</v>
      </c>
      <c r="AH101">
        <f>calculate!AH101/1000</f>
        <v>357.9655157798162</v>
      </c>
      <c r="AI101">
        <f>calculate!AI101/1000</f>
        <v>361.50972880733912</v>
      </c>
      <c r="AJ101">
        <f>calculate!AJ101/1000</f>
        <v>365.05394183486197</v>
      </c>
      <c r="AK101">
        <f>calculate!AK101/1000</f>
        <v>368.59815486238494</v>
      </c>
      <c r="AL101">
        <f>calculate!AL101/1000</f>
        <v>372.14236788990792</v>
      </c>
      <c r="AM101">
        <f>calculate!AM101/1000</f>
        <v>375.68658091743083</v>
      </c>
      <c r="AN101">
        <f>calculate!AN101/1000</f>
        <v>379.23079394495369</v>
      </c>
      <c r="AO101">
        <f>calculate!AO101/1000</f>
        <v>382.77500697247666</v>
      </c>
      <c r="AP101">
        <f>calculate!AP101/1000</f>
        <v>386.31921999999997</v>
      </c>
      <c r="AQ101">
        <f>calculate!AQ101/1000</f>
        <v>386.31921999999997</v>
      </c>
      <c r="AR101">
        <f>calculate!AR101/1000</f>
        <v>386.31921999999997</v>
      </c>
      <c r="AS101">
        <f>calculate!AS101/1000</f>
        <v>386.31921999999997</v>
      </c>
      <c r="AT101">
        <f>calculate!AT101/1000</f>
        <v>386.31921999999997</v>
      </c>
      <c r="AU101">
        <f>calculate!AU101/1000</f>
        <v>386.31921999999997</v>
      </c>
      <c r="AV101">
        <f>calculate!AV101/1000</f>
        <v>386.31921999999997</v>
      </c>
      <c r="AW101">
        <f>calculate!AW101/1000</f>
        <v>386.31921999999997</v>
      </c>
      <c r="AX101">
        <f>calculate!AX101/1000</f>
        <v>386.31921999999997</v>
      </c>
      <c r="AY101">
        <f>calculate!AY101/1000</f>
        <v>386.31921999999997</v>
      </c>
      <c r="AZ101">
        <f>calculate!AZ101/1000</f>
        <v>386.31921999999997</v>
      </c>
    </row>
    <row r="102" spans="1:52">
      <c r="A102" s="3" t="s">
        <v>293</v>
      </c>
      <c r="B102" s="5" t="s">
        <v>146</v>
      </c>
      <c r="C102">
        <f>calculate!C102/1000</f>
        <v>409.24726315789468</v>
      </c>
      <c r="D102">
        <f>calculate!D102/1000</f>
        <v>415.09365263157883</v>
      </c>
      <c r="E102">
        <f>calculate!E102/1000</f>
        <v>420.94004210526316</v>
      </c>
      <c r="F102">
        <f>calculate!F102/1000</f>
        <v>426.78643157894737</v>
      </c>
      <c r="G102">
        <f>calculate!G102/1000</f>
        <v>432.63282105263158</v>
      </c>
      <c r="H102">
        <f>calculate!H102/1000</f>
        <v>438.47921052631585</v>
      </c>
      <c r="I102">
        <f>calculate!I102/1000</f>
        <v>444.32560000000001</v>
      </c>
      <c r="J102">
        <f>calculate!J102/1000</f>
        <v>450.17198947368428</v>
      </c>
      <c r="K102">
        <f>calculate!K102/1000</f>
        <v>456.01837894736849</v>
      </c>
      <c r="L102">
        <f>calculate!L102/1000</f>
        <v>461.8647684210527</v>
      </c>
      <c r="M102">
        <f>calculate!M102/1000</f>
        <v>467.71115789473691</v>
      </c>
      <c r="N102">
        <f>calculate!N102/1000</f>
        <v>473.55754736842124</v>
      </c>
      <c r="O102">
        <f>calculate!O102/1000</f>
        <v>479.40393684210545</v>
      </c>
      <c r="P102">
        <f>calculate!P102/1000</f>
        <v>485.25032631578966</v>
      </c>
      <c r="Q102">
        <f>calculate!Q102/1000</f>
        <v>491.09671578947388</v>
      </c>
      <c r="R102">
        <f>calculate!R102/1000</f>
        <v>496.94310526315815</v>
      </c>
      <c r="S102">
        <f>calculate!S102/1000</f>
        <v>502.78949473684236</v>
      </c>
      <c r="T102">
        <f>calculate!T102/1000</f>
        <v>508.63588421052657</v>
      </c>
      <c r="U102">
        <f>calculate!U102/1000</f>
        <v>514.48227368421078</v>
      </c>
      <c r="V102">
        <f>calculate!V102/1000</f>
        <v>520.32866315789499</v>
      </c>
      <c r="W102">
        <f>calculate!W102/1000</f>
        <v>526.17505263157921</v>
      </c>
      <c r="X102">
        <f>calculate!X102/1000</f>
        <v>532.02144210526342</v>
      </c>
      <c r="Y102">
        <f>calculate!Y102/1000</f>
        <v>537.86783157894786</v>
      </c>
      <c r="Z102">
        <f>calculate!Z102/1000</f>
        <v>543.71422105263196</v>
      </c>
      <c r="AA102">
        <f>calculate!AA102/1000</f>
        <v>549.56061052631617</v>
      </c>
      <c r="AB102">
        <f>calculate!AB102/1000</f>
        <v>555.40700000000004</v>
      </c>
      <c r="AC102">
        <f>calculate!AC102/1000</f>
        <v>555.40700000000004</v>
      </c>
      <c r="AD102">
        <f>calculate!AD102/1000</f>
        <v>555.40700000000004</v>
      </c>
      <c r="AE102">
        <f>calculate!AE102/1000</f>
        <v>555.40700000000004</v>
      </c>
      <c r="AF102">
        <f>calculate!AF102/1000</f>
        <v>555.40700000000004</v>
      </c>
      <c r="AG102">
        <f>calculate!AG102/1000</f>
        <v>555.40700000000004</v>
      </c>
      <c r="AH102">
        <f>calculate!AH102/1000</f>
        <v>555.40700000000004</v>
      </c>
      <c r="AI102">
        <f>calculate!AI102/1000</f>
        <v>555.40700000000004</v>
      </c>
      <c r="AJ102">
        <f>calculate!AJ102/1000</f>
        <v>551.75879999999995</v>
      </c>
      <c r="AK102">
        <f>calculate!AK102/1000</f>
        <v>548.11060000000009</v>
      </c>
      <c r="AL102">
        <f>calculate!AL102/1000</f>
        <v>544.46240000000012</v>
      </c>
      <c r="AM102">
        <f>calculate!AM102/1000</f>
        <v>540.81420000000003</v>
      </c>
      <c r="AN102">
        <f>calculate!AN102/1000</f>
        <v>537.16600000000005</v>
      </c>
      <c r="AO102">
        <f>calculate!AO102/1000</f>
        <v>547.23</v>
      </c>
      <c r="AP102">
        <f>calculate!AP102/1000</f>
        <v>557.29399999999998</v>
      </c>
      <c r="AQ102">
        <f>calculate!AQ102/1000</f>
        <v>557.29399999999998</v>
      </c>
      <c r="AR102">
        <f>calculate!AR102/1000</f>
        <v>557.29399999999998</v>
      </c>
      <c r="AS102">
        <f>calculate!AS102/1000</f>
        <v>557.29399999999998</v>
      </c>
      <c r="AT102">
        <f>calculate!AT102/1000</f>
        <v>557.29399999999998</v>
      </c>
      <c r="AU102">
        <f>calculate!AU102/1000</f>
        <v>557.29399999999998</v>
      </c>
      <c r="AV102">
        <f>calculate!AV102/1000</f>
        <v>557.29399999999998</v>
      </c>
      <c r="AW102">
        <f>calculate!AW102/1000</f>
        <v>557.29399999999998</v>
      </c>
      <c r="AX102">
        <f>calculate!AX102/1000</f>
        <v>557.29399999999998</v>
      </c>
      <c r="AY102">
        <f>calculate!AY102/1000</f>
        <v>557.29399999999998</v>
      </c>
      <c r="AZ102">
        <f>calculate!AZ102/1000</f>
        <v>557.29399999999998</v>
      </c>
    </row>
    <row r="103" spans="1:52">
      <c r="A103" s="5" t="s">
        <v>294</v>
      </c>
      <c r="B103" s="5" t="s">
        <v>158</v>
      </c>
      <c r="C103">
        <f>calculate!C103/1000</f>
        <v>1358.64</v>
      </c>
      <c r="D103">
        <f>calculate!D103/1000</f>
        <v>1348.4502</v>
      </c>
      <c r="E103">
        <f>calculate!E103/1000</f>
        <v>1338.2604000000001</v>
      </c>
      <c r="F103">
        <f>calculate!F103/1000</f>
        <v>1328.0706</v>
      </c>
      <c r="G103">
        <f>calculate!G103/1000</f>
        <v>1317.8808000000004</v>
      </c>
      <c r="H103">
        <f>calculate!H103/1000</f>
        <v>1307.691</v>
      </c>
      <c r="I103">
        <f>calculate!I103/1000</f>
        <v>1252.3389999999999</v>
      </c>
      <c r="J103">
        <f>calculate!J103/1000</f>
        <v>1196.9870000000001</v>
      </c>
      <c r="K103">
        <f>calculate!K103/1000</f>
        <v>1141.635</v>
      </c>
      <c r="L103">
        <f>calculate!L103/1000</f>
        <v>1086.2829999999999</v>
      </c>
      <c r="M103">
        <f>calculate!M103/1000</f>
        <v>1030.931</v>
      </c>
      <c r="N103">
        <f>calculate!N103/1000</f>
        <v>1030.931</v>
      </c>
      <c r="O103">
        <f>calculate!O103/1000</f>
        <v>1030.931</v>
      </c>
      <c r="P103">
        <f>calculate!P103/1000</f>
        <v>1049.172</v>
      </c>
      <c r="Q103">
        <f>calculate!Q103/1000</f>
        <v>1049.172</v>
      </c>
      <c r="R103">
        <f>calculate!R103/1000</f>
        <v>1049.172</v>
      </c>
      <c r="S103">
        <f>calculate!S103/1000</f>
        <v>1049.172</v>
      </c>
      <c r="T103">
        <f>calculate!T103/1000</f>
        <v>1049.172</v>
      </c>
      <c r="U103">
        <f>calculate!U103/1000</f>
        <v>1049.172</v>
      </c>
      <c r="V103">
        <f>calculate!V103/1000</f>
        <v>1049.172</v>
      </c>
      <c r="W103">
        <f>calculate!W103/1000</f>
        <v>1049.172</v>
      </c>
      <c r="X103">
        <f>calculate!X103/1000</f>
        <v>1049.172</v>
      </c>
      <c r="Y103">
        <f>calculate!Y103/1000</f>
        <v>1049.172</v>
      </c>
      <c r="Z103">
        <f>calculate!Z103/1000</f>
        <v>1049.172</v>
      </c>
      <c r="AA103">
        <f>calculate!AA103/1000</f>
        <v>1049.172</v>
      </c>
      <c r="AB103">
        <f>calculate!AB103/1000</f>
        <v>1130.942</v>
      </c>
      <c r="AC103">
        <f>calculate!AC103/1000</f>
        <v>1400.7829999999999</v>
      </c>
      <c r="AD103">
        <f>calculate!AD103/1000</f>
        <v>1015.206</v>
      </c>
      <c r="AE103">
        <f>calculate!AE103/1000</f>
        <v>1015.206</v>
      </c>
      <c r="AF103">
        <f>calculate!AF103/1000</f>
        <v>1020.2380000000001</v>
      </c>
      <c r="AG103">
        <f>calculate!AG103/1000</f>
        <v>1029.0440000000001</v>
      </c>
      <c r="AH103">
        <f>calculate!AH103/1000</f>
        <v>1029.0440000000001</v>
      </c>
      <c r="AI103">
        <f>calculate!AI103/1000</f>
        <v>1029.0440000000001</v>
      </c>
      <c r="AJ103">
        <f>calculate!AJ103/1000</f>
        <v>1048.5429999999999</v>
      </c>
      <c r="AK103">
        <f>calculate!AK103/1000</f>
        <v>1048.5429999999999</v>
      </c>
      <c r="AL103">
        <f>calculate!AL103/1000</f>
        <v>1048.5429999999999</v>
      </c>
      <c r="AM103">
        <f>calculate!AM103/1000</f>
        <v>1048.5429999999999</v>
      </c>
      <c r="AN103">
        <f>calculate!AN103/1000</f>
        <v>1048.5429999999999</v>
      </c>
      <c r="AO103">
        <f>calculate!AO103/1000</f>
        <v>1047.2629850000001</v>
      </c>
      <c r="AP103">
        <f>calculate!AP103/1000</f>
        <v>1047.2850000000001</v>
      </c>
      <c r="AQ103">
        <f>calculate!AQ103/1000</f>
        <v>1389.9107350000002</v>
      </c>
      <c r="AR103">
        <f>calculate!AR103/1000</f>
        <v>1415.4286359999999</v>
      </c>
      <c r="AS103">
        <f>calculate!AS103/1000</f>
        <v>1470.227116</v>
      </c>
      <c r="AT103">
        <f>calculate!AT103/1000</f>
        <v>1525.025596</v>
      </c>
      <c r="AU103">
        <f>calculate!AU103/1000</f>
        <v>1579.8240760000001</v>
      </c>
      <c r="AV103">
        <f>calculate!AV103/1000</f>
        <v>1634.6225559999996</v>
      </c>
      <c r="AW103">
        <f>calculate!AW103/1000</f>
        <v>1689.4210359999995</v>
      </c>
      <c r="AX103">
        <f>calculate!AX103/1000</f>
        <v>1744.2170000000001</v>
      </c>
      <c r="AY103">
        <f>calculate!AY103/1000</f>
        <v>1750.5070000000001</v>
      </c>
      <c r="AZ103">
        <f>calculate!AZ103/1000</f>
        <v>1750.5070000000001</v>
      </c>
    </row>
    <row r="104" spans="1:52">
      <c r="A104" s="3" t="s">
        <v>295</v>
      </c>
      <c r="B104" s="5" t="s">
        <v>147</v>
      </c>
      <c r="C104">
        <f>calculate!C104/1000</f>
        <v>0</v>
      </c>
      <c r="D104">
        <f>calculate!D104/1000</f>
        <v>0</v>
      </c>
      <c r="E104">
        <f>calculate!E104/1000</f>
        <v>0</v>
      </c>
      <c r="F104">
        <f>calculate!F104/1000</f>
        <v>0</v>
      </c>
      <c r="G104">
        <f>calculate!G104/1000</f>
        <v>0</v>
      </c>
      <c r="H104">
        <f>calculate!H104/1000</f>
        <v>0</v>
      </c>
      <c r="I104">
        <f>calculate!I104/1000</f>
        <v>0</v>
      </c>
      <c r="J104">
        <f>calculate!J104/1000</f>
        <v>0</v>
      </c>
      <c r="K104">
        <f>calculate!K104/1000</f>
        <v>0</v>
      </c>
      <c r="L104">
        <f>calculate!L104/1000</f>
        <v>0</v>
      </c>
      <c r="M104">
        <f>calculate!M104/1000</f>
        <v>0</v>
      </c>
      <c r="N104">
        <f>calculate!N104/1000</f>
        <v>0</v>
      </c>
      <c r="O104">
        <f>calculate!O104/1000</f>
        <v>0</v>
      </c>
      <c r="P104">
        <f>calculate!P104/1000</f>
        <v>0</v>
      </c>
      <c r="Q104">
        <f>calculate!Q104/1000</f>
        <v>0</v>
      </c>
      <c r="R104">
        <f>calculate!R104/1000</f>
        <v>0</v>
      </c>
      <c r="S104">
        <f>calculate!S104/1000</f>
        <v>0</v>
      </c>
      <c r="T104">
        <f>calculate!T104/1000</f>
        <v>0</v>
      </c>
      <c r="U104">
        <f>calculate!U104/1000</f>
        <v>0</v>
      </c>
      <c r="V104">
        <f>calculate!V104/1000</f>
        <v>0</v>
      </c>
      <c r="W104">
        <f>calculate!W104/1000</f>
        <v>0</v>
      </c>
      <c r="X104">
        <f>calculate!X104/1000</f>
        <v>0</v>
      </c>
      <c r="Y104">
        <f>calculate!Y104/1000</f>
        <v>0</v>
      </c>
      <c r="Z104">
        <f>calculate!Z104/1000</f>
        <v>0</v>
      </c>
      <c r="AA104">
        <f>calculate!AA104/1000</f>
        <v>0</v>
      </c>
      <c r="AB104">
        <f>calculate!AB104/1000</f>
        <v>0</v>
      </c>
      <c r="AC104">
        <f>calculate!AC104/1000</f>
        <v>0</v>
      </c>
      <c r="AD104">
        <f>calculate!AD104/1000</f>
        <v>0</v>
      </c>
      <c r="AE104">
        <f>calculate!AE104/1000</f>
        <v>0</v>
      </c>
      <c r="AF104">
        <f>calculate!AF104/1000</f>
        <v>0</v>
      </c>
      <c r="AG104">
        <f>calculate!AG104/1000</f>
        <v>0</v>
      </c>
      <c r="AH104">
        <f>calculate!AH104/1000</f>
        <v>0</v>
      </c>
      <c r="AI104">
        <f>calculate!AI104/1000</f>
        <v>0</v>
      </c>
      <c r="AJ104">
        <f>calculate!AJ104/1000</f>
        <v>0</v>
      </c>
      <c r="AK104">
        <f>calculate!AK104/1000</f>
        <v>0</v>
      </c>
      <c r="AL104">
        <f>calculate!AL104/1000</f>
        <v>0</v>
      </c>
      <c r="AM104">
        <f>calculate!AM104/1000</f>
        <v>0</v>
      </c>
      <c r="AN104">
        <f>calculate!AN104/1000</f>
        <v>0</v>
      </c>
      <c r="AO104">
        <f>calculate!AO104/1000</f>
        <v>0</v>
      </c>
      <c r="AP104">
        <f>calculate!AP104/1000</f>
        <v>0</v>
      </c>
      <c r="AQ104">
        <f>calculate!AQ104/1000</f>
        <v>0</v>
      </c>
      <c r="AR104">
        <f>calculate!AR104/1000</f>
        <v>0</v>
      </c>
      <c r="AS104">
        <f>calculate!AS104/1000</f>
        <v>0</v>
      </c>
      <c r="AT104">
        <f>calculate!AT104/1000</f>
        <v>0</v>
      </c>
      <c r="AU104">
        <f>calculate!AU104/1000</f>
        <v>0</v>
      </c>
      <c r="AV104">
        <f>calculate!AV104/1000</f>
        <v>0</v>
      </c>
      <c r="AW104">
        <f>calculate!AW104/1000</f>
        <v>0</v>
      </c>
      <c r="AX104">
        <f>calculate!AX104/1000</f>
        <v>0</v>
      </c>
      <c r="AY104">
        <f>calculate!AY104/1000</f>
        <v>0</v>
      </c>
      <c r="AZ104">
        <f>calculate!AZ104/1000</f>
        <v>0</v>
      </c>
    </row>
    <row r="105" spans="1:52">
      <c r="A105" s="3" t="s">
        <v>245</v>
      </c>
      <c r="B105" s="5" t="s">
        <v>149</v>
      </c>
      <c r="C105">
        <f>calculate!C105/1000</f>
        <v>353.34075000000001</v>
      </c>
      <c r="D105">
        <f>calculate!D105/1000</f>
        <v>358.38847499999997</v>
      </c>
      <c r="E105">
        <f>calculate!E105/1000</f>
        <v>363.43619999999999</v>
      </c>
      <c r="F105">
        <f>calculate!F105/1000</f>
        <v>368.48392499999989</v>
      </c>
      <c r="G105">
        <f>calculate!G105/1000</f>
        <v>373.5316499999999</v>
      </c>
      <c r="H105">
        <f>calculate!H105/1000</f>
        <v>378.57937499999986</v>
      </c>
      <c r="I105">
        <f>calculate!I105/1000</f>
        <v>383.62709999999993</v>
      </c>
      <c r="J105">
        <f>calculate!J105/1000</f>
        <v>388.67482499999988</v>
      </c>
      <c r="K105">
        <f>calculate!K105/1000</f>
        <v>393.72254999999984</v>
      </c>
      <c r="L105">
        <f>calculate!L105/1000</f>
        <v>398.77027499999986</v>
      </c>
      <c r="M105">
        <f>calculate!M105/1000</f>
        <v>403.81799999999998</v>
      </c>
      <c r="N105">
        <f>calculate!N105/1000</f>
        <v>403.81799999999998</v>
      </c>
      <c r="O105">
        <f>calculate!O105/1000</f>
        <v>403.81799999999998</v>
      </c>
      <c r="P105">
        <f>calculate!P105/1000</f>
        <v>403.81799999999998</v>
      </c>
      <c r="Q105">
        <f>calculate!Q105/1000</f>
        <v>403.81799999999998</v>
      </c>
      <c r="R105">
        <f>calculate!R105/1000</f>
        <v>403.81799999999998</v>
      </c>
      <c r="S105">
        <f>calculate!S105/1000</f>
        <v>403.81799999999998</v>
      </c>
      <c r="T105">
        <f>calculate!T105/1000</f>
        <v>403.81799999999998</v>
      </c>
      <c r="U105">
        <f>calculate!U105/1000</f>
        <v>403.81799999999998</v>
      </c>
      <c r="V105">
        <f>calculate!V105/1000</f>
        <v>403.81799999999998</v>
      </c>
      <c r="W105">
        <f>calculate!W105/1000</f>
        <v>403.81799999999998</v>
      </c>
      <c r="X105">
        <f>calculate!X105/1000</f>
        <v>403.81799999999998</v>
      </c>
      <c r="Y105">
        <f>calculate!Y105/1000</f>
        <v>403.81799999999998</v>
      </c>
      <c r="Z105">
        <f>calculate!Z105/1000</f>
        <v>409.54189999999994</v>
      </c>
      <c r="AA105">
        <f>calculate!AA105/1000</f>
        <v>415.26580000000001</v>
      </c>
      <c r="AB105">
        <f>calculate!AB105/1000</f>
        <v>420.98970000000003</v>
      </c>
      <c r="AC105">
        <f>calculate!AC105/1000</f>
        <v>426.71360000000004</v>
      </c>
      <c r="AD105">
        <f>calculate!AD105/1000</f>
        <v>432.43750000000006</v>
      </c>
      <c r="AE105">
        <f>calculate!AE105/1000</f>
        <v>438.16140000000001</v>
      </c>
      <c r="AF105">
        <f>calculate!AF105/1000</f>
        <v>443.88530000000003</v>
      </c>
      <c r="AG105">
        <f>calculate!AG105/1000</f>
        <v>449.60920000000004</v>
      </c>
      <c r="AH105">
        <f>calculate!AH105/1000</f>
        <v>455.33310000000012</v>
      </c>
      <c r="AI105">
        <f>calculate!AI105/1000</f>
        <v>461.05700000000002</v>
      </c>
      <c r="AJ105">
        <f>calculate!AJ105/1000</f>
        <v>461.05700000000002</v>
      </c>
      <c r="AK105">
        <f>calculate!AK105/1000</f>
        <v>461.05700000000002</v>
      </c>
      <c r="AL105">
        <f>calculate!AL105/1000</f>
        <v>461.05700000000002</v>
      </c>
      <c r="AM105">
        <f>calculate!AM105/1000</f>
        <v>461.05700000000002</v>
      </c>
      <c r="AN105">
        <f>calculate!AN105/1000</f>
        <v>461.05700000000002</v>
      </c>
      <c r="AO105">
        <f>calculate!AO105/1000</f>
        <v>461.05700000000002</v>
      </c>
      <c r="AP105">
        <f>calculate!AP105/1000</f>
        <v>461.05700000000002</v>
      </c>
      <c r="AQ105">
        <f>calculate!AQ105/1000</f>
        <v>461.05700000000002</v>
      </c>
      <c r="AR105">
        <f>calculate!AR105/1000</f>
        <v>461.05700000000002</v>
      </c>
      <c r="AS105">
        <f>calculate!AS105/1000</f>
        <v>461.05700000000002</v>
      </c>
      <c r="AT105">
        <f>calculate!AT105/1000</f>
        <v>461.05700000000002</v>
      </c>
      <c r="AU105">
        <f>calculate!AU105/1000</f>
        <v>461.05700000000002</v>
      </c>
      <c r="AV105">
        <f>calculate!AV105/1000</f>
        <v>461.05700000000002</v>
      </c>
      <c r="AW105">
        <f>calculate!AW105/1000</f>
        <v>461.05700000000002</v>
      </c>
      <c r="AX105">
        <f>calculate!AX105/1000</f>
        <v>461.05700000000002</v>
      </c>
      <c r="AY105">
        <f>calculate!AY105/1000</f>
        <v>461.05700000000002</v>
      </c>
      <c r="AZ105">
        <f>calculate!AZ105/1000</f>
        <v>461.05700000000002</v>
      </c>
    </row>
    <row r="106" spans="1:52">
      <c r="A106" s="3" t="s">
        <v>296</v>
      </c>
      <c r="B106" s="5" t="s">
        <v>150</v>
      </c>
      <c r="C106">
        <f>calculate!C106/1000</f>
        <v>0</v>
      </c>
      <c r="D106">
        <f>calculate!D106/1000</f>
        <v>0</v>
      </c>
      <c r="E106">
        <f>calculate!E106/1000</f>
        <v>0</v>
      </c>
      <c r="F106">
        <f>calculate!F106/1000</f>
        <v>0</v>
      </c>
      <c r="G106">
        <f>calculate!G106/1000</f>
        <v>0</v>
      </c>
      <c r="H106">
        <f>calculate!H106/1000</f>
        <v>0</v>
      </c>
      <c r="I106">
        <f>calculate!I106/1000</f>
        <v>0</v>
      </c>
      <c r="J106">
        <f>calculate!J106/1000</f>
        <v>0</v>
      </c>
      <c r="K106">
        <f>calculate!K106/1000</f>
        <v>0</v>
      </c>
      <c r="L106">
        <f>calculate!L106/1000</f>
        <v>0</v>
      </c>
      <c r="M106">
        <f>calculate!M106/1000</f>
        <v>0</v>
      </c>
      <c r="N106">
        <f>calculate!N106/1000</f>
        <v>0</v>
      </c>
      <c r="O106">
        <f>calculate!O106/1000</f>
        <v>0</v>
      </c>
      <c r="P106">
        <f>calculate!P106/1000</f>
        <v>0</v>
      </c>
      <c r="Q106">
        <f>calculate!Q106/1000</f>
        <v>0</v>
      </c>
      <c r="R106">
        <f>calculate!R106/1000</f>
        <v>0</v>
      </c>
      <c r="S106">
        <f>calculate!S106/1000</f>
        <v>0</v>
      </c>
      <c r="T106">
        <f>calculate!T106/1000</f>
        <v>0</v>
      </c>
      <c r="U106">
        <f>calculate!U106/1000</f>
        <v>0</v>
      </c>
      <c r="V106">
        <f>calculate!V106/1000</f>
        <v>0</v>
      </c>
      <c r="W106">
        <f>calculate!W106/1000</f>
        <v>0</v>
      </c>
      <c r="X106">
        <f>calculate!X106/1000</f>
        <v>0</v>
      </c>
      <c r="Y106">
        <f>calculate!Y106/1000</f>
        <v>0</v>
      </c>
      <c r="Z106">
        <f>calculate!Z106/1000</f>
        <v>0</v>
      </c>
      <c r="AA106">
        <f>calculate!AA106/1000</f>
        <v>0</v>
      </c>
      <c r="AB106">
        <f>calculate!AB106/1000</f>
        <v>0</v>
      </c>
      <c r="AC106">
        <f>calculate!AC106/1000</f>
        <v>0</v>
      </c>
      <c r="AD106">
        <f>calculate!AD106/1000</f>
        <v>0</v>
      </c>
      <c r="AE106">
        <f>calculate!AE106/1000</f>
        <v>0</v>
      </c>
      <c r="AF106">
        <f>calculate!AF106/1000</f>
        <v>0</v>
      </c>
      <c r="AG106">
        <f>calculate!AG106/1000</f>
        <v>0</v>
      </c>
      <c r="AH106">
        <f>calculate!AH106/1000</f>
        <v>0</v>
      </c>
      <c r="AI106">
        <f>calculate!AI106/1000</f>
        <v>0</v>
      </c>
      <c r="AJ106">
        <f>calculate!AJ106/1000</f>
        <v>0</v>
      </c>
      <c r="AK106">
        <f>calculate!AK106/1000</f>
        <v>0</v>
      </c>
      <c r="AL106">
        <f>calculate!AL106/1000</f>
        <v>0</v>
      </c>
      <c r="AM106">
        <f>calculate!AM106/1000</f>
        <v>0</v>
      </c>
      <c r="AN106">
        <f>calculate!AN106/1000</f>
        <v>0</v>
      </c>
      <c r="AO106">
        <f>calculate!AO106/1000</f>
        <v>0</v>
      </c>
      <c r="AP106">
        <f>calculate!AP106/1000</f>
        <v>0</v>
      </c>
      <c r="AQ106">
        <f>calculate!AQ106/1000</f>
        <v>0</v>
      </c>
      <c r="AR106">
        <f>calculate!AR106/1000</f>
        <v>0</v>
      </c>
      <c r="AS106">
        <f>calculate!AS106/1000</f>
        <v>0</v>
      </c>
      <c r="AT106">
        <f>calculate!AT106/1000</f>
        <v>0</v>
      </c>
      <c r="AU106">
        <f>calculate!AU106/1000</f>
        <v>0</v>
      </c>
      <c r="AV106">
        <f>calculate!AV106/1000</f>
        <v>0</v>
      </c>
      <c r="AW106">
        <f>calculate!AW106/1000</f>
        <v>0</v>
      </c>
      <c r="AX106">
        <f>calculate!AX106/1000</f>
        <v>0</v>
      </c>
      <c r="AY106">
        <f>calculate!AY106/1000</f>
        <v>0</v>
      </c>
      <c r="AZ106">
        <f>calculate!AZ106/1000</f>
        <v>0</v>
      </c>
    </row>
    <row r="107" spans="1:52">
      <c r="A107" s="3" t="s">
        <v>246</v>
      </c>
      <c r="B107" s="5"/>
      <c r="C107">
        <f>calculate!C107/1000</f>
        <v>0</v>
      </c>
      <c r="D107">
        <f>calculate!D107/1000</f>
        <v>0</v>
      </c>
      <c r="E107">
        <f>calculate!E107/1000</f>
        <v>0</v>
      </c>
      <c r="F107">
        <f>calculate!F107/1000</f>
        <v>0</v>
      </c>
      <c r="G107">
        <f>calculate!G107/1000</f>
        <v>0</v>
      </c>
      <c r="H107">
        <f>calculate!H107/1000</f>
        <v>0</v>
      </c>
      <c r="I107">
        <f>calculate!I107/1000</f>
        <v>0</v>
      </c>
      <c r="J107">
        <f>calculate!J107/1000</f>
        <v>0</v>
      </c>
      <c r="K107">
        <f>calculate!K107/1000</f>
        <v>0</v>
      </c>
      <c r="L107">
        <f>calculate!L107/1000</f>
        <v>0</v>
      </c>
      <c r="M107">
        <f>calculate!M107/1000</f>
        <v>0</v>
      </c>
      <c r="N107">
        <f>calculate!N107/1000</f>
        <v>0</v>
      </c>
      <c r="O107">
        <f>calculate!O107/1000</f>
        <v>0</v>
      </c>
      <c r="P107">
        <f>calculate!P107/1000</f>
        <v>0</v>
      </c>
      <c r="Q107">
        <f>calculate!Q107/1000</f>
        <v>0</v>
      </c>
      <c r="R107">
        <f>calculate!R107/1000</f>
        <v>0</v>
      </c>
      <c r="S107">
        <f>calculate!S107/1000</f>
        <v>0</v>
      </c>
      <c r="T107">
        <f>calculate!T107/1000</f>
        <v>0</v>
      </c>
      <c r="U107">
        <f>calculate!U107/1000</f>
        <v>0</v>
      </c>
      <c r="V107">
        <f>calculate!V107/1000</f>
        <v>0</v>
      </c>
      <c r="W107">
        <f>calculate!W107/1000</f>
        <v>0</v>
      </c>
      <c r="X107">
        <f>calculate!X107/1000</f>
        <v>0</v>
      </c>
      <c r="Y107">
        <f>calculate!Y107/1000</f>
        <v>0</v>
      </c>
      <c r="Z107">
        <f>calculate!Z107/1000</f>
        <v>0</v>
      </c>
      <c r="AA107">
        <f>calculate!AA107/1000</f>
        <v>0</v>
      </c>
      <c r="AB107">
        <f>calculate!AB107/1000</f>
        <v>0</v>
      </c>
      <c r="AC107">
        <f>calculate!AC107/1000</f>
        <v>0</v>
      </c>
      <c r="AD107">
        <f>calculate!AD107/1000</f>
        <v>0</v>
      </c>
      <c r="AE107">
        <f>calculate!AE107/1000</f>
        <v>0</v>
      </c>
      <c r="AF107">
        <f>calculate!AF107/1000</f>
        <v>0</v>
      </c>
      <c r="AG107">
        <f>calculate!AG107/1000</f>
        <v>0</v>
      </c>
      <c r="AH107">
        <f>calculate!AH107/1000</f>
        <v>0</v>
      </c>
      <c r="AI107">
        <f>calculate!AI107/1000</f>
        <v>0</v>
      </c>
      <c r="AJ107">
        <f>calculate!AJ107/1000</f>
        <v>0</v>
      </c>
      <c r="AK107">
        <f>calculate!AK107/1000</f>
        <v>0</v>
      </c>
      <c r="AL107">
        <f>calculate!AL107/1000</f>
        <v>0</v>
      </c>
      <c r="AM107">
        <f>calculate!AM107/1000</f>
        <v>0</v>
      </c>
      <c r="AN107">
        <f>calculate!AN107/1000</f>
        <v>0</v>
      </c>
      <c r="AO107">
        <f>calculate!AO107/1000</f>
        <v>0</v>
      </c>
      <c r="AP107">
        <f>calculate!AP107/1000</f>
        <v>0</v>
      </c>
      <c r="AQ107">
        <f>calculate!AQ107/1000</f>
        <v>0</v>
      </c>
      <c r="AR107">
        <f>calculate!AR107/1000</f>
        <v>0</v>
      </c>
      <c r="AS107">
        <f>calculate!AS107/1000</f>
        <v>0</v>
      </c>
      <c r="AT107">
        <f>calculate!AT107/1000</f>
        <v>0</v>
      </c>
      <c r="AU107">
        <f>calculate!AU107/1000</f>
        <v>0</v>
      </c>
      <c r="AV107">
        <f>calculate!AV107/1000</f>
        <v>0</v>
      </c>
      <c r="AW107">
        <f>calculate!AW107/1000</f>
        <v>0</v>
      </c>
      <c r="AX107">
        <f>calculate!AX107/1000</f>
        <v>0</v>
      </c>
      <c r="AY107">
        <f>calculate!AY107/1000</f>
        <v>0</v>
      </c>
      <c r="AZ107">
        <f>calculate!AZ107/1000</f>
        <v>0</v>
      </c>
    </row>
    <row r="108" spans="1:52">
      <c r="A108" s="3" t="s">
        <v>297</v>
      </c>
      <c r="B108" s="5" t="s">
        <v>155</v>
      </c>
      <c r="C108">
        <f>calculate!C108/1000</f>
        <v>444.13967500000001</v>
      </c>
      <c r="D108">
        <f>calculate!D108/1000</f>
        <v>450.48452750000007</v>
      </c>
      <c r="E108">
        <f>calculate!E108/1000</f>
        <v>456.82937999999996</v>
      </c>
      <c r="F108">
        <f>calculate!F108/1000</f>
        <v>463.17423249999996</v>
      </c>
      <c r="G108">
        <f>calculate!G108/1000</f>
        <v>469.5190849999999</v>
      </c>
      <c r="H108">
        <f>calculate!H108/1000</f>
        <v>475.86393749999996</v>
      </c>
      <c r="I108">
        <f>calculate!I108/1000</f>
        <v>482.20878999999996</v>
      </c>
      <c r="J108">
        <f>calculate!J108/1000</f>
        <v>488.55364249999974</v>
      </c>
      <c r="K108">
        <f>calculate!K108/1000</f>
        <v>494.89849499999985</v>
      </c>
      <c r="L108">
        <f>calculate!L108/1000</f>
        <v>501.2433474999998</v>
      </c>
      <c r="M108">
        <f>calculate!M108/1000</f>
        <v>507.58819999999992</v>
      </c>
      <c r="N108">
        <f>calculate!N108/1000</f>
        <v>513.9330524999998</v>
      </c>
      <c r="O108">
        <f>calculate!O108/1000</f>
        <v>520.27790499999969</v>
      </c>
      <c r="P108">
        <f>calculate!P108/1000</f>
        <v>526.62275749999969</v>
      </c>
      <c r="Q108">
        <f>calculate!Q108/1000</f>
        <v>532.96760999999981</v>
      </c>
      <c r="R108">
        <f>calculate!R108/1000</f>
        <v>539.3124624999997</v>
      </c>
      <c r="S108">
        <f>calculate!S108/1000</f>
        <v>545.6573149999997</v>
      </c>
      <c r="T108">
        <f>calculate!T108/1000</f>
        <v>552.00216749999959</v>
      </c>
      <c r="U108">
        <f>calculate!U108/1000</f>
        <v>558.3470199999997</v>
      </c>
      <c r="V108">
        <f>calculate!V108/1000</f>
        <v>564.69187249999959</v>
      </c>
      <c r="W108">
        <f>calculate!W108/1000</f>
        <v>571.03672499999948</v>
      </c>
      <c r="X108">
        <f>calculate!X108/1000</f>
        <v>577.38157749999959</v>
      </c>
      <c r="Y108">
        <f>calculate!Y108/1000</f>
        <v>583.72642999999948</v>
      </c>
      <c r="Z108">
        <f>calculate!Z108/1000</f>
        <v>590.07128249999948</v>
      </c>
      <c r="AA108">
        <f>calculate!AA108/1000</f>
        <v>596.41613499999937</v>
      </c>
      <c r="AB108">
        <f>calculate!AB108/1000</f>
        <v>602.76098749999949</v>
      </c>
      <c r="AC108">
        <f>calculate!AC108/1000</f>
        <v>609.10583999999949</v>
      </c>
      <c r="AD108">
        <f>calculate!AD108/1000</f>
        <v>615.45069249999938</v>
      </c>
      <c r="AE108">
        <f>calculate!AE108/1000</f>
        <v>621.79554499999938</v>
      </c>
      <c r="AF108">
        <f>calculate!AF108/1000</f>
        <v>628.14039749999927</v>
      </c>
      <c r="AG108">
        <f>calculate!AG108/1000</f>
        <v>634.48524999999927</v>
      </c>
      <c r="AH108">
        <f>calculate!AH108/1000</f>
        <v>640.83010249999938</v>
      </c>
      <c r="AI108">
        <f>calculate!AI108/1000</f>
        <v>647.17495500000007</v>
      </c>
      <c r="AJ108">
        <f>calculate!AJ108/1000</f>
        <v>649.160708</v>
      </c>
      <c r="AK108">
        <f>calculate!AK108/1000</f>
        <v>651.14646100000004</v>
      </c>
      <c r="AL108">
        <f>calculate!AL108/1000</f>
        <v>653.13221400000009</v>
      </c>
      <c r="AM108">
        <f>calculate!AM108/1000</f>
        <v>655.11796700000014</v>
      </c>
      <c r="AN108">
        <f>calculate!AN108/1000</f>
        <v>657.10371999999995</v>
      </c>
      <c r="AO108">
        <f>calculate!AO108/1000</f>
        <v>657.10371999999995</v>
      </c>
      <c r="AP108">
        <f>calculate!AP108/1000</f>
        <v>657.10371999999995</v>
      </c>
      <c r="AQ108">
        <f>calculate!AQ108/1000</f>
        <v>657.10371999999995</v>
      </c>
      <c r="AR108">
        <f>calculate!AR108/1000</f>
        <v>657.10371999999995</v>
      </c>
      <c r="AS108">
        <f>calculate!AS108/1000</f>
        <v>657.10371999999995</v>
      </c>
      <c r="AT108">
        <f>calculate!AT108/1000</f>
        <v>657.10371999999995</v>
      </c>
      <c r="AU108">
        <f>calculate!AU108/1000</f>
        <v>657.10371999999995</v>
      </c>
      <c r="AV108">
        <f>calculate!AV108/1000</f>
        <v>657.10371999999995</v>
      </c>
      <c r="AW108">
        <f>calculate!AW108/1000</f>
        <v>657.10371999999995</v>
      </c>
      <c r="AX108">
        <f>calculate!AX108/1000</f>
        <v>657.10371999999995</v>
      </c>
      <c r="AY108">
        <f>calculate!AY108/1000</f>
        <v>657.10371999999995</v>
      </c>
      <c r="AZ108">
        <f>calculate!AZ108/1000</f>
        <v>657.10371999999995</v>
      </c>
    </row>
    <row r="109" spans="1:52">
      <c r="A109" s="3" t="s">
        <v>298</v>
      </c>
      <c r="B109" s="5" t="s">
        <v>156</v>
      </c>
      <c r="C109">
        <f>calculate!C109/1000</f>
        <v>0</v>
      </c>
      <c r="D109">
        <f>calculate!D109/1000</f>
        <v>0</v>
      </c>
      <c r="E109">
        <f>calculate!E109/1000</f>
        <v>0</v>
      </c>
      <c r="F109">
        <f>calculate!F109/1000</f>
        <v>0</v>
      </c>
      <c r="G109">
        <f>calculate!G109/1000</f>
        <v>0</v>
      </c>
      <c r="H109">
        <f>calculate!H109/1000</f>
        <v>0</v>
      </c>
      <c r="I109">
        <f>calculate!I109/1000</f>
        <v>0</v>
      </c>
      <c r="J109">
        <f>calculate!J109/1000</f>
        <v>0</v>
      </c>
      <c r="K109">
        <f>calculate!K109/1000</f>
        <v>0</v>
      </c>
      <c r="L109">
        <f>calculate!L109/1000</f>
        <v>0</v>
      </c>
      <c r="M109">
        <f>calculate!M109/1000</f>
        <v>0</v>
      </c>
      <c r="N109">
        <f>calculate!N109/1000</f>
        <v>0</v>
      </c>
      <c r="O109">
        <f>calculate!O109/1000</f>
        <v>0</v>
      </c>
      <c r="P109">
        <f>calculate!P109/1000</f>
        <v>0</v>
      </c>
      <c r="Q109">
        <f>calculate!Q109/1000</f>
        <v>0</v>
      </c>
      <c r="R109">
        <f>calculate!R109/1000</f>
        <v>0</v>
      </c>
      <c r="S109">
        <f>calculate!S109/1000</f>
        <v>0</v>
      </c>
      <c r="T109">
        <f>calculate!T109/1000</f>
        <v>0</v>
      </c>
      <c r="U109">
        <f>calculate!U109/1000</f>
        <v>0</v>
      </c>
      <c r="V109">
        <f>calculate!V109/1000</f>
        <v>0</v>
      </c>
      <c r="W109">
        <f>calculate!W109/1000</f>
        <v>0</v>
      </c>
      <c r="X109">
        <f>calculate!X109/1000</f>
        <v>0</v>
      </c>
      <c r="Y109">
        <f>calculate!Y109/1000</f>
        <v>0</v>
      </c>
      <c r="Z109">
        <f>calculate!Z109/1000</f>
        <v>0</v>
      </c>
      <c r="AA109">
        <f>calculate!AA109/1000</f>
        <v>0</v>
      </c>
      <c r="AB109">
        <f>calculate!AB109/1000</f>
        <v>0</v>
      </c>
      <c r="AC109">
        <f>calculate!AC109/1000</f>
        <v>0</v>
      </c>
      <c r="AD109">
        <f>calculate!AD109/1000</f>
        <v>0</v>
      </c>
      <c r="AE109">
        <f>calculate!AE109/1000</f>
        <v>0</v>
      </c>
      <c r="AF109">
        <f>calculate!AF109/1000</f>
        <v>0</v>
      </c>
      <c r="AG109">
        <f>calculate!AG109/1000</f>
        <v>0</v>
      </c>
      <c r="AH109">
        <f>calculate!AH109/1000</f>
        <v>0</v>
      </c>
      <c r="AI109">
        <f>calculate!AI109/1000</f>
        <v>0</v>
      </c>
      <c r="AJ109">
        <f>calculate!AJ109/1000</f>
        <v>0</v>
      </c>
      <c r="AK109">
        <f>calculate!AK109/1000</f>
        <v>0</v>
      </c>
      <c r="AL109">
        <f>calculate!AL109/1000</f>
        <v>0</v>
      </c>
      <c r="AM109">
        <f>calculate!AM109/1000</f>
        <v>0</v>
      </c>
      <c r="AN109">
        <f>calculate!AN109/1000</f>
        <v>0</v>
      </c>
      <c r="AO109">
        <f>calculate!AO109/1000</f>
        <v>0</v>
      </c>
      <c r="AP109">
        <f>calculate!AP109/1000</f>
        <v>0</v>
      </c>
      <c r="AQ109">
        <f>calculate!AQ109/1000</f>
        <v>0</v>
      </c>
      <c r="AR109">
        <f>calculate!AR109/1000</f>
        <v>0</v>
      </c>
      <c r="AS109">
        <f>calculate!AS109/1000</f>
        <v>0</v>
      </c>
      <c r="AT109">
        <f>calculate!AT109/1000</f>
        <v>0</v>
      </c>
      <c r="AU109">
        <f>calculate!AU109/1000</f>
        <v>0</v>
      </c>
      <c r="AV109">
        <f>calculate!AV109/1000</f>
        <v>0</v>
      </c>
      <c r="AW109">
        <f>calculate!AW109/1000</f>
        <v>0</v>
      </c>
      <c r="AX109">
        <f>calculate!AX109/1000</f>
        <v>0</v>
      </c>
      <c r="AY109">
        <f>calculate!AY109/1000</f>
        <v>0</v>
      </c>
      <c r="AZ109">
        <f>calculate!AZ109/1000</f>
        <v>0</v>
      </c>
    </row>
    <row r="110" spans="1:52">
      <c r="A110" s="2" t="s">
        <v>247</v>
      </c>
      <c r="B110" s="5"/>
      <c r="C110">
        <f>calculate!C110/1000</f>
        <v>0</v>
      </c>
      <c r="D110">
        <f>calculate!D110/1000</f>
        <v>0</v>
      </c>
      <c r="E110">
        <f>calculate!E110/1000</f>
        <v>0</v>
      </c>
      <c r="F110">
        <f>calculate!F110/1000</f>
        <v>0</v>
      </c>
      <c r="G110">
        <f>calculate!G110/1000</f>
        <v>0</v>
      </c>
      <c r="H110">
        <f>calculate!H110/1000</f>
        <v>0</v>
      </c>
      <c r="I110">
        <f>calculate!I110/1000</f>
        <v>0</v>
      </c>
      <c r="J110">
        <f>calculate!J110/1000</f>
        <v>0</v>
      </c>
      <c r="K110">
        <f>calculate!K110/1000</f>
        <v>0</v>
      </c>
      <c r="L110">
        <f>calculate!L110/1000</f>
        <v>0</v>
      </c>
      <c r="M110">
        <f>calculate!M110/1000</f>
        <v>0</v>
      </c>
      <c r="N110">
        <f>calculate!N110/1000</f>
        <v>0</v>
      </c>
      <c r="O110">
        <f>calculate!O110/1000</f>
        <v>0</v>
      </c>
      <c r="P110">
        <f>calculate!P110/1000</f>
        <v>0</v>
      </c>
      <c r="Q110">
        <f>calculate!Q110/1000</f>
        <v>0</v>
      </c>
      <c r="R110">
        <f>calculate!R110/1000</f>
        <v>0</v>
      </c>
      <c r="S110">
        <f>calculate!S110/1000</f>
        <v>0</v>
      </c>
      <c r="T110">
        <f>calculate!T110/1000</f>
        <v>0</v>
      </c>
      <c r="U110">
        <f>calculate!U110/1000</f>
        <v>0</v>
      </c>
      <c r="V110">
        <f>calculate!V110/1000</f>
        <v>0</v>
      </c>
      <c r="W110">
        <f>calculate!W110/1000</f>
        <v>0</v>
      </c>
      <c r="X110">
        <f>calculate!X110/1000</f>
        <v>0</v>
      </c>
      <c r="Y110">
        <f>calculate!Y110/1000</f>
        <v>0</v>
      </c>
      <c r="Z110">
        <f>calculate!Z110/1000</f>
        <v>0</v>
      </c>
      <c r="AA110">
        <f>calculate!AA110/1000</f>
        <v>0</v>
      </c>
      <c r="AB110">
        <f>calculate!AB110/1000</f>
        <v>0</v>
      </c>
      <c r="AC110">
        <f>calculate!AC110/1000</f>
        <v>0</v>
      </c>
      <c r="AD110">
        <f>calculate!AD110/1000</f>
        <v>0</v>
      </c>
      <c r="AE110">
        <f>calculate!AE110/1000</f>
        <v>0</v>
      </c>
      <c r="AF110">
        <f>calculate!AF110/1000</f>
        <v>0</v>
      </c>
      <c r="AG110">
        <f>calculate!AG110/1000</f>
        <v>0</v>
      </c>
      <c r="AH110">
        <f>calculate!AH110/1000</f>
        <v>0</v>
      </c>
      <c r="AI110">
        <f>calculate!AI110/1000</f>
        <v>0</v>
      </c>
      <c r="AJ110">
        <f>calculate!AJ110/1000</f>
        <v>0</v>
      </c>
      <c r="AK110">
        <f>calculate!AK110/1000</f>
        <v>0</v>
      </c>
      <c r="AL110">
        <f>calculate!AL110/1000</f>
        <v>0</v>
      </c>
      <c r="AM110">
        <f>calculate!AM110/1000</f>
        <v>0</v>
      </c>
      <c r="AN110">
        <f>calculate!AN110/1000</f>
        <v>0</v>
      </c>
      <c r="AO110">
        <f>calculate!AO110/1000</f>
        <v>0</v>
      </c>
      <c r="AP110">
        <f>calculate!AP110/1000</f>
        <v>0</v>
      </c>
      <c r="AQ110">
        <f>calculate!AQ110/1000</f>
        <v>0</v>
      </c>
      <c r="AR110">
        <f>calculate!AR110/1000</f>
        <v>0</v>
      </c>
      <c r="AS110">
        <f>calculate!AS110/1000</f>
        <v>0</v>
      </c>
      <c r="AT110">
        <f>calculate!AT110/1000</f>
        <v>0</v>
      </c>
      <c r="AU110">
        <f>calculate!AU110/1000</f>
        <v>0</v>
      </c>
      <c r="AV110">
        <f>calculate!AV110/1000</f>
        <v>0</v>
      </c>
      <c r="AW110">
        <f>calculate!AW110/1000</f>
        <v>0</v>
      </c>
      <c r="AX110">
        <f>calculate!AX110/1000</f>
        <v>0</v>
      </c>
      <c r="AY110">
        <f>calculate!AY110/1000</f>
        <v>0</v>
      </c>
      <c r="AZ110">
        <f>calculate!AZ110/1000</f>
        <v>0</v>
      </c>
    </row>
    <row r="111" spans="1:52">
      <c r="A111" s="3" t="s">
        <v>299</v>
      </c>
      <c r="B111" s="5" t="s">
        <v>148</v>
      </c>
      <c r="C111">
        <f>calculate!C111/1000</f>
        <v>22085.183820000002</v>
      </c>
      <c r="D111">
        <f>calculate!D111/1000</f>
        <v>23009.7323645</v>
      </c>
      <c r="E111">
        <f>calculate!E111/1000</f>
        <v>23934.280908999997</v>
      </c>
      <c r="F111">
        <f>calculate!F111/1000</f>
        <v>24858.829453499995</v>
      </c>
      <c r="G111">
        <f>calculate!G111/1000</f>
        <v>25783.377997999996</v>
      </c>
      <c r="H111">
        <f>calculate!H111/1000</f>
        <v>26707.926542499994</v>
      </c>
      <c r="I111">
        <f>calculate!I111/1000</f>
        <v>27632.475086999995</v>
      </c>
      <c r="J111">
        <f>calculate!J111/1000</f>
        <v>28557.023631499993</v>
      </c>
      <c r="K111">
        <f>calculate!K111/1000</f>
        <v>29481.572175999994</v>
      </c>
      <c r="L111">
        <f>calculate!L111/1000</f>
        <v>30406.120720499996</v>
      </c>
      <c r="M111">
        <f>calculate!M111/1000</f>
        <v>12839.698375</v>
      </c>
      <c r="N111">
        <f>calculate!N111/1000</f>
        <v>12748.53426</v>
      </c>
      <c r="O111">
        <f>calculate!O111/1000</f>
        <v>13974.285429999998</v>
      </c>
      <c r="P111">
        <f>calculate!P111/1000</f>
        <v>13972.4802</v>
      </c>
      <c r="Q111">
        <f>calculate!Q111/1000</f>
        <v>13977.89589</v>
      </c>
      <c r="R111">
        <f>calculate!R111/1000</f>
        <v>13979.70112</v>
      </c>
      <c r="S111">
        <f>calculate!S111/1000</f>
        <v>14245.972544999999</v>
      </c>
      <c r="T111">
        <f>calculate!T111/1000</f>
        <v>14245.972544999999</v>
      </c>
      <c r="U111">
        <f>calculate!U111/1000</f>
        <v>14283.882374999999</v>
      </c>
      <c r="V111">
        <f>calculate!V111/1000</f>
        <v>18369.117865</v>
      </c>
      <c r="W111">
        <f>calculate!W111/1000</f>
        <v>18369.117865</v>
      </c>
      <c r="X111">
        <f>calculate!X111/1000</f>
        <v>18344.74726</v>
      </c>
      <c r="Y111">
        <f>calculate!Y111/1000</f>
        <v>18435.911375</v>
      </c>
      <c r="Z111">
        <f>calculate!Z111/1000</f>
        <v>18453.963674999999</v>
      </c>
      <c r="AA111">
        <f>calculate!AA111/1000</f>
        <v>18482.847355000002</v>
      </c>
      <c r="AB111">
        <f>calculate!AB111/1000</f>
        <v>18673.299119999996</v>
      </c>
      <c r="AC111">
        <f>calculate!AC111/1000</f>
        <v>24021.292994999996</v>
      </c>
      <c r="AD111">
        <f>calculate!AD111/1000</f>
        <v>21913.574143124999</v>
      </c>
      <c r="AE111">
        <f>calculate!AE111/1000</f>
        <v>19805.855291250002</v>
      </c>
      <c r="AF111">
        <f>calculate!AF111/1000</f>
        <v>17698.136439375001</v>
      </c>
      <c r="AG111">
        <f>calculate!AG111/1000</f>
        <v>15590.4175875</v>
      </c>
      <c r="AH111">
        <f>calculate!AH111/1000</f>
        <v>13482.698735624999</v>
      </c>
      <c r="AI111">
        <f>calculate!AI111/1000</f>
        <v>11374.979883749998</v>
      </c>
      <c r="AJ111">
        <f>calculate!AJ111/1000</f>
        <v>9267.2610318749994</v>
      </c>
      <c r="AK111">
        <f>calculate!AK111/1000</f>
        <v>7159.5421800000004</v>
      </c>
      <c r="AL111">
        <f>calculate!AL111/1000</f>
        <v>8394.0216370500002</v>
      </c>
      <c r="AM111">
        <f>calculate!AM111/1000</f>
        <v>9628.5010941</v>
      </c>
      <c r="AN111">
        <f>calculate!AN111/1000</f>
        <v>10862.971525000001</v>
      </c>
      <c r="AO111">
        <f>calculate!AO111/1000</f>
        <v>10844.40473445</v>
      </c>
      <c r="AP111">
        <f>calculate!AP111/1000</f>
        <v>10825.8379439</v>
      </c>
      <c r="AQ111">
        <f>calculate!AQ111/1000</f>
        <v>10807.271153349999</v>
      </c>
      <c r="AR111">
        <f>calculate!AR111/1000</f>
        <v>10788.704362800003</v>
      </c>
      <c r="AS111">
        <f>calculate!AS111/1000</f>
        <v>10770.137572250002</v>
      </c>
      <c r="AT111">
        <f>calculate!AT111/1000</f>
        <v>10751.5707817</v>
      </c>
      <c r="AU111">
        <f>calculate!AU111/1000</f>
        <v>10732.994965</v>
      </c>
      <c r="AV111">
        <f>calculate!AV111/1000</f>
        <v>10743.826344999999</v>
      </c>
      <c r="AW111">
        <f>calculate!AW111/1000</f>
        <v>10745.631574999999</v>
      </c>
      <c r="AX111">
        <f>calculate!AX111/1000</f>
        <v>12889.342199999999</v>
      </c>
      <c r="AY111">
        <f>calculate!AY111/1000</f>
        <v>12986.824619999999</v>
      </c>
      <c r="AZ111">
        <f>calculate!AZ111/1000</f>
        <v>12986.824619999999</v>
      </c>
    </row>
    <row r="112" spans="1:52">
      <c r="A112" s="5" t="s">
        <v>300</v>
      </c>
      <c r="B112" s="5" t="s">
        <v>153</v>
      </c>
      <c r="C112">
        <f>calculate!C112/1000</f>
        <v>1419.6592899999998</v>
      </c>
      <c r="D112">
        <f>calculate!D112/1000</f>
        <v>1439.9401369999998</v>
      </c>
      <c r="E112">
        <f>calculate!E112/1000</f>
        <v>1460.2209840000003</v>
      </c>
      <c r="F112">
        <f>calculate!F112/1000</f>
        <v>1480.5018310000003</v>
      </c>
      <c r="G112">
        <f>calculate!G112/1000</f>
        <v>1500.7826780000003</v>
      </c>
      <c r="H112">
        <f>calculate!H112/1000</f>
        <v>1521.063525</v>
      </c>
      <c r="I112">
        <f>calculate!I112/1000</f>
        <v>1541.3443720000002</v>
      </c>
      <c r="J112">
        <f>calculate!J112/1000</f>
        <v>1561.6252190000005</v>
      </c>
      <c r="K112">
        <f>calculate!K112/1000</f>
        <v>1581.9060660000005</v>
      </c>
      <c r="L112">
        <f>calculate!L112/1000</f>
        <v>1602.1869130000009</v>
      </c>
      <c r="M112">
        <f>calculate!M112/1000</f>
        <v>1622.46776</v>
      </c>
      <c r="N112">
        <f>calculate!N112/1000</f>
        <v>1632.2197760000001</v>
      </c>
      <c r="O112">
        <f>calculate!O112/1000</f>
        <v>1641.9717919999998</v>
      </c>
      <c r="P112">
        <f>calculate!P112/1000</f>
        <v>1651.7238080000002</v>
      </c>
      <c r="Q112">
        <f>calculate!Q112/1000</f>
        <v>1661.4758240000003</v>
      </c>
      <c r="R112">
        <f>calculate!R112/1000</f>
        <v>1671.2278399999998</v>
      </c>
      <c r="S112">
        <f>calculate!S112/1000</f>
        <v>1671.2278399999998</v>
      </c>
      <c r="T112">
        <f>calculate!T112/1000</f>
        <v>1835.6735999999999</v>
      </c>
      <c r="U112">
        <f>calculate!U112/1000</f>
        <v>1835.6735999999999</v>
      </c>
      <c r="V112">
        <f>calculate!V112/1000</f>
        <v>1835.6735999999999</v>
      </c>
      <c r="W112">
        <f>calculate!W112/1000</f>
        <v>1835.6735999999999</v>
      </c>
      <c r="X112">
        <f>calculate!X112/1000</f>
        <v>1835.6735999999999</v>
      </c>
      <c r="Y112">
        <f>calculate!Y112/1000</f>
        <v>1835.6735999999999</v>
      </c>
      <c r="Z112">
        <f>calculate!Z112/1000</f>
        <v>1835.6735999999999</v>
      </c>
      <c r="AA112">
        <f>calculate!AA112/1000</f>
        <v>1800.6141464000002</v>
      </c>
      <c r="AB112">
        <f>calculate!AB112/1000</f>
        <v>1765.5546927999999</v>
      </c>
      <c r="AC112">
        <f>calculate!AC112/1000</f>
        <v>1730.5048000000002</v>
      </c>
      <c r="AD112">
        <f>calculate!AD112/1000</f>
        <v>1730.5048000000002</v>
      </c>
      <c r="AE112">
        <f>calculate!AE112/1000</f>
        <v>1730.5048000000002</v>
      </c>
      <c r="AF112">
        <f>calculate!AF112/1000</f>
        <v>1730.5048000000002</v>
      </c>
      <c r="AG112">
        <f>calculate!AG112/1000</f>
        <v>1730.5048000000002</v>
      </c>
      <c r="AH112">
        <f>calculate!AH112/1000</f>
        <v>1730.5048000000002</v>
      </c>
      <c r="AI112">
        <f>calculate!AI112/1000</f>
        <v>1730.5048000000002</v>
      </c>
      <c r="AJ112">
        <f>calculate!AJ112/1000</f>
        <v>1730.5048000000002</v>
      </c>
      <c r="AK112">
        <f>calculate!AK112/1000</f>
        <v>1730.5048000000002</v>
      </c>
      <c r="AL112">
        <f>calculate!AL112/1000</f>
        <v>1730.5048000000002</v>
      </c>
      <c r="AM112">
        <f>calculate!AM112/1000</f>
        <v>1730.5048000000002</v>
      </c>
      <c r="AN112">
        <f>calculate!AN112/1000</f>
        <v>1730.5048000000002</v>
      </c>
      <c r="AO112">
        <f>calculate!AO112/1000</f>
        <v>1730.5048000000002</v>
      </c>
      <c r="AP112">
        <f>calculate!AP112/1000</f>
        <v>1730.5048000000002</v>
      </c>
      <c r="AQ112">
        <f>calculate!AQ112/1000</f>
        <v>1734.3291199999999</v>
      </c>
      <c r="AR112">
        <f>calculate!AR112/1000</f>
        <v>1735.2852</v>
      </c>
      <c r="AS112">
        <f>calculate!AS112/1000</f>
        <v>1730.5048000000002</v>
      </c>
      <c r="AT112">
        <f>calculate!AT112/1000</f>
        <v>1730.5048000000002</v>
      </c>
      <c r="AU112">
        <f>calculate!AU112/1000</f>
        <v>1742.4558</v>
      </c>
      <c r="AV112">
        <f>calculate!AV112/1000</f>
        <v>1730.5048000000002</v>
      </c>
      <c r="AW112">
        <f>calculate!AW112/1000</f>
        <v>1730.5048000000002</v>
      </c>
      <c r="AX112">
        <f>calculate!AX112/1000</f>
        <v>1730.5048000000002</v>
      </c>
      <c r="AY112">
        <f>calculate!AY112/1000</f>
        <v>1730.5048000000002</v>
      </c>
      <c r="AZ112">
        <f>calculate!AZ112/1000</f>
        <v>1730.5048000000002</v>
      </c>
    </row>
    <row r="113" spans="1:52">
      <c r="A113" s="2" t="s">
        <v>248</v>
      </c>
      <c r="B113" s="5"/>
      <c r="C113">
        <f>calculate!C113/1000</f>
        <v>0</v>
      </c>
      <c r="D113">
        <f>calculate!D113/1000</f>
        <v>0</v>
      </c>
      <c r="E113">
        <f>calculate!E113/1000</f>
        <v>0</v>
      </c>
      <c r="F113">
        <f>calculate!F113/1000</f>
        <v>0</v>
      </c>
      <c r="G113">
        <f>calculate!G113/1000</f>
        <v>0</v>
      </c>
      <c r="H113">
        <f>calculate!H113/1000</f>
        <v>0</v>
      </c>
      <c r="I113">
        <f>calculate!I113/1000</f>
        <v>0</v>
      </c>
      <c r="J113">
        <f>calculate!J113/1000</f>
        <v>0</v>
      </c>
      <c r="K113">
        <f>calculate!K113/1000</f>
        <v>0</v>
      </c>
      <c r="L113">
        <f>calculate!L113/1000</f>
        <v>0</v>
      </c>
      <c r="M113">
        <f>calculate!M113/1000</f>
        <v>0</v>
      </c>
      <c r="N113">
        <f>calculate!N113/1000</f>
        <v>0</v>
      </c>
      <c r="O113">
        <f>calculate!O113/1000</f>
        <v>0</v>
      </c>
      <c r="P113">
        <f>calculate!P113/1000</f>
        <v>0</v>
      </c>
      <c r="Q113">
        <f>calculate!Q113/1000</f>
        <v>0</v>
      </c>
      <c r="R113">
        <f>calculate!R113/1000</f>
        <v>0</v>
      </c>
      <c r="S113">
        <f>calculate!S113/1000</f>
        <v>0</v>
      </c>
      <c r="T113">
        <f>calculate!T113/1000</f>
        <v>0</v>
      </c>
      <c r="U113">
        <f>calculate!U113/1000</f>
        <v>0</v>
      </c>
      <c r="V113">
        <f>calculate!V113/1000</f>
        <v>0</v>
      </c>
      <c r="W113">
        <f>calculate!W113/1000</f>
        <v>0</v>
      </c>
      <c r="X113">
        <f>calculate!X113/1000</f>
        <v>0</v>
      </c>
      <c r="Y113">
        <f>calculate!Y113/1000</f>
        <v>0</v>
      </c>
      <c r="Z113">
        <f>calculate!Z113/1000</f>
        <v>0</v>
      </c>
      <c r="AA113">
        <f>calculate!AA113/1000</f>
        <v>0</v>
      </c>
      <c r="AB113">
        <f>calculate!AB113/1000</f>
        <v>0</v>
      </c>
      <c r="AC113">
        <f>calculate!AC113/1000</f>
        <v>0</v>
      </c>
      <c r="AD113">
        <f>calculate!AD113/1000</f>
        <v>0</v>
      </c>
      <c r="AE113">
        <f>calculate!AE113/1000</f>
        <v>0</v>
      </c>
      <c r="AF113">
        <f>calculate!AF113/1000</f>
        <v>0</v>
      </c>
      <c r="AG113">
        <f>calculate!AG113/1000</f>
        <v>0</v>
      </c>
      <c r="AH113">
        <f>calculate!AH113/1000</f>
        <v>0</v>
      </c>
      <c r="AI113">
        <f>calculate!AI113/1000</f>
        <v>0</v>
      </c>
      <c r="AJ113">
        <f>calculate!AJ113/1000</f>
        <v>0</v>
      </c>
      <c r="AK113">
        <f>calculate!AK113/1000</f>
        <v>0</v>
      </c>
      <c r="AL113">
        <f>calculate!AL113/1000</f>
        <v>0</v>
      </c>
      <c r="AM113">
        <f>calculate!AM113/1000</f>
        <v>0</v>
      </c>
      <c r="AN113">
        <f>calculate!AN113/1000</f>
        <v>0</v>
      </c>
      <c r="AO113">
        <f>calculate!AO113/1000</f>
        <v>0</v>
      </c>
      <c r="AP113">
        <f>calculate!AP113/1000</f>
        <v>0</v>
      </c>
      <c r="AQ113">
        <f>calculate!AQ113/1000</f>
        <v>0</v>
      </c>
      <c r="AR113">
        <f>calculate!AR113/1000</f>
        <v>0</v>
      </c>
      <c r="AS113">
        <f>calculate!AS113/1000</f>
        <v>0</v>
      </c>
      <c r="AT113">
        <f>calculate!AT113/1000</f>
        <v>0</v>
      </c>
      <c r="AU113">
        <f>calculate!AU113/1000</f>
        <v>0</v>
      </c>
      <c r="AV113">
        <f>calculate!AV113/1000</f>
        <v>0</v>
      </c>
      <c r="AW113">
        <f>calculate!AW113/1000</f>
        <v>0</v>
      </c>
      <c r="AX113">
        <f>calculate!AX113/1000</f>
        <v>0</v>
      </c>
      <c r="AY113">
        <f>calculate!AY113/1000</f>
        <v>0</v>
      </c>
      <c r="AZ113">
        <f>calculate!AZ113/1000</f>
        <v>0</v>
      </c>
    </row>
    <row r="114" spans="1:52">
      <c r="A114" s="3" t="s">
        <v>301</v>
      </c>
      <c r="B114" s="5" t="s">
        <v>144</v>
      </c>
      <c r="C114">
        <f>calculate!C114/1000</f>
        <v>1386.8679474999999</v>
      </c>
      <c r="D114">
        <f>calculate!D114/1000</f>
        <v>1406.6803467499999</v>
      </c>
      <c r="E114">
        <f>calculate!E114/1000</f>
        <v>1426.4927460000001</v>
      </c>
      <c r="F114">
        <f>calculate!F114/1000</f>
        <v>1446.3051452500004</v>
      </c>
      <c r="G114">
        <f>calculate!G114/1000</f>
        <v>1466.1175445000003</v>
      </c>
      <c r="H114">
        <f>calculate!H114/1000</f>
        <v>1485.9299437500001</v>
      </c>
      <c r="I114">
        <f>calculate!I114/1000</f>
        <v>1505.7423430000001</v>
      </c>
      <c r="J114">
        <f>calculate!J114/1000</f>
        <v>1525.5547422500003</v>
      </c>
      <c r="K114">
        <f>calculate!K114/1000</f>
        <v>1545.3671415000001</v>
      </c>
      <c r="L114">
        <f>calculate!L114/1000</f>
        <v>1565.1795407500001</v>
      </c>
      <c r="M114">
        <f>calculate!M114/1000</f>
        <v>1584.9919399999999</v>
      </c>
      <c r="N114">
        <f>calculate!N114/1000</f>
        <v>1605.7520849999999</v>
      </c>
      <c r="O114">
        <f>calculate!O114/1000</f>
        <v>1605.7520849999999</v>
      </c>
      <c r="P114">
        <f>calculate!P114/1000</f>
        <v>1605.7520849999999</v>
      </c>
      <c r="Q114">
        <f>calculate!Q114/1000</f>
        <v>1605.7520849999999</v>
      </c>
      <c r="R114">
        <f>calculate!R114/1000</f>
        <v>1605.7520849999999</v>
      </c>
      <c r="S114">
        <f>calculate!S114/1000</f>
        <v>1605.7520849999999</v>
      </c>
      <c r="T114">
        <f>calculate!T114/1000</f>
        <v>1708.6501949999999</v>
      </c>
      <c r="U114">
        <f>calculate!U114/1000</f>
        <v>1708.6501949999999</v>
      </c>
      <c r="V114">
        <f>calculate!V114/1000</f>
        <v>1708.6501949999999</v>
      </c>
      <c r="W114">
        <f>calculate!W114/1000</f>
        <v>1708.6501949999999</v>
      </c>
      <c r="X114">
        <f>calculate!X114/1000</f>
        <v>1708.6501949999999</v>
      </c>
      <c r="Y114">
        <f>calculate!Y114/1000</f>
        <v>1721.286805</v>
      </c>
      <c r="Z114">
        <f>calculate!Z114/1000</f>
        <v>1721.286805</v>
      </c>
      <c r="AA114">
        <f>calculate!AA114/1000</f>
        <v>1721.286805</v>
      </c>
      <c r="AB114">
        <f>calculate!AB114/1000</f>
        <v>1721.286805</v>
      </c>
      <c r="AC114">
        <f>calculate!AC114/1000</f>
        <v>1721.286805</v>
      </c>
      <c r="AD114">
        <f>calculate!AD114/1000</f>
        <v>1721.286805</v>
      </c>
      <c r="AE114">
        <f>calculate!AE114/1000</f>
        <v>1721.286805</v>
      </c>
      <c r="AF114">
        <f>calculate!AF114/1000</f>
        <v>1721.286805</v>
      </c>
      <c r="AG114">
        <f>calculate!AG114/1000</f>
        <v>1721.286805</v>
      </c>
      <c r="AH114">
        <f>calculate!AH114/1000</f>
        <v>1721.286805</v>
      </c>
      <c r="AI114">
        <f>calculate!AI114/1000</f>
        <v>1721.286805</v>
      </c>
      <c r="AJ114">
        <f>calculate!AJ114/1000</f>
        <v>1721.286805</v>
      </c>
      <c r="AK114">
        <f>calculate!AK114/1000</f>
        <v>1721.286805</v>
      </c>
      <c r="AL114">
        <f>calculate!AL114/1000</f>
        <v>1721.286805</v>
      </c>
      <c r="AM114">
        <f>calculate!AM114/1000</f>
        <v>1721.286805</v>
      </c>
      <c r="AN114">
        <f>calculate!AN114/1000</f>
        <v>1721.286805</v>
      </c>
      <c r="AO114">
        <f>calculate!AO114/1000</f>
        <v>1795.3012350000001</v>
      </c>
      <c r="AP114">
        <f>calculate!AP114/1000</f>
        <v>1976.7268499999998</v>
      </c>
      <c r="AQ114">
        <f>calculate!AQ114/1000</f>
        <v>1903.6150349999998</v>
      </c>
      <c r="AR114">
        <f>calculate!AR114/1000</f>
        <v>1903.6150349999998</v>
      </c>
      <c r="AS114">
        <f>calculate!AS114/1000</f>
        <v>1903.6150349999998</v>
      </c>
      <c r="AT114">
        <f>calculate!AT114/1000</f>
        <v>1903.6150349999998</v>
      </c>
      <c r="AU114">
        <f>calculate!AU114/1000</f>
        <v>1903.6150349999998</v>
      </c>
      <c r="AV114">
        <f>calculate!AV114/1000</f>
        <v>1903.6150349999998</v>
      </c>
      <c r="AW114">
        <f>calculate!AW114/1000</f>
        <v>1903.6150349999998</v>
      </c>
      <c r="AX114">
        <f>calculate!AX114/1000</f>
        <v>1903.6150349999998</v>
      </c>
      <c r="AY114">
        <f>calculate!AY114/1000</f>
        <v>2071.5014249999999</v>
      </c>
      <c r="AZ114">
        <f>calculate!AZ114/1000</f>
        <v>2071.5014249999999</v>
      </c>
    </row>
    <row r="115" spans="1:52">
      <c r="A115" s="3" t="s">
        <v>302</v>
      </c>
      <c r="B115" s="5" t="s">
        <v>154</v>
      </c>
      <c r="C115">
        <f>calculate!C115/1000</f>
        <v>2095.979589</v>
      </c>
      <c r="D115">
        <f>calculate!D115/1000</f>
        <v>2095.979589</v>
      </c>
      <c r="E115">
        <f>calculate!E115/1000</f>
        <v>2095.979589</v>
      </c>
      <c r="F115">
        <f>calculate!F115/1000</f>
        <v>2095.979589</v>
      </c>
      <c r="G115">
        <f>calculate!G115/1000</f>
        <v>2095.979589</v>
      </c>
      <c r="H115">
        <f>calculate!H115/1000</f>
        <v>2095.979589</v>
      </c>
      <c r="I115">
        <f>calculate!I115/1000</f>
        <v>2095.979589</v>
      </c>
      <c r="J115">
        <f>calculate!J115/1000</f>
        <v>2095.979589</v>
      </c>
      <c r="K115">
        <f>calculate!K115/1000</f>
        <v>2095.979589</v>
      </c>
      <c r="L115">
        <f>calculate!L115/1000</f>
        <v>2095.979589</v>
      </c>
      <c r="M115">
        <f>calculate!M115/1000</f>
        <v>2095.979589</v>
      </c>
      <c r="N115">
        <f>calculate!N115/1000</f>
        <v>2095.979589</v>
      </c>
      <c r="O115">
        <f>calculate!O115/1000</f>
        <v>2095.979589</v>
      </c>
      <c r="P115">
        <f>calculate!P115/1000</f>
        <v>2095.979589</v>
      </c>
      <c r="Q115">
        <f>calculate!Q115/1000</f>
        <v>2095.979589</v>
      </c>
      <c r="R115">
        <f>calculate!R115/1000</f>
        <v>2095.979589</v>
      </c>
      <c r="S115">
        <f>calculate!S115/1000</f>
        <v>2095.979589</v>
      </c>
      <c r="T115">
        <f>calculate!T115/1000</f>
        <v>2095.979589</v>
      </c>
      <c r="U115">
        <f>calculate!U115/1000</f>
        <v>2095.979589</v>
      </c>
      <c r="V115">
        <f>calculate!V115/1000</f>
        <v>2095.979589</v>
      </c>
      <c r="W115">
        <f>calculate!W115/1000</f>
        <v>2095.979589</v>
      </c>
      <c r="X115">
        <f>calculate!X115/1000</f>
        <v>2095.979589</v>
      </c>
      <c r="Y115">
        <f>calculate!Y115/1000</f>
        <v>2095.979589</v>
      </c>
      <c r="Z115">
        <f>calculate!Z115/1000</f>
        <v>2095.979589</v>
      </c>
      <c r="AA115">
        <f>calculate!AA115/1000</f>
        <v>2095.979589</v>
      </c>
      <c r="AB115">
        <f>calculate!AB115/1000</f>
        <v>2095.979589</v>
      </c>
      <c r="AC115">
        <f>calculate!AC115/1000</f>
        <v>2095.979589</v>
      </c>
      <c r="AD115">
        <f>calculate!AD115/1000</f>
        <v>2086.5835869999996</v>
      </c>
      <c r="AE115">
        <f>calculate!AE115/1000</f>
        <v>2089.9393020000002</v>
      </c>
      <c r="AF115">
        <f>calculate!AF115/1000</f>
        <v>2089.9393020000002</v>
      </c>
      <c r="AG115">
        <f>calculate!AG115/1000</f>
        <v>2089.9393020000002</v>
      </c>
      <c r="AH115">
        <f>calculate!AH115/1000</f>
        <v>2101.3487329999998</v>
      </c>
      <c r="AI115">
        <f>calculate!AI115/1000</f>
        <v>2101.3487329999998</v>
      </c>
      <c r="AJ115">
        <f>calculate!AJ115/1000</f>
        <v>2101.3487329999998</v>
      </c>
      <c r="AK115">
        <f>calculate!AK115/1000</f>
        <v>2060.4090099999999</v>
      </c>
      <c r="AL115">
        <f>calculate!AL115/1000</f>
        <v>2060.4090099999999</v>
      </c>
      <c r="AM115">
        <f>calculate!AM115/1000</f>
        <v>2091.2815879999998</v>
      </c>
      <c r="AN115">
        <f>calculate!AN115/1000</f>
        <v>2091.2815879999998</v>
      </c>
      <c r="AO115">
        <f>calculate!AO115/1000</f>
        <v>2091.2815879999998</v>
      </c>
      <c r="AP115">
        <f>calculate!AP115/1000</f>
        <v>2091.2815879999998</v>
      </c>
      <c r="AQ115">
        <f>calculate!AQ115/1000</f>
        <v>2091.2815879999998</v>
      </c>
      <c r="AR115">
        <f>calculate!AR115/1000</f>
        <v>2091.2815879999998</v>
      </c>
      <c r="AS115">
        <f>calculate!AS115/1000</f>
        <v>2091.2815879999998</v>
      </c>
      <c r="AT115">
        <f>calculate!AT115/1000</f>
        <v>2091.2815879999998</v>
      </c>
      <c r="AU115">
        <f>calculate!AU115/1000</f>
        <v>2091.2815879999998</v>
      </c>
      <c r="AV115">
        <f>calculate!AV115/1000</f>
        <v>2091.2815879999998</v>
      </c>
      <c r="AW115">
        <f>calculate!AW115/1000</f>
        <v>2091.2815879999998</v>
      </c>
      <c r="AX115">
        <f>calculate!AX115/1000</f>
        <v>2091.2815879999998</v>
      </c>
      <c r="AY115">
        <f>calculate!AY115/1000</f>
        <v>2091.2815879999998</v>
      </c>
      <c r="AZ115">
        <f>calculate!AZ115/1000</f>
        <v>2091.2815879999998</v>
      </c>
    </row>
    <row r="116" spans="1:52">
      <c r="A116" s="3" t="s">
        <v>303</v>
      </c>
      <c r="C116">
        <f>calculate!C116/1000</f>
        <v>1243.4042646666664</v>
      </c>
      <c r="D116">
        <f>calculate!D116/1000</f>
        <v>1261.1671827333332</v>
      </c>
      <c r="E116">
        <f>calculate!E116/1000</f>
        <v>1278.9301008</v>
      </c>
      <c r="F116">
        <f>calculate!F116/1000</f>
        <v>1296.6930188666665</v>
      </c>
      <c r="G116">
        <f>calculate!G116/1000</f>
        <v>1314.4559369333333</v>
      </c>
      <c r="H116">
        <f>calculate!H116/1000</f>
        <v>1332.2188550000001</v>
      </c>
      <c r="I116">
        <f>calculate!I116/1000</f>
        <v>1349.9817730666668</v>
      </c>
      <c r="J116">
        <f>calculate!J116/1000</f>
        <v>1367.7446911333336</v>
      </c>
      <c r="K116">
        <f>calculate!K116/1000</f>
        <v>1385.5076091999999</v>
      </c>
      <c r="L116">
        <f>calculate!L116/1000</f>
        <v>1403.2705272666665</v>
      </c>
      <c r="M116">
        <f>calculate!M116/1000</f>
        <v>1421.0334453333335</v>
      </c>
      <c r="N116">
        <f>calculate!N116/1000</f>
        <v>1438.7963634</v>
      </c>
      <c r="O116">
        <f>calculate!O116/1000</f>
        <v>1456.5592814666668</v>
      </c>
      <c r="P116">
        <f>calculate!P116/1000</f>
        <v>1474.3221995333336</v>
      </c>
      <c r="Q116">
        <f>calculate!Q116/1000</f>
        <v>1492.0851176000003</v>
      </c>
      <c r="R116">
        <f>calculate!R116/1000</f>
        <v>1509.8480356666666</v>
      </c>
      <c r="S116">
        <f>calculate!S116/1000</f>
        <v>1527.6109537333336</v>
      </c>
      <c r="T116">
        <f>calculate!T116/1000</f>
        <v>1545.3738718000004</v>
      </c>
      <c r="U116">
        <f>calculate!U116/1000</f>
        <v>1563.1367898666667</v>
      </c>
      <c r="V116">
        <f>calculate!V116/1000</f>
        <v>1580.8997079333337</v>
      </c>
      <c r="W116">
        <f>calculate!W116/1000</f>
        <v>1598.6626259999998</v>
      </c>
      <c r="X116">
        <f>calculate!X116/1000</f>
        <v>1598.6626259999998</v>
      </c>
      <c r="Y116">
        <f>calculate!Y116/1000</f>
        <v>1598.6626259999998</v>
      </c>
      <c r="Z116">
        <f>calculate!Z116/1000</f>
        <v>1598.6626259999998</v>
      </c>
      <c r="AA116">
        <f>calculate!AA116/1000</f>
        <v>1598.6626259999998</v>
      </c>
      <c r="AB116">
        <f>calculate!AB116/1000</f>
        <v>1598.6626259999998</v>
      </c>
      <c r="AC116">
        <f>calculate!AC116/1000</f>
        <v>1598.6626259999998</v>
      </c>
      <c r="AD116">
        <f>calculate!AD116/1000</f>
        <v>1598.6626259999998</v>
      </c>
      <c r="AE116">
        <f>calculate!AE116/1000</f>
        <v>1598.6626259999998</v>
      </c>
      <c r="AF116">
        <f>calculate!AF116/1000</f>
        <v>1598.6626259999998</v>
      </c>
      <c r="AG116">
        <f>calculate!AG116/1000</f>
        <v>1598.6626259999998</v>
      </c>
      <c r="AH116">
        <f>calculate!AH116/1000</f>
        <v>1598.6626259999998</v>
      </c>
      <c r="AI116">
        <f>calculate!AI116/1000</f>
        <v>1598.6626259999998</v>
      </c>
      <c r="AJ116">
        <f>calculate!AJ116/1000</f>
        <v>1598.6626259999998</v>
      </c>
      <c r="AK116">
        <f>calculate!AK116/1000</f>
        <v>1598.6626259999998</v>
      </c>
      <c r="AL116">
        <f>calculate!AL116/1000</f>
        <v>1598.6626259999998</v>
      </c>
      <c r="AM116">
        <f>calculate!AM116/1000</f>
        <v>1598.6626259999998</v>
      </c>
      <c r="AN116">
        <f>calculate!AN116/1000</f>
        <v>1598.6626259999998</v>
      </c>
      <c r="AO116">
        <f>calculate!AO116/1000</f>
        <v>1598.6626259999998</v>
      </c>
      <c r="AP116">
        <f>calculate!AP116/1000</f>
        <v>1598.6626259999998</v>
      </c>
      <c r="AQ116">
        <f>calculate!AQ116/1000</f>
        <v>1598.6626259999998</v>
      </c>
      <c r="AR116">
        <f>calculate!AR116/1000</f>
        <v>1598.6626259999998</v>
      </c>
      <c r="AS116">
        <f>calculate!AS116/1000</f>
        <v>1598.6626259999998</v>
      </c>
      <c r="AT116">
        <f>calculate!AT116/1000</f>
        <v>1598.6626259999998</v>
      </c>
      <c r="AU116">
        <f>calculate!AU116/1000</f>
        <v>1598.6626259999998</v>
      </c>
      <c r="AV116">
        <f>calculate!AV116/1000</f>
        <v>1598.6626259999998</v>
      </c>
      <c r="AW116">
        <f>calculate!AW116/1000</f>
        <v>1598.6626259999998</v>
      </c>
      <c r="AX116">
        <f>calculate!AX116/1000</f>
        <v>1598.6626259999998</v>
      </c>
      <c r="AY116">
        <f>calculate!AY116/1000</f>
        <v>1598.6626259999998</v>
      </c>
      <c r="AZ116">
        <f>calculate!AZ116/1000</f>
        <v>1598.6626259999998</v>
      </c>
    </row>
    <row r="117" spans="1:52">
      <c r="A117" s="3" t="s">
        <v>304</v>
      </c>
      <c r="B117" s="5" t="s">
        <v>165</v>
      </c>
      <c r="C117">
        <f>calculate!C117/1000</f>
        <v>0</v>
      </c>
      <c r="D117">
        <f>calculate!D117/1000</f>
        <v>0</v>
      </c>
      <c r="E117">
        <f>calculate!E117/1000</f>
        <v>0</v>
      </c>
      <c r="F117">
        <f>calculate!F117/1000</f>
        <v>0</v>
      </c>
      <c r="G117">
        <f>calculate!G117/1000</f>
        <v>0</v>
      </c>
      <c r="H117">
        <f>calculate!H117/1000</f>
        <v>0</v>
      </c>
      <c r="I117">
        <f>calculate!I117/1000</f>
        <v>0</v>
      </c>
      <c r="J117">
        <f>calculate!J117/1000</f>
        <v>0</v>
      </c>
      <c r="K117">
        <f>calculate!K117/1000</f>
        <v>0</v>
      </c>
      <c r="L117">
        <f>calculate!L117/1000</f>
        <v>0</v>
      </c>
      <c r="M117">
        <f>calculate!M117/1000</f>
        <v>0</v>
      </c>
      <c r="N117">
        <f>calculate!N117/1000</f>
        <v>0</v>
      </c>
      <c r="O117">
        <f>calculate!O117/1000</f>
        <v>0</v>
      </c>
      <c r="P117">
        <f>calculate!P117/1000</f>
        <v>0</v>
      </c>
      <c r="Q117">
        <f>calculate!Q117/1000</f>
        <v>0</v>
      </c>
      <c r="R117">
        <f>calculate!R117/1000</f>
        <v>0</v>
      </c>
      <c r="S117">
        <f>calculate!S117/1000</f>
        <v>0</v>
      </c>
      <c r="T117">
        <f>calculate!T117/1000</f>
        <v>0</v>
      </c>
      <c r="U117">
        <f>calculate!U117/1000</f>
        <v>0</v>
      </c>
      <c r="V117">
        <f>calculate!V117/1000</f>
        <v>0</v>
      </c>
      <c r="W117">
        <f>calculate!W117/1000</f>
        <v>0</v>
      </c>
      <c r="X117">
        <f>calculate!X117/1000</f>
        <v>0</v>
      </c>
      <c r="Y117">
        <f>calculate!Y117/1000</f>
        <v>0</v>
      </c>
      <c r="Z117">
        <f>calculate!Z117/1000</f>
        <v>0</v>
      </c>
      <c r="AA117">
        <f>calculate!AA117/1000</f>
        <v>0</v>
      </c>
      <c r="AB117">
        <f>calculate!AB117/1000</f>
        <v>0</v>
      </c>
      <c r="AC117">
        <f>calculate!AC117/1000</f>
        <v>0</v>
      </c>
      <c r="AD117">
        <f>calculate!AD117/1000</f>
        <v>0</v>
      </c>
      <c r="AE117">
        <f>calculate!AE117/1000</f>
        <v>0</v>
      </c>
      <c r="AF117">
        <f>calculate!AF117/1000</f>
        <v>0</v>
      </c>
      <c r="AG117">
        <f>calculate!AG117/1000</f>
        <v>0</v>
      </c>
      <c r="AH117">
        <f>calculate!AH117/1000</f>
        <v>0</v>
      </c>
      <c r="AI117">
        <f>calculate!AI117/1000</f>
        <v>0</v>
      </c>
      <c r="AJ117">
        <f>calculate!AJ117/1000</f>
        <v>0</v>
      </c>
      <c r="AK117">
        <f>calculate!AK117/1000</f>
        <v>0</v>
      </c>
      <c r="AL117">
        <f>calculate!AL117/1000</f>
        <v>0</v>
      </c>
      <c r="AM117">
        <f>calculate!AM117/1000</f>
        <v>0</v>
      </c>
      <c r="AN117">
        <f>calculate!AN117/1000</f>
        <v>0</v>
      </c>
      <c r="AO117">
        <f>calculate!AO117/1000</f>
        <v>0</v>
      </c>
      <c r="AP117">
        <f>calculate!AP117/1000</f>
        <v>0</v>
      </c>
      <c r="AQ117">
        <f>calculate!AQ117/1000</f>
        <v>0</v>
      </c>
      <c r="AR117">
        <f>calculate!AR117/1000</f>
        <v>0</v>
      </c>
      <c r="AS117">
        <f>calculate!AS117/1000</f>
        <v>0</v>
      </c>
      <c r="AT117">
        <f>calculate!AT117/1000</f>
        <v>0</v>
      </c>
      <c r="AU117">
        <f>calculate!AU117/1000</f>
        <v>0</v>
      </c>
      <c r="AV117">
        <f>calculate!AV117/1000</f>
        <v>0</v>
      </c>
      <c r="AW117">
        <f>calculate!AW117/1000</f>
        <v>0</v>
      </c>
      <c r="AX117">
        <f>calculate!AX117/1000</f>
        <v>0</v>
      </c>
      <c r="AY117">
        <f>calculate!AY117/1000</f>
        <v>0</v>
      </c>
      <c r="AZ117">
        <f>calculate!AZ117/1000</f>
        <v>0</v>
      </c>
    </row>
    <row r="118" spans="1:52">
      <c r="A118" s="3" t="s">
        <v>374</v>
      </c>
      <c r="B118" s="5"/>
      <c r="C118">
        <f>calculate!C118/1000</f>
        <v>0</v>
      </c>
      <c r="D118">
        <f>calculate!D118/1000</f>
        <v>0</v>
      </c>
      <c r="E118">
        <f>calculate!E118/1000</f>
        <v>0</v>
      </c>
      <c r="F118">
        <f>calculate!F118/1000</f>
        <v>0</v>
      </c>
      <c r="G118">
        <f>calculate!G118/1000</f>
        <v>0</v>
      </c>
      <c r="H118">
        <f>calculate!H118/1000</f>
        <v>0</v>
      </c>
      <c r="I118">
        <f>calculate!I118/1000</f>
        <v>0</v>
      </c>
      <c r="J118">
        <f>calculate!J118/1000</f>
        <v>0</v>
      </c>
      <c r="K118">
        <f>calculate!K118/1000</f>
        <v>0</v>
      </c>
      <c r="L118">
        <f>calculate!L118/1000</f>
        <v>0</v>
      </c>
      <c r="M118">
        <f>calculate!M118/1000</f>
        <v>0</v>
      </c>
      <c r="N118">
        <f>calculate!N118/1000</f>
        <v>0</v>
      </c>
      <c r="O118">
        <f>calculate!O118/1000</f>
        <v>0</v>
      </c>
      <c r="P118">
        <f>calculate!P118/1000</f>
        <v>0</v>
      </c>
      <c r="Q118">
        <f>calculate!Q118/1000</f>
        <v>0</v>
      </c>
      <c r="R118">
        <f>calculate!R118/1000</f>
        <v>0</v>
      </c>
      <c r="S118">
        <f>calculate!S118/1000</f>
        <v>0</v>
      </c>
      <c r="T118">
        <f>calculate!T118/1000</f>
        <v>0</v>
      </c>
      <c r="U118">
        <f>calculate!U118/1000</f>
        <v>0</v>
      </c>
      <c r="V118">
        <f>calculate!V118/1000</f>
        <v>0</v>
      </c>
      <c r="W118">
        <f>calculate!W118/1000</f>
        <v>0</v>
      </c>
      <c r="X118">
        <f>calculate!X118/1000</f>
        <v>0</v>
      </c>
      <c r="Y118">
        <f>calculate!Y118/1000</f>
        <v>0</v>
      </c>
      <c r="Z118">
        <f>calculate!Z118/1000</f>
        <v>0</v>
      </c>
      <c r="AA118">
        <f>calculate!AA118/1000</f>
        <v>0</v>
      </c>
      <c r="AB118">
        <f>calculate!AB118/1000</f>
        <v>0</v>
      </c>
      <c r="AC118">
        <f>calculate!AC118/1000</f>
        <v>0</v>
      </c>
      <c r="AD118">
        <f>calculate!AD118/1000</f>
        <v>0</v>
      </c>
      <c r="AE118">
        <f>calculate!AE118/1000</f>
        <v>0</v>
      </c>
      <c r="AF118">
        <f>calculate!AF118/1000</f>
        <v>0</v>
      </c>
      <c r="AG118">
        <f>calculate!AG118/1000</f>
        <v>0</v>
      </c>
      <c r="AH118">
        <f>calculate!AH118/1000</f>
        <v>0</v>
      </c>
      <c r="AI118">
        <f>calculate!AI118/1000</f>
        <v>0</v>
      </c>
      <c r="AJ118">
        <f>calculate!AJ118/1000</f>
        <v>0</v>
      </c>
      <c r="AK118">
        <f>calculate!AK118/1000</f>
        <v>0</v>
      </c>
      <c r="AL118">
        <f>calculate!AL118/1000</f>
        <v>0</v>
      </c>
      <c r="AM118">
        <f>calculate!AM118/1000</f>
        <v>0</v>
      </c>
      <c r="AN118">
        <f>calculate!AN118/1000</f>
        <v>0</v>
      </c>
      <c r="AO118">
        <f>calculate!AO118/1000</f>
        <v>0</v>
      </c>
      <c r="AP118">
        <f>calculate!AP118/1000</f>
        <v>0</v>
      </c>
      <c r="AQ118">
        <f>calculate!AQ118/1000</f>
        <v>0</v>
      </c>
      <c r="AR118">
        <f>calculate!AR118/1000</f>
        <v>0</v>
      </c>
      <c r="AS118">
        <f>calculate!AS118/1000</f>
        <v>0</v>
      </c>
      <c r="AT118">
        <f>calculate!AT118/1000</f>
        <v>0</v>
      </c>
      <c r="AU118">
        <f>calculate!AU118/1000</f>
        <v>0</v>
      </c>
      <c r="AV118">
        <f>calculate!AV118/1000</f>
        <v>0</v>
      </c>
      <c r="AW118">
        <f>calculate!AW118/1000</f>
        <v>0</v>
      </c>
      <c r="AX118">
        <f>calculate!AX118/1000</f>
        <v>0</v>
      </c>
      <c r="AY118">
        <f>calculate!AY118/1000</f>
        <v>0</v>
      </c>
      <c r="AZ118">
        <f>calculate!AZ118/1000</f>
        <v>0</v>
      </c>
    </row>
    <row r="119" spans="1:52">
      <c r="A119" s="3" t="s">
        <v>305</v>
      </c>
      <c r="B119" s="3" t="s">
        <v>163</v>
      </c>
      <c r="C119">
        <f>calculate!C119/1000</f>
        <v>2274.5897999999997</v>
      </c>
      <c r="D119">
        <f>calculate!D119/1000</f>
        <v>2307.08394</v>
      </c>
      <c r="E119">
        <f>calculate!E119/1000</f>
        <v>2339.5780799999998</v>
      </c>
      <c r="F119">
        <f>calculate!F119/1000</f>
        <v>2372.07222</v>
      </c>
      <c r="G119">
        <f>calculate!G119/1000</f>
        <v>2404.5663599999998</v>
      </c>
      <c r="H119">
        <f>calculate!H119/1000</f>
        <v>2437.0605</v>
      </c>
      <c r="I119">
        <f>calculate!I119/1000</f>
        <v>2469.5546399999998</v>
      </c>
      <c r="J119">
        <f>calculate!J119/1000</f>
        <v>2502.0487799999996</v>
      </c>
      <c r="K119">
        <f>calculate!K119/1000</f>
        <v>2534.5429199999999</v>
      </c>
      <c r="L119">
        <f>calculate!L119/1000</f>
        <v>2567.0370600000001</v>
      </c>
      <c r="M119">
        <f>calculate!M119/1000</f>
        <v>2599.5311999999999</v>
      </c>
      <c r="N119">
        <f>calculate!N119/1000</f>
        <v>2599.5311999999999</v>
      </c>
      <c r="O119">
        <f>calculate!O119/1000</f>
        <v>2572.4527499999999</v>
      </c>
      <c r="P119">
        <f>calculate!P119/1000</f>
        <v>2574.2579799999999</v>
      </c>
      <c r="Q119">
        <f>calculate!Q119/1000</f>
        <v>2574.2579799999999</v>
      </c>
      <c r="R119">
        <f>calculate!R119/1000</f>
        <v>2548.9847600000003</v>
      </c>
      <c r="S119">
        <f>calculate!S119/1000</f>
        <v>2542.6664549999996</v>
      </c>
      <c r="T119">
        <f>calculate!T119/1000</f>
        <v>2535.4455350000003</v>
      </c>
      <c r="U119">
        <f>calculate!U119/1000</f>
        <v>2552.5952200000002</v>
      </c>
      <c r="V119">
        <f>calculate!V119/1000</f>
        <v>2552.5952200000002</v>
      </c>
      <c r="W119">
        <f>calculate!W119/1000</f>
        <v>2525.5167700000002</v>
      </c>
      <c r="X119">
        <f>calculate!X119/1000</f>
        <v>2509.2696999999998</v>
      </c>
      <c r="Y119">
        <f>calculate!Y119/1000</f>
        <v>2484.8990950000002</v>
      </c>
      <c r="Z119">
        <f>calculate!Z119/1000</f>
        <v>2488.5095549999996</v>
      </c>
      <c r="AA119">
        <f>calculate!AA119/1000</f>
        <v>2488.5095549999996</v>
      </c>
      <c r="AB119">
        <f>calculate!AB119/1000</f>
        <v>2539.0559950000002</v>
      </c>
      <c r="AC119">
        <f>calculate!AC119/1000</f>
        <v>2539.0559950000002</v>
      </c>
      <c r="AD119">
        <f>calculate!AD119/1000</f>
        <v>2531.8350749999995</v>
      </c>
      <c r="AE119">
        <f>calculate!AE119/1000</f>
        <v>2534.5429199999999</v>
      </c>
      <c r="AF119">
        <f>calculate!AF119/1000</f>
        <v>2534.5429199999999</v>
      </c>
      <c r="AG119">
        <f>calculate!AG119/1000</f>
        <v>2529.1272300000001</v>
      </c>
      <c r="AH119">
        <f>calculate!AH119/1000</f>
        <v>2535.4455350000003</v>
      </c>
      <c r="AI119">
        <f>calculate!AI119/1000</f>
        <v>2532.7376899999999</v>
      </c>
      <c r="AJ119">
        <f>calculate!AJ119/1000</f>
        <v>2537.2507649999998</v>
      </c>
      <c r="AK119">
        <f>calculate!AK119/1000</f>
        <v>2537.2507649999998</v>
      </c>
      <c r="AL119">
        <f>calculate!AL119/1000</f>
        <v>2539.0559950000002</v>
      </c>
      <c r="AM119">
        <f>calculate!AM119/1000</f>
        <v>2505.65924</v>
      </c>
      <c r="AN119">
        <f>calculate!AN119/1000</f>
        <v>2613.5767920149997</v>
      </c>
      <c r="AO119">
        <f>calculate!AO119/1000</f>
        <v>2613.9730399999999</v>
      </c>
      <c r="AP119">
        <f>calculate!AP119/1000</f>
        <v>2604.9468899999997</v>
      </c>
      <c r="AQ119">
        <f>calculate!AQ119/1000</f>
        <v>2722.2868399999998</v>
      </c>
      <c r="AR119">
        <f>calculate!AR119/1000</f>
        <v>2719.5789950000003</v>
      </c>
      <c r="AS119">
        <f>calculate!AS119/1000</f>
        <v>2719.5789950000003</v>
      </c>
      <c r="AT119">
        <f>calculate!AT119/1000</f>
        <v>2719.5789950000003</v>
      </c>
      <c r="AU119">
        <f>calculate!AU119/1000</f>
        <v>2736.7286799999997</v>
      </c>
      <c r="AV119">
        <f>calculate!AV119/1000</f>
        <v>2735.8260649999997</v>
      </c>
      <c r="AW119">
        <f>calculate!AW119/1000</f>
        <v>2760.1966699999998</v>
      </c>
      <c r="AX119">
        <f>calculate!AX119/1000</f>
        <v>2757.4888249999999</v>
      </c>
      <c r="AY119">
        <f>calculate!AY119/1000</f>
        <v>2906.4202999999998</v>
      </c>
      <c r="AZ119">
        <f>calculate!AZ119/1000</f>
        <v>2834.6624075000004</v>
      </c>
    </row>
    <row r="120" spans="1:52">
      <c r="A120" s="3" t="s">
        <v>306</v>
      </c>
      <c r="B120" s="3" t="s">
        <v>159</v>
      </c>
      <c r="C120">
        <f>calculate!C120/1000</f>
        <v>0</v>
      </c>
      <c r="D120">
        <f>calculate!D120/1000</f>
        <v>1E-3</v>
      </c>
      <c r="E120">
        <f>calculate!E120/1000</f>
        <v>2E-3</v>
      </c>
      <c r="F120">
        <f>calculate!F120/1000</f>
        <v>3.0000000000000001E-3</v>
      </c>
      <c r="G120">
        <f>calculate!G120/1000</f>
        <v>4.0000000000000001E-3</v>
      </c>
      <c r="H120">
        <f>calculate!H120/1000</f>
        <v>5.0000000000000001E-3</v>
      </c>
      <c r="I120">
        <f>calculate!I120/1000</f>
        <v>6.0000000000000001E-3</v>
      </c>
      <c r="J120">
        <f>calculate!J120/1000</f>
        <v>7.0000000000000001E-3</v>
      </c>
      <c r="K120">
        <f>calculate!K120/1000</f>
        <v>8.0000000000000002E-3</v>
      </c>
      <c r="L120">
        <f>calculate!L120/1000</f>
        <v>8.9999999999999993E-3</v>
      </c>
      <c r="M120">
        <f>calculate!M120/1000</f>
        <v>0.01</v>
      </c>
      <c r="N120">
        <f>calculate!N120/1000</f>
        <v>1.0999999999999999E-2</v>
      </c>
      <c r="O120">
        <f>calculate!O120/1000</f>
        <v>1.2E-2</v>
      </c>
      <c r="P120">
        <f>calculate!P120/1000</f>
        <v>1.2999999999999999E-2</v>
      </c>
      <c r="Q120">
        <f>calculate!Q120/1000</f>
        <v>1.4E-2</v>
      </c>
      <c r="R120">
        <f>calculate!R120/1000</f>
        <v>1.4999999999999999E-2</v>
      </c>
      <c r="S120">
        <f>calculate!S120/1000</f>
        <v>1.6E-2</v>
      </c>
      <c r="T120">
        <f>calculate!T120/1000</f>
        <v>1.7000000000000001E-2</v>
      </c>
      <c r="U120">
        <f>calculate!U120/1000</f>
        <v>1.7999999999999999E-2</v>
      </c>
      <c r="V120">
        <f>calculate!V120/1000</f>
        <v>1.9E-2</v>
      </c>
      <c r="W120">
        <f>calculate!W120/1000</f>
        <v>0.02</v>
      </c>
      <c r="X120">
        <f>calculate!X120/1000</f>
        <v>2.1000000000000001E-2</v>
      </c>
      <c r="Y120">
        <f>calculate!Y120/1000</f>
        <v>2.1999999999999999E-2</v>
      </c>
      <c r="Z120">
        <f>calculate!Z120/1000</f>
        <v>2.3E-2</v>
      </c>
      <c r="AA120">
        <f>calculate!AA120/1000</f>
        <v>2.4E-2</v>
      </c>
      <c r="AB120">
        <f>calculate!AB120/1000</f>
        <v>2.5000000000000001E-2</v>
      </c>
      <c r="AC120">
        <f>calculate!AC120/1000</f>
        <v>2.5999999999999999E-2</v>
      </c>
      <c r="AD120">
        <f>calculate!AD120/1000</f>
        <v>2.7E-2</v>
      </c>
      <c r="AE120">
        <f>calculate!AE120/1000</f>
        <v>2.8000000000000001E-2</v>
      </c>
      <c r="AF120">
        <f>calculate!AF120/1000</f>
        <v>2.9000000000000001E-2</v>
      </c>
      <c r="AG120">
        <f>calculate!AG120/1000</f>
        <v>0.03</v>
      </c>
      <c r="AH120">
        <f>calculate!AH120/1000</f>
        <v>3.1E-2</v>
      </c>
      <c r="AI120">
        <f>calculate!AI120/1000</f>
        <v>3.2000000000000001E-2</v>
      </c>
      <c r="AJ120">
        <f>calculate!AJ120/1000</f>
        <v>3.3000000000000002E-2</v>
      </c>
      <c r="AK120">
        <f>calculate!AK120/1000</f>
        <v>3.4000000000000002E-2</v>
      </c>
      <c r="AL120">
        <f>calculate!AL120/1000</f>
        <v>3.5000000000000003E-2</v>
      </c>
      <c r="AM120">
        <f>calculate!AM120/1000</f>
        <v>3.5999999999999997E-2</v>
      </c>
      <c r="AN120">
        <f>calculate!AN120/1000</f>
        <v>3.6999999999999998E-2</v>
      </c>
      <c r="AO120">
        <f>calculate!AO120/1000</f>
        <v>3.7999999999999999E-2</v>
      </c>
      <c r="AP120">
        <f>calculate!AP120/1000</f>
        <v>3.9E-2</v>
      </c>
      <c r="AQ120">
        <f>calculate!AQ120/1000</f>
        <v>0.04</v>
      </c>
      <c r="AR120">
        <f>calculate!AR120/1000</f>
        <v>4.1000000000000002E-2</v>
      </c>
      <c r="AS120">
        <f>calculate!AS120/1000</f>
        <v>4.2000000000000003E-2</v>
      </c>
      <c r="AT120">
        <f>calculate!AT120/1000</f>
        <v>4.2999999999999997E-2</v>
      </c>
      <c r="AU120">
        <f>calculate!AU120/1000</f>
        <v>4.3999999999999997E-2</v>
      </c>
      <c r="AV120">
        <f>calculate!AV120/1000</f>
        <v>4.4999999999999998E-2</v>
      </c>
      <c r="AW120">
        <f>calculate!AW120/1000</f>
        <v>4.5999999999999999E-2</v>
      </c>
      <c r="AX120">
        <f>calculate!AX120/1000</f>
        <v>4.7E-2</v>
      </c>
      <c r="AY120">
        <f>calculate!AY120/1000</f>
        <v>4.8000000000000001E-2</v>
      </c>
      <c r="AZ120">
        <f>calculate!AZ120/1000</f>
        <v>4.9000000000000002E-2</v>
      </c>
    </row>
    <row r="121" spans="1:52">
      <c r="A121" s="3" t="s">
        <v>307</v>
      </c>
      <c r="B121" s="5" t="s">
        <v>166</v>
      </c>
      <c r="C121">
        <f>calculate!C121/1000</f>
        <v>3536.6712237500001</v>
      </c>
      <c r="D121">
        <f>calculate!D121/1000</f>
        <v>3587.1950983749998</v>
      </c>
      <c r="E121">
        <f>calculate!E121/1000</f>
        <v>3637.7189729999996</v>
      </c>
      <c r="F121">
        <f>calculate!F121/1000</f>
        <v>3688.2428476249988</v>
      </c>
      <c r="G121">
        <f>calculate!G121/1000</f>
        <v>3738.766722249999</v>
      </c>
      <c r="H121">
        <f>calculate!H121/1000</f>
        <v>3789.2905968749997</v>
      </c>
      <c r="I121">
        <f>calculate!I121/1000</f>
        <v>3839.8144714999999</v>
      </c>
      <c r="J121">
        <f>calculate!J121/1000</f>
        <v>3890.3383461250005</v>
      </c>
      <c r="K121">
        <f>calculate!K121/1000</f>
        <v>3940.8622207500007</v>
      </c>
      <c r="L121">
        <f>calculate!L121/1000</f>
        <v>3991.3860953750013</v>
      </c>
      <c r="M121">
        <f>calculate!M121/1000</f>
        <v>4041.9099700000002</v>
      </c>
      <c r="N121">
        <f>calculate!N121/1000</f>
        <v>4001.2922949999997</v>
      </c>
      <c r="O121">
        <f>calculate!O121/1000</f>
        <v>3987.7530699999998</v>
      </c>
      <c r="P121">
        <f>calculate!P121/1000</f>
        <v>3910.1281799999997</v>
      </c>
      <c r="Q121">
        <f>calculate!Q121/1000</f>
        <v>3856.8738950000002</v>
      </c>
      <c r="R121">
        <f>calculate!R121/1000</f>
        <v>3856.8738950000002</v>
      </c>
      <c r="S121">
        <f>calculate!S121/1000</f>
        <v>3808.1326849999996</v>
      </c>
      <c r="T121">
        <f>calculate!T121/1000</f>
        <v>3759.3914749999999</v>
      </c>
      <c r="U121">
        <f>calculate!U121/1000</f>
        <v>3842.4320549999998</v>
      </c>
      <c r="V121">
        <f>calculate!V121/1000</f>
        <v>3636.6358349999996</v>
      </c>
      <c r="W121">
        <f>calculate!W121/1000</f>
        <v>3636.6358349999996</v>
      </c>
      <c r="X121">
        <f>calculate!X121/1000</f>
        <v>3531.9324949999996</v>
      </c>
      <c r="Y121">
        <f>calculate!Y121/1000</f>
        <v>3531.9324949999996</v>
      </c>
      <c r="Z121">
        <f>calculate!Z121/1000</f>
        <v>3531.9324949999996</v>
      </c>
      <c r="AA121">
        <f>calculate!AA121/1000</f>
        <v>3531.9324949999996</v>
      </c>
      <c r="AB121">
        <f>calculate!AB121/1000</f>
        <v>3531.9324949999996</v>
      </c>
      <c r="AC121">
        <f>calculate!AC121/1000</f>
        <v>3531.9324949999996</v>
      </c>
      <c r="AD121">
        <f>calculate!AD121/1000</f>
        <v>3531.9324949999996</v>
      </c>
      <c r="AE121">
        <f>calculate!AE121/1000</f>
        <v>3527.4194199999993</v>
      </c>
      <c r="AF121">
        <f>calculate!AF121/1000</f>
        <v>3539.8303762499995</v>
      </c>
      <c r="AG121">
        <f>calculate!AG121/1000</f>
        <v>3552.2413324999998</v>
      </c>
      <c r="AH121">
        <f>calculate!AH121/1000</f>
        <v>3564.65228875</v>
      </c>
      <c r="AI121">
        <f>calculate!AI121/1000</f>
        <v>3577.0632450000003</v>
      </c>
      <c r="AJ121">
        <f>calculate!AJ121/1000</f>
        <v>3589.4742012500001</v>
      </c>
      <c r="AK121">
        <f>calculate!AK121/1000</f>
        <v>3601.8851575000003</v>
      </c>
      <c r="AL121">
        <f>calculate!AL121/1000</f>
        <v>3614.2961137500001</v>
      </c>
      <c r="AM121">
        <f>calculate!AM121/1000</f>
        <v>3626.7070699999999</v>
      </c>
      <c r="AN121">
        <f>calculate!AN121/1000</f>
        <v>3639.1180262500002</v>
      </c>
      <c r="AO121">
        <f>calculate!AO121/1000</f>
        <v>3651.5289825</v>
      </c>
      <c r="AP121">
        <f>calculate!AP121/1000</f>
        <v>3663.9399387500002</v>
      </c>
      <c r="AQ121">
        <f>calculate!AQ121/1000</f>
        <v>3676.350895</v>
      </c>
      <c r="AR121">
        <f>calculate!AR121/1000</f>
        <v>3688.7618512499998</v>
      </c>
      <c r="AS121">
        <f>calculate!AS121/1000</f>
        <v>3701.1728075000001</v>
      </c>
      <c r="AT121">
        <f>calculate!AT121/1000</f>
        <v>3713.5837637499999</v>
      </c>
      <c r="AU121">
        <f>calculate!AU121/1000</f>
        <v>3725.9947200000001</v>
      </c>
      <c r="AV121">
        <f>calculate!AV121/1000</f>
        <v>3725.9947200000001</v>
      </c>
      <c r="AW121">
        <f>calculate!AW121/1000</f>
        <v>3725.9947200000001</v>
      </c>
      <c r="AX121">
        <f>calculate!AX121/1000</f>
        <v>3725.9947200000001</v>
      </c>
      <c r="AY121">
        <f>calculate!AY121/1000</f>
        <v>3725.9947200000001</v>
      </c>
      <c r="AZ121">
        <f>calculate!AZ121/1000</f>
        <v>3725.9947200000001</v>
      </c>
    </row>
    <row r="122" spans="1:52">
      <c r="A122" s="3" t="s">
        <v>308</v>
      </c>
      <c r="B122" s="5" t="s">
        <v>162</v>
      </c>
      <c r="C122">
        <f>calculate!C122/1000</f>
        <v>0</v>
      </c>
      <c r="D122">
        <f>calculate!D122/1000</f>
        <v>0</v>
      </c>
      <c r="E122">
        <f>calculate!E122/1000</f>
        <v>0</v>
      </c>
      <c r="F122">
        <f>calculate!F122/1000</f>
        <v>0</v>
      </c>
      <c r="G122">
        <f>calculate!G122/1000</f>
        <v>0</v>
      </c>
      <c r="H122">
        <f>calculate!H122/1000</f>
        <v>0</v>
      </c>
      <c r="I122">
        <f>calculate!I122/1000</f>
        <v>0</v>
      </c>
      <c r="J122">
        <f>calculate!J122/1000</f>
        <v>0</v>
      </c>
      <c r="K122">
        <f>calculate!K122/1000</f>
        <v>0</v>
      </c>
      <c r="L122">
        <f>calculate!L122/1000</f>
        <v>0</v>
      </c>
      <c r="M122">
        <f>calculate!M122/1000</f>
        <v>0</v>
      </c>
      <c r="N122">
        <f>calculate!N122/1000</f>
        <v>0</v>
      </c>
      <c r="O122">
        <f>calculate!O122/1000</f>
        <v>0</v>
      </c>
      <c r="P122">
        <f>calculate!P122/1000</f>
        <v>0</v>
      </c>
      <c r="Q122">
        <f>calculate!Q122/1000</f>
        <v>0</v>
      </c>
      <c r="R122">
        <f>calculate!R122/1000</f>
        <v>0</v>
      </c>
      <c r="S122">
        <f>calculate!S122/1000</f>
        <v>0</v>
      </c>
      <c r="T122">
        <f>calculate!T122/1000</f>
        <v>0</v>
      </c>
      <c r="U122">
        <f>calculate!U122/1000</f>
        <v>0</v>
      </c>
      <c r="V122">
        <f>calculate!V122/1000</f>
        <v>0</v>
      </c>
      <c r="W122">
        <f>calculate!W122/1000</f>
        <v>0</v>
      </c>
      <c r="X122">
        <f>calculate!X122/1000</f>
        <v>0</v>
      </c>
      <c r="Y122">
        <f>calculate!Y122/1000</f>
        <v>0</v>
      </c>
      <c r="Z122">
        <f>calculate!Z122/1000</f>
        <v>0</v>
      </c>
      <c r="AA122">
        <f>calculate!AA122/1000</f>
        <v>0</v>
      </c>
      <c r="AB122">
        <f>calculate!AB122/1000</f>
        <v>0</v>
      </c>
      <c r="AC122">
        <f>calculate!AC122/1000</f>
        <v>0</v>
      </c>
      <c r="AD122">
        <f>calculate!AD122/1000</f>
        <v>0</v>
      </c>
      <c r="AE122">
        <f>calculate!AE122/1000</f>
        <v>0</v>
      </c>
      <c r="AF122">
        <f>calculate!AF122/1000</f>
        <v>0</v>
      </c>
      <c r="AG122">
        <f>calculate!AG122/1000</f>
        <v>0</v>
      </c>
      <c r="AH122">
        <f>calculate!AH122/1000</f>
        <v>0</v>
      </c>
      <c r="AI122">
        <f>calculate!AI122/1000</f>
        <v>0</v>
      </c>
      <c r="AJ122">
        <f>calculate!AJ122/1000</f>
        <v>0</v>
      </c>
      <c r="AK122">
        <f>calculate!AK122/1000</f>
        <v>0</v>
      </c>
      <c r="AL122">
        <f>calculate!AL122/1000</f>
        <v>0</v>
      </c>
      <c r="AM122">
        <f>calculate!AM122/1000</f>
        <v>0</v>
      </c>
      <c r="AN122">
        <f>calculate!AN122/1000</f>
        <v>0</v>
      </c>
      <c r="AO122">
        <f>calculate!AO122/1000</f>
        <v>0</v>
      </c>
      <c r="AP122">
        <f>calculate!AP122/1000</f>
        <v>0</v>
      </c>
      <c r="AQ122">
        <f>calculate!AQ122/1000</f>
        <v>0</v>
      </c>
      <c r="AR122">
        <f>calculate!AR122/1000</f>
        <v>0</v>
      </c>
      <c r="AS122">
        <f>calculate!AS122/1000</f>
        <v>0</v>
      </c>
      <c r="AT122">
        <f>calculate!AT122/1000</f>
        <v>0</v>
      </c>
      <c r="AU122">
        <f>calculate!AU122/1000</f>
        <v>0</v>
      </c>
      <c r="AV122">
        <f>calculate!AV122/1000</f>
        <v>0</v>
      </c>
      <c r="AW122">
        <f>calculate!AW122/1000</f>
        <v>0</v>
      </c>
      <c r="AX122">
        <f>calculate!AX122/1000</f>
        <v>0</v>
      </c>
      <c r="AY122">
        <f>calculate!AY122/1000</f>
        <v>0</v>
      </c>
      <c r="AZ122">
        <f>calculate!AZ122/1000</f>
        <v>0</v>
      </c>
    </row>
    <row r="123" spans="1:52">
      <c r="A123" s="3" t="s">
        <v>309</v>
      </c>
      <c r="B123" s="5" t="s">
        <v>160</v>
      </c>
      <c r="C123">
        <f>calculate!C123/1000</f>
        <v>0</v>
      </c>
      <c r="D123">
        <f>calculate!D123/1000</f>
        <v>0</v>
      </c>
      <c r="E123">
        <f>calculate!E123/1000</f>
        <v>0</v>
      </c>
      <c r="F123">
        <f>calculate!F123/1000</f>
        <v>0</v>
      </c>
      <c r="G123">
        <f>calculate!G123/1000</f>
        <v>0</v>
      </c>
      <c r="H123">
        <f>calculate!H123/1000</f>
        <v>0</v>
      </c>
      <c r="I123">
        <f>calculate!I123/1000</f>
        <v>0</v>
      </c>
      <c r="J123">
        <f>calculate!J123/1000</f>
        <v>0</v>
      </c>
      <c r="K123">
        <f>calculate!K123/1000</f>
        <v>0</v>
      </c>
      <c r="L123">
        <f>calculate!L123/1000</f>
        <v>0</v>
      </c>
      <c r="M123">
        <f>calculate!M123/1000</f>
        <v>0</v>
      </c>
      <c r="N123">
        <f>calculate!N123/1000</f>
        <v>0</v>
      </c>
      <c r="O123">
        <f>calculate!O123/1000</f>
        <v>0</v>
      </c>
      <c r="P123">
        <f>calculate!P123/1000</f>
        <v>0</v>
      </c>
      <c r="Q123">
        <f>calculate!Q123/1000</f>
        <v>0</v>
      </c>
      <c r="R123">
        <f>calculate!R123/1000</f>
        <v>0</v>
      </c>
      <c r="S123">
        <f>calculate!S123/1000</f>
        <v>0</v>
      </c>
      <c r="T123">
        <f>calculate!T123/1000</f>
        <v>0</v>
      </c>
      <c r="U123">
        <f>calculate!U123/1000</f>
        <v>0</v>
      </c>
      <c r="V123">
        <f>calculate!V123/1000</f>
        <v>0</v>
      </c>
      <c r="W123">
        <f>calculate!W123/1000</f>
        <v>0</v>
      </c>
      <c r="X123">
        <f>calculate!X123/1000</f>
        <v>0</v>
      </c>
      <c r="Y123">
        <f>calculate!Y123/1000</f>
        <v>0</v>
      </c>
      <c r="Z123">
        <f>calculate!Z123/1000</f>
        <v>0</v>
      </c>
      <c r="AA123">
        <f>calculate!AA123/1000</f>
        <v>0</v>
      </c>
      <c r="AB123">
        <f>calculate!AB123/1000</f>
        <v>0</v>
      </c>
      <c r="AC123">
        <f>calculate!AC123/1000</f>
        <v>0</v>
      </c>
      <c r="AD123">
        <f>calculate!AD123/1000</f>
        <v>0</v>
      </c>
      <c r="AE123">
        <f>calculate!AE123/1000</f>
        <v>0</v>
      </c>
      <c r="AF123">
        <f>calculate!AF123/1000</f>
        <v>0</v>
      </c>
      <c r="AG123">
        <f>calculate!AG123/1000</f>
        <v>0</v>
      </c>
      <c r="AH123">
        <f>calculate!AH123/1000</f>
        <v>0</v>
      </c>
      <c r="AI123">
        <f>calculate!AI123/1000</f>
        <v>0</v>
      </c>
      <c r="AJ123">
        <f>calculate!AJ123/1000</f>
        <v>0</v>
      </c>
      <c r="AK123">
        <f>calculate!AK123/1000</f>
        <v>0</v>
      </c>
      <c r="AL123">
        <f>calculate!AL123/1000</f>
        <v>0</v>
      </c>
      <c r="AM123">
        <f>calculate!AM123/1000</f>
        <v>0</v>
      </c>
      <c r="AN123">
        <f>calculate!AN123/1000</f>
        <v>0</v>
      </c>
      <c r="AO123">
        <f>calculate!AO123/1000</f>
        <v>0</v>
      </c>
      <c r="AP123">
        <f>calculate!AP123/1000</f>
        <v>0</v>
      </c>
      <c r="AQ123">
        <f>calculate!AQ123/1000</f>
        <v>0</v>
      </c>
      <c r="AR123">
        <f>calculate!AR123/1000</f>
        <v>0</v>
      </c>
      <c r="AS123">
        <f>calculate!AS123/1000</f>
        <v>0</v>
      </c>
      <c r="AT123">
        <f>calculate!AT123/1000</f>
        <v>0</v>
      </c>
      <c r="AU123">
        <f>calculate!AU123/1000</f>
        <v>0</v>
      </c>
      <c r="AV123">
        <f>calculate!AV123/1000</f>
        <v>0</v>
      </c>
      <c r="AW123">
        <f>calculate!AW123/1000</f>
        <v>0</v>
      </c>
      <c r="AX123">
        <f>calculate!AX123/1000</f>
        <v>0</v>
      </c>
      <c r="AY123">
        <f>calculate!AY123/1000</f>
        <v>0</v>
      </c>
      <c r="AZ123">
        <f>calculate!AZ123/1000</f>
        <v>0</v>
      </c>
    </row>
    <row r="124" spans="1:52">
      <c r="A124" s="3" t="s">
        <v>310</v>
      </c>
      <c r="B124" s="5" t="s">
        <v>161</v>
      </c>
      <c r="C124">
        <f>calculate!C124/1000</f>
        <v>2062.4224389999999</v>
      </c>
      <c r="D124">
        <f>calculate!D124/1000</f>
        <v>2091.8856167000004</v>
      </c>
      <c r="E124">
        <f>calculate!E124/1000</f>
        <v>2121.3487943999999</v>
      </c>
      <c r="F124">
        <f>calculate!F124/1000</f>
        <v>2150.8119720999998</v>
      </c>
      <c r="G124">
        <f>calculate!G124/1000</f>
        <v>2180.2751498000002</v>
      </c>
      <c r="H124">
        <f>calculate!H124/1000</f>
        <v>2209.7383275000002</v>
      </c>
      <c r="I124">
        <f>calculate!I124/1000</f>
        <v>2239.2015052000002</v>
      </c>
      <c r="J124">
        <f>calculate!J124/1000</f>
        <v>2268.6646829000001</v>
      </c>
      <c r="K124">
        <f>calculate!K124/1000</f>
        <v>2298.1278606000001</v>
      </c>
      <c r="L124">
        <f>calculate!L124/1000</f>
        <v>2327.5910383000005</v>
      </c>
      <c r="M124">
        <f>calculate!M124/1000</f>
        <v>2357.054216</v>
      </c>
      <c r="N124">
        <f>calculate!N124/1000</f>
        <v>2357.054216</v>
      </c>
      <c r="O124">
        <f>calculate!O124/1000</f>
        <v>2357.054216</v>
      </c>
      <c r="P124">
        <f>calculate!P124/1000</f>
        <v>2357.054216</v>
      </c>
      <c r="Q124">
        <f>calculate!Q124/1000</f>
        <v>2357.054216</v>
      </c>
      <c r="R124">
        <f>calculate!R124/1000</f>
        <v>2357.054216</v>
      </c>
      <c r="S124">
        <f>calculate!S124/1000</f>
        <v>2357.054216</v>
      </c>
      <c r="T124">
        <f>calculate!T124/1000</f>
        <v>2357.054216</v>
      </c>
      <c r="U124">
        <f>calculate!U124/1000</f>
        <v>2357.054216</v>
      </c>
      <c r="V124">
        <f>calculate!V124/1000</f>
        <v>2357.054216</v>
      </c>
      <c r="W124">
        <f>calculate!W124/1000</f>
        <v>2372.1549335</v>
      </c>
      <c r="X124">
        <f>calculate!X124/1000</f>
        <v>2387.2556509999999</v>
      </c>
      <c r="Y124">
        <f>calculate!Y124/1000</f>
        <v>2049.6707219999998</v>
      </c>
      <c r="Z124">
        <f>calculate!Z124/1000</f>
        <v>2049.6707219999998</v>
      </c>
      <c r="AA124">
        <f>calculate!AA124/1000</f>
        <v>2049.6707219999998</v>
      </c>
      <c r="AB124">
        <f>calculate!AB124/1000</f>
        <v>2387.2556509999999</v>
      </c>
      <c r="AC124">
        <f>calculate!AC124/1000</f>
        <v>2387.2556509999999</v>
      </c>
      <c r="AD124">
        <f>calculate!AD124/1000</f>
        <v>2387.2556509999999</v>
      </c>
      <c r="AE124">
        <f>calculate!AE124/1000</f>
        <v>2387.2556509999999</v>
      </c>
      <c r="AF124">
        <f>calculate!AF124/1000</f>
        <v>2387.2556509999999</v>
      </c>
      <c r="AG124">
        <f>calculate!AG124/1000</f>
        <v>2387.2556509999999</v>
      </c>
      <c r="AH124">
        <f>calculate!AH124/1000</f>
        <v>2387.2556509999999</v>
      </c>
      <c r="AI124">
        <f>calculate!AI124/1000</f>
        <v>2352.3562149999998</v>
      </c>
      <c r="AJ124">
        <f>calculate!AJ124/1000</f>
        <v>2352.3562149999998</v>
      </c>
      <c r="AK124">
        <f>calculate!AK124/1000</f>
        <v>2367.7925039999996</v>
      </c>
      <c r="AL124">
        <f>calculate!AL124/1000</f>
        <v>2367.7925039999996</v>
      </c>
      <c r="AM124">
        <f>calculate!AM124/1000</f>
        <v>2367.7925039999996</v>
      </c>
      <c r="AN124">
        <f>calculate!AN124/1000</f>
        <v>2367.7925039999996</v>
      </c>
      <c r="AO124">
        <f>calculate!AO124/1000</f>
        <v>2367.7925039999996</v>
      </c>
      <c r="AP124">
        <f>calculate!AP124/1000</f>
        <v>2367.7925039999996</v>
      </c>
      <c r="AQ124">
        <f>calculate!AQ124/1000</f>
        <v>2367.7925039999996</v>
      </c>
      <c r="AR124">
        <f>calculate!AR124/1000</f>
        <v>2367.7925039999996</v>
      </c>
      <c r="AS124">
        <f>calculate!AS124/1000</f>
        <v>2367.7925039999996</v>
      </c>
      <c r="AT124">
        <f>calculate!AT124/1000</f>
        <v>2367.7925039999996</v>
      </c>
      <c r="AU124">
        <f>calculate!AU124/1000</f>
        <v>2367.7925039999996</v>
      </c>
      <c r="AV124">
        <f>calculate!AV124/1000</f>
        <v>2367.7925039999996</v>
      </c>
      <c r="AW124">
        <f>calculate!AW124/1000</f>
        <v>2425.7792592000001</v>
      </c>
      <c r="AX124">
        <f>calculate!AX124/1000</f>
        <v>2483.7660143999997</v>
      </c>
      <c r="AY124">
        <f>calculate!AY124/1000</f>
        <v>2541.7527696000002</v>
      </c>
      <c r="AZ124">
        <f>calculate!AZ124/1000</f>
        <v>2599.7395248000003</v>
      </c>
    </row>
    <row r="125" spans="1:52">
      <c r="A125" s="3" t="s">
        <v>311</v>
      </c>
      <c r="B125" s="5" t="s">
        <v>164</v>
      </c>
      <c r="C125">
        <f>calculate!C125/1000</f>
        <v>2675.6358963157895</v>
      </c>
      <c r="D125">
        <f>calculate!D125/1000</f>
        <v>2713.8592662631581</v>
      </c>
      <c r="E125">
        <f>calculate!E125/1000</f>
        <v>2752.0826362105263</v>
      </c>
      <c r="F125">
        <f>calculate!F125/1000</f>
        <v>2790.306006157894</v>
      </c>
      <c r="G125">
        <f>calculate!G125/1000</f>
        <v>2828.5293761052631</v>
      </c>
      <c r="H125">
        <f>calculate!H125/1000</f>
        <v>2866.7527460526317</v>
      </c>
      <c r="I125">
        <f>calculate!I125/1000</f>
        <v>2904.9761159999994</v>
      </c>
      <c r="J125">
        <f>calculate!J125/1000</f>
        <v>2943.199485947368</v>
      </c>
      <c r="K125">
        <f>calculate!K125/1000</f>
        <v>2981.4228558947366</v>
      </c>
      <c r="L125">
        <f>calculate!L125/1000</f>
        <v>3019.6462258421043</v>
      </c>
      <c r="M125">
        <f>calculate!M125/1000</f>
        <v>3057.8695957894729</v>
      </c>
      <c r="N125">
        <f>calculate!N125/1000</f>
        <v>3096.0929657368415</v>
      </c>
      <c r="O125">
        <f>calculate!O125/1000</f>
        <v>3134.3163356842097</v>
      </c>
      <c r="P125">
        <f>calculate!P125/1000</f>
        <v>3172.5397056315778</v>
      </c>
      <c r="Q125">
        <f>calculate!Q125/1000</f>
        <v>3210.7630755789469</v>
      </c>
      <c r="R125">
        <f>calculate!R125/1000</f>
        <v>3248.986445526315</v>
      </c>
      <c r="S125">
        <f>calculate!S125/1000</f>
        <v>3287.2098154736832</v>
      </c>
      <c r="T125">
        <f>calculate!T125/1000</f>
        <v>3325.4331854210518</v>
      </c>
      <c r="U125">
        <f>calculate!U125/1000</f>
        <v>3363.65655536842</v>
      </c>
      <c r="V125">
        <f>calculate!V125/1000</f>
        <v>3401.8799253157886</v>
      </c>
      <c r="W125">
        <f>calculate!W125/1000</f>
        <v>3440.1032952631572</v>
      </c>
      <c r="X125">
        <f>calculate!X125/1000</f>
        <v>3478.3266652105244</v>
      </c>
      <c r="Y125">
        <f>calculate!Y125/1000</f>
        <v>3516.5500351578939</v>
      </c>
      <c r="Z125">
        <f>calculate!Z125/1000</f>
        <v>3554.7734051052621</v>
      </c>
      <c r="AA125">
        <f>calculate!AA125/1000</f>
        <v>3592.9967750526303</v>
      </c>
      <c r="AB125">
        <f>calculate!AB125/1000</f>
        <v>3631.2201450000002</v>
      </c>
      <c r="AC125">
        <f>calculate!AC125/1000</f>
        <v>3629.4149149999998</v>
      </c>
      <c r="AD125">
        <f>calculate!AD125/1000</f>
        <v>3629.4149149999998</v>
      </c>
      <c r="AE125">
        <f>calculate!AE125/1000</f>
        <v>3615.8756900000003</v>
      </c>
      <c r="AF125">
        <f>calculate!AF125/1000</f>
        <v>3772.0280849999995</v>
      </c>
      <c r="AG125">
        <f>calculate!AG125/1000</f>
        <v>3772.0280849999995</v>
      </c>
      <c r="AH125">
        <f>calculate!AH125/1000</f>
        <v>3771.1254700000004</v>
      </c>
      <c r="AI125">
        <f>calculate!AI125/1000</f>
        <v>3679.9613549999995</v>
      </c>
      <c r="AJ125">
        <f>calculate!AJ125/1000</f>
        <v>3679.9613549999995</v>
      </c>
      <c r="AK125">
        <f>calculate!AK125/1000</f>
        <v>3679.9613549999995</v>
      </c>
      <c r="AL125">
        <f>calculate!AL125/1000</f>
        <v>3688.9875050000001</v>
      </c>
      <c r="AM125">
        <f>calculate!AM125/1000</f>
        <v>3688.9875050000001</v>
      </c>
      <c r="AN125">
        <f>calculate!AN125/1000</f>
        <v>3713.3581099999992</v>
      </c>
      <c r="AO125">
        <f>calculate!AO125/1000</f>
        <v>3713.3581099999992</v>
      </c>
      <c r="AP125">
        <f>calculate!AP125/1000</f>
        <v>3725.38996795</v>
      </c>
      <c r="AQ125">
        <f>calculate!AQ125/1000</f>
        <v>3737.4218258999999</v>
      </c>
      <c r="AR125">
        <f>calculate!AR125/1000</f>
        <v>3749.4627099999993</v>
      </c>
      <c r="AS125">
        <f>calculate!AS125/1000</f>
        <v>3769.0223770500002</v>
      </c>
      <c r="AT125">
        <f>calculate!AT125/1000</f>
        <v>3960.0788940999996</v>
      </c>
      <c r="AU125">
        <f>calculate!AU125/1000</f>
        <v>3808.1326849999996</v>
      </c>
      <c r="AV125">
        <f>calculate!AV125/1000</f>
        <v>3799.1065349999999</v>
      </c>
      <c r="AW125">
        <f>calculate!AW125/1000</f>
        <v>3799.1065349999999</v>
      </c>
      <c r="AX125">
        <f>calculate!AX125/1000</f>
        <v>3798.2039199999999</v>
      </c>
      <c r="AY125">
        <f>calculate!AY125/1000</f>
        <v>3790.9830000000002</v>
      </c>
      <c r="AZ125">
        <f>calculate!AZ125/1000</f>
        <v>3511.1723500000003</v>
      </c>
    </row>
    <row r="126" spans="1:52">
      <c r="A126" s="5" t="s">
        <v>312</v>
      </c>
      <c r="B126" s="5" t="s">
        <v>167</v>
      </c>
      <c r="C126">
        <f>calculate!C126/1000</f>
        <v>0</v>
      </c>
      <c r="D126">
        <f>calculate!D126/1000</f>
        <v>0</v>
      </c>
      <c r="E126">
        <f>calculate!E126/1000</f>
        <v>0</v>
      </c>
      <c r="F126">
        <f>calculate!F126/1000</f>
        <v>0</v>
      </c>
      <c r="G126">
        <f>calculate!G126/1000</f>
        <v>0</v>
      </c>
      <c r="H126">
        <f>calculate!H126/1000</f>
        <v>0</v>
      </c>
      <c r="I126">
        <f>calculate!I126/1000</f>
        <v>0</v>
      </c>
      <c r="J126">
        <f>calculate!J126/1000</f>
        <v>0</v>
      </c>
      <c r="K126">
        <f>calculate!K126/1000</f>
        <v>0</v>
      </c>
      <c r="L126">
        <f>calculate!L126/1000</f>
        <v>0</v>
      </c>
      <c r="M126">
        <f>calculate!M126/1000</f>
        <v>0</v>
      </c>
      <c r="N126">
        <f>calculate!N126/1000</f>
        <v>0</v>
      </c>
      <c r="O126">
        <f>calculate!O126/1000</f>
        <v>0</v>
      </c>
      <c r="P126">
        <f>calculate!P126/1000</f>
        <v>0</v>
      </c>
      <c r="Q126">
        <f>calculate!Q126/1000</f>
        <v>0</v>
      </c>
      <c r="R126">
        <f>calculate!R126/1000</f>
        <v>0</v>
      </c>
      <c r="S126">
        <f>calculate!S126/1000</f>
        <v>0</v>
      </c>
      <c r="T126">
        <f>calculate!T126/1000</f>
        <v>0</v>
      </c>
      <c r="U126">
        <f>calculate!U126/1000</f>
        <v>0</v>
      </c>
      <c r="V126">
        <f>calculate!V126/1000</f>
        <v>0</v>
      </c>
      <c r="W126">
        <f>calculate!W126/1000</f>
        <v>0</v>
      </c>
      <c r="X126">
        <f>calculate!X126/1000</f>
        <v>0</v>
      </c>
      <c r="Y126">
        <f>calculate!Y126/1000</f>
        <v>0</v>
      </c>
      <c r="Z126">
        <f>calculate!Z126/1000</f>
        <v>0</v>
      </c>
      <c r="AA126">
        <f>calculate!AA126/1000</f>
        <v>0</v>
      </c>
      <c r="AB126">
        <f>calculate!AB126/1000</f>
        <v>0</v>
      </c>
      <c r="AC126">
        <f>calculate!AC126/1000</f>
        <v>0</v>
      </c>
      <c r="AD126">
        <f>calculate!AD126/1000</f>
        <v>0</v>
      </c>
      <c r="AE126">
        <f>calculate!AE126/1000</f>
        <v>0</v>
      </c>
      <c r="AF126">
        <f>calculate!AF126/1000</f>
        <v>0</v>
      </c>
      <c r="AG126">
        <f>calculate!AG126/1000</f>
        <v>0</v>
      </c>
      <c r="AH126">
        <f>calculate!AH126/1000</f>
        <v>0</v>
      </c>
      <c r="AI126">
        <f>calculate!AI126/1000</f>
        <v>0</v>
      </c>
      <c r="AJ126">
        <f>calculate!AJ126/1000</f>
        <v>0</v>
      </c>
      <c r="AK126">
        <f>calculate!AK126/1000</f>
        <v>0</v>
      </c>
      <c r="AL126">
        <f>calculate!AL126/1000</f>
        <v>0</v>
      </c>
      <c r="AM126">
        <f>calculate!AM126/1000</f>
        <v>0</v>
      </c>
      <c r="AN126">
        <f>calculate!AN126/1000</f>
        <v>0</v>
      </c>
      <c r="AO126">
        <f>calculate!AO126/1000</f>
        <v>0</v>
      </c>
      <c r="AP126">
        <f>calculate!AP126/1000</f>
        <v>0</v>
      </c>
      <c r="AQ126">
        <f>calculate!AQ126/1000</f>
        <v>0</v>
      </c>
      <c r="AR126">
        <f>calculate!AR126/1000</f>
        <v>0</v>
      </c>
      <c r="AS126">
        <f>calculate!AS126/1000</f>
        <v>0</v>
      </c>
      <c r="AT126">
        <f>calculate!AT126/1000</f>
        <v>0</v>
      </c>
      <c r="AU126">
        <f>calculate!AU126/1000</f>
        <v>0</v>
      </c>
      <c r="AV126">
        <f>calculate!AV126/1000</f>
        <v>0</v>
      </c>
      <c r="AW126">
        <f>calculate!AW126/1000</f>
        <v>0</v>
      </c>
      <c r="AX126">
        <f>calculate!AX126/1000</f>
        <v>0</v>
      </c>
      <c r="AY126">
        <f>calculate!AY126/1000</f>
        <v>0</v>
      </c>
      <c r="AZ126">
        <f>calculate!AZ126/1000</f>
        <v>0</v>
      </c>
    </row>
    <row r="127" spans="1:52">
      <c r="A127" s="3" t="s">
        <v>313</v>
      </c>
      <c r="B127" s="5" t="s">
        <v>172</v>
      </c>
      <c r="C127">
        <f>calculate!C127/1000</f>
        <v>0</v>
      </c>
      <c r="D127">
        <f>calculate!D127/1000</f>
        <v>0</v>
      </c>
      <c r="E127">
        <f>calculate!E127/1000</f>
        <v>0</v>
      </c>
      <c r="F127">
        <f>calculate!F127/1000</f>
        <v>0</v>
      </c>
      <c r="G127">
        <f>calculate!G127/1000</f>
        <v>0</v>
      </c>
      <c r="H127">
        <f>calculate!H127/1000</f>
        <v>0</v>
      </c>
      <c r="I127">
        <f>calculate!I127/1000</f>
        <v>0</v>
      </c>
      <c r="J127">
        <f>calculate!J127/1000</f>
        <v>0</v>
      </c>
      <c r="K127">
        <f>calculate!K127/1000</f>
        <v>0</v>
      </c>
      <c r="L127">
        <f>calculate!L127/1000</f>
        <v>0</v>
      </c>
      <c r="M127">
        <f>calculate!M127/1000</f>
        <v>0</v>
      </c>
      <c r="N127">
        <f>calculate!N127/1000</f>
        <v>0</v>
      </c>
      <c r="O127">
        <f>calculate!O127/1000</f>
        <v>0</v>
      </c>
      <c r="P127">
        <f>calculate!P127/1000</f>
        <v>0</v>
      </c>
      <c r="Q127">
        <f>calculate!Q127/1000</f>
        <v>0</v>
      </c>
      <c r="R127">
        <f>calculate!R127/1000</f>
        <v>0</v>
      </c>
      <c r="S127">
        <f>calculate!S127/1000</f>
        <v>0</v>
      </c>
      <c r="T127">
        <f>calculate!T127/1000</f>
        <v>0</v>
      </c>
      <c r="U127">
        <f>calculate!U127/1000</f>
        <v>0</v>
      </c>
      <c r="V127">
        <f>calculate!V127/1000</f>
        <v>0</v>
      </c>
      <c r="W127">
        <f>calculate!W127/1000</f>
        <v>0</v>
      </c>
      <c r="X127">
        <f>calculate!X127/1000</f>
        <v>0</v>
      </c>
      <c r="Y127">
        <f>calculate!Y127/1000</f>
        <v>0</v>
      </c>
      <c r="Z127">
        <f>calculate!Z127/1000</f>
        <v>0</v>
      </c>
      <c r="AA127">
        <f>calculate!AA127/1000</f>
        <v>0</v>
      </c>
      <c r="AB127">
        <f>calculate!AB127/1000</f>
        <v>0</v>
      </c>
      <c r="AC127">
        <f>calculate!AC127/1000</f>
        <v>0</v>
      </c>
      <c r="AD127">
        <f>calculate!AD127/1000</f>
        <v>0</v>
      </c>
      <c r="AE127">
        <f>calculate!AE127/1000</f>
        <v>0</v>
      </c>
      <c r="AF127">
        <f>calculate!AF127/1000</f>
        <v>0</v>
      </c>
      <c r="AG127">
        <f>calculate!AG127/1000</f>
        <v>0</v>
      </c>
      <c r="AH127">
        <f>calculate!AH127/1000</f>
        <v>0</v>
      </c>
      <c r="AI127">
        <f>calculate!AI127/1000</f>
        <v>0</v>
      </c>
      <c r="AJ127">
        <f>calculate!AJ127/1000</f>
        <v>0</v>
      </c>
      <c r="AK127">
        <f>calculate!AK127/1000</f>
        <v>0</v>
      </c>
      <c r="AL127">
        <f>calculate!AL127/1000</f>
        <v>0</v>
      </c>
      <c r="AM127">
        <f>calculate!AM127/1000</f>
        <v>0</v>
      </c>
      <c r="AN127">
        <f>calculate!AN127/1000</f>
        <v>0</v>
      </c>
      <c r="AO127">
        <f>calculate!AO127/1000</f>
        <v>0</v>
      </c>
      <c r="AP127">
        <f>calculate!AP127/1000</f>
        <v>0</v>
      </c>
      <c r="AQ127">
        <f>calculate!AQ127/1000</f>
        <v>0</v>
      </c>
      <c r="AR127">
        <f>calculate!AR127/1000</f>
        <v>0</v>
      </c>
      <c r="AS127">
        <f>calculate!AS127/1000</f>
        <v>0</v>
      </c>
      <c r="AT127">
        <f>calculate!AT127/1000</f>
        <v>0</v>
      </c>
      <c r="AU127">
        <f>calculate!AU127/1000</f>
        <v>0</v>
      </c>
      <c r="AV127">
        <f>calculate!AV127/1000</f>
        <v>0</v>
      </c>
      <c r="AW127">
        <f>calculate!AW127/1000</f>
        <v>0</v>
      </c>
      <c r="AX127">
        <f>calculate!AX127/1000</f>
        <v>0</v>
      </c>
      <c r="AY127">
        <f>calculate!AY127/1000</f>
        <v>0</v>
      </c>
      <c r="AZ127">
        <f>calculate!AZ127/1000</f>
        <v>0</v>
      </c>
    </row>
    <row r="128" spans="1:52">
      <c r="A128" s="3" t="s">
        <v>314</v>
      </c>
      <c r="B128" s="5" t="s">
        <v>169</v>
      </c>
      <c r="C128">
        <f>calculate!C128/1000</f>
        <v>322.56609736842108</v>
      </c>
      <c r="D128">
        <f>calculate!D128/1000</f>
        <v>327.17418447368425</v>
      </c>
      <c r="E128">
        <f>calculate!E128/1000</f>
        <v>331.78227157894742</v>
      </c>
      <c r="F128">
        <f>calculate!F128/1000</f>
        <v>336.39035868421058</v>
      </c>
      <c r="G128">
        <f>calculate!G128/1000</f>
        <v>340.99844578947369</v>
      </c>
      <c r="H128">
        <f>calculate!H128/1000</f>
        <v>345.60653289473692</v>
      </c>
      <c r="I128">
        <f>calculate!I128/1000</f>
        <v>350.21462000000008</v>
      </c>
      <c r="J128">
        <f>calculate!J128/1000</f>
        <v>354.82270710526319</v>
      </c>
      <c r="K128">
        <f>calculate!K128/1000</f>
        <v>359.43079421052636</v>
      </c>
      <c r="L128">
        <f>calculate!L128/1000</f>
        <v>364.03888131578947</v>
      </c>
      <c r="M128">
        <f>calculate!M128/1000</f>
        <v>368.64696842105263</v>
      </c>
      <c r="N128">
        <f>calculate!N128/1000</f>
        <v>373.2550555263158</v>
      </c>
      <c r="O128">
        <f>calculate!O128/1000</f>
        <v>377.86314263157902</v>
      </c>
      <c r="P128">
        <f>calculate!P128/1000</f>
        <v>382.47122973684219</v>
      </c>
      <c r="Q128">
        <f>calculate!Q128/1000</f>
        <v>387.07931684210536</v>
      </c>
      <c r="R128">
        <f>calculate!R128/1000</f>
        <v>391.68740394736852</v>
      </c>
      <c r="S128">
        <f>calculate!S128/1000</f>
        <v>396.29549105263163</v>
      </c>
      <c r="T128">
        <f>calculate!T128/1000</f>
        <v>400.9035781578948</v>
      </c>
      <c r="U128">
        <f>calculate!U128/1000</f>
        <v>405.51166526315791</v>
      </c>
      <c r="V128">
        <f>calculate!V128/1000</f>
        <v>410.11975236842119</v>
      </c>
      <c r="W128">
        <f>calculate!W128/1000</f>
        <v>414.72783947368424</v>
      </c>
      <c r="X128">
        <f>calculate!X128/1000</f>
        <v>419.33592657894741</v>
      </c>
      <c r="Y128">
        <f>calculate!Y128/1000</f>
        <v>423.94401368421063</v>
      </c>
      <c r="Z128">
        <f>calculate!Z128/1000</f>
        <v>428.55210078947374</v>
      </c>
      <c r="AA128">
        <f>calculate!AA128/1000</f>
        <v>433.16018789473696</v>
      </c>
      <c r="AB128">
        <f>calculate!AB128/1000</f>
        <v>437.76827499999996</v>
      </c>
      <c r="AC128">
        <f>calculate!AC128/1000</f>
        <v>437.76827499999996</v>
      </c>
      <c r="AD128">
        <f>calculate!AD128/1000</f>
        <v>437.76827499999996</v>
      </c>
      <c r="AE128">
        <f>calculate!AE128/1000</f>
        <v>437.76827499999996</v>
      </c>
      <c r="AF128">
        <f>calculate!AF128/1000</f>
        <v>437.76827499999996</v>
      </c>
      <c r="AG128">
        <f>calculate!AG128/1000</f>
        <v>437.76827499999996</v>
      </c>
      <c r="AH128">
        <f>calculate!AH128/1000</f>
        <v>437.76827499999996</v>
      </c>
      <c r="AI128">
        <f>calculate!AI128/1000</f>
        <v>437.76827499999996</v>
      </c>
      <c r="AJ128">
        <f>calculate!AJ128/1000</f>
        <v>437.76827499999996</v>
      </c>
      <c r="AK128">
        <f>calculate!AK128/1000</f>
        <v>437.76827499999996</v>
      </c>
      <c r="AL128">
        <f>calculate!AL128/1000</f>
        <v>437.76827499999996</v>
      </c>
      <c r="AM128">
        <f>calculate!AM128/1000</f>
        <v>437.76827499999996</v>
      </c>
      <c r="AN128">
        <f>calculate!AN128/1000</f>
        <v>437.76827499999996</v>
      </c>
      <c r="AO128">
        <f>calculate!AO128/1000</f>
        <v>437.76827499999996</v>
      </c>
      <c r="AP128">
        <f>calculate!AP128/1000</f>
        <v>437.76827499999996</v>
      </c>
      <c r="AQ128">
        <f>calculate!AQ128/1000</f>
        <v>437.76827499999996</v>
      </c>
      <c r="AR128">
        <f>calculate!AR128/1000</f>
        <v>437.76827499999996</v>
      </c>
      <c r="AS128">
        <f>calculate!AS128/1000</f>
        <v>437.76827499999996</v>
      </c>
      <c r="AT128">
        <f>calculate!AT128/1000</f>
        <v>437.76827499999996</v>
      </c>
      <c r="AU128">
        <f>calculate!AU128/1000</f>
        <v>437.76827499999996</v>
      </c>
      <c r="AV128">
        <f>calculate!AV128/1000</f>
        <v>437.76827499999996</v>
      </c>
      <c r="AW128">
        <f>calculate!AW128/1000</f>
        <v>437.76827499999996</v>
      </c>
      <c r="AX128">
        <f>calculate!AX128/1000</f>
        <v>437.76827499999996</v>
      </c>
      <c r="AY128">
        <f>calculate!AY128/1000</f>
        <v>437.76827499999996</v>
      </c>
      <c r="AZ128">
        <f>calculate!AZ128/1000</f>
        <v>437.76827499999996</v>
      </c>
    </row>
    <row r="129" spans="1:52">
      <c r="A129" s="3" t="s">
        <v>315</v>
      </c>
      <c r="B129" s="5" t="s">
        <v>173</v>
      </c>
      <c r="C129">
        <f>calculate!C129/1000</f>
        <v>0</v>
      </c>
      <c r="D129">
        <f>calculate!D129/1000</f>
        <v>0</v>
      </c>
      <c r="E129">
        <f>calculate!E129/1000</f>
        <v>0</v>
      </c>
      <c r="F129">
        <f>calculate!F129/1000</f>
        <v>0</v>
      </c>
      <c r="G129">
        <f>calculate!G129/1000</f>
        <v>0</v>
      </c>
      <c r="H129">
        <f>calculate!H129/1000</f>
        <v>0</v>
      </c>
      <c r="I129">
        <f>calculate!I129/1000</f>
        <v>0</v>
      </c>
      <c r="J129">
        <f>calculate!J129/1000</f>
        <v>0</v>
      </c>
      <c r="K129">
        <f>calculate!K129/1000</f>
        <v>0</v>
      </c>
      <c r="L129">
        <f>calculate!L129/1000</f>
        <v>0</v>
      </c>
      <c r="M129">
        <f>calculate!M129/1000</f>
        <v>0</v>
      </c>
      <c r="N129">
        <f>calculate!N129/1000</f>
        <v>0</v>
      </c>
      <c r="O129">
        <f>calculate!O129/1000</f>
        <v>0</v>
      </c>
      <c r="P129">
        <f>calculate!P129/1000</f>
        <v>0</v>
      </c>
      <c r="Q129">
        <f>calculate!Q129/1000</f>
        <v>0</v>
      </c>
      <c r="R129">
        <f>calculate!R129/1000</f>
        <v>0</v>
      </c>
      <c r="S129">
        <f>calculate!S129/1000</f>
        <v>0</v>
      </c>
      <c r="T129">
        <f>calculate!T129/1000</f>
        <v>0</v>
      </c>
      <c r="U129">
        <f>calculate!U129/1000</f>
        <v>0</v>
      </c>
      <c r="V129">
        <f>calculate!V129/1000</f>
        <v>0</v>
      </c>
      <c r="W129">
        <f>calculate!W129/1000</f>
        <v>0</v>
      </c>
      <c r="X129">
        <f>calculate!X129/1000</f>
        <v>0</v>
      </c>
      <c r="Y129">
        <f>calculate!Y129/1000</f>
        <v>0</v>
      </c>
      <c r="Z129">
        <f>calculate!Z129/1000</f>
        <v>0</v>
      </c>
      <c r="AA129">
        <f>calculate!AA129/1000</f>
        <v>0</v>
      </c>
      <c r="AB129">
        <f>calculate!AB129/1000</f>
        <v>0</v>
      </c>
      <c r="AC129">
        <f>calculate!AC129/1000</f>
        <v>0</v>
      </c>
      <c r="AD129">
        <f>calculate!AD129/1000</f>
        <v>0</v>
      </c>
      <c r="AE129">
        <f>calculate!AE129/1000</f>
        <v>0</v>
      </c>
      <c r="AF129">
        <f>calculate!AF129/1000</f>
        <v>0</v>
      </c>
      <c r="AG129">
        <f>calculate!AG129/1000</f>
        <v>0</v>
      </c>
      <c r="AH129">
        <f>calculate!AH129/1000</f>
        <v>0</v>
      </c>
      <c r="AI129">
        <f>calculate!AI129/1000</f>
        <v>0</v>
      </c>
      <c r="AJ129">
        <f>calculate!AJ129/1000</f>
        <v>0</v>
      </c>
      <c r="AK129">
        <f>calculate!AK129/1000</f>
        <v>0</v>
      </c>
      <c r="AL129">
        <f>calculate!AL129/1000</f>
        <v>0</v>
      </c>
      <c r="AM129">
        <f>calculate!AM129/1000</f>
        <v>0</v>
      </c>
      <c r="AN129">
        <f>calculate!AN129/1000</f>
        <v>0</v>
      </c>
      <c r="AO129">
        <f>calculate!AO129/1000</f>
        <v>0</v>
      </c>
      <c r="AP129">
        <f>calculate!AP129/1000</f>
        <v>0</v>
      </c>
      <c r="AQ129">
        <f>calculate!AQ129/1000</f>
        <v>0</v>
      </c>
      <c r="AR129">
        <f>calculate!AR129/1000</f>
        <v>0</v>
      </c>
      <c r="AS129">
        <f>calculate!AS129/1000</f>
        <v>0</v>
      </c>
      <c r="AT129">
        <f>calculate!AT129/1000</f>
        <v>0</v>
      </c>
      <c r="AU129">
        <f>calculate!AU129/1000</f>
        <v>0</v>
      </c>
      <c r="AV129">
        <f>calculate!AV129/1000</f>
        <v>0</v>
      </c>
      <c r="AW129">
        <f>calculate!AW129/1000</f>
        <v>0</v>
      </c>
      <c r="AX129">
        <f>calculate!AX129/1000</f>
        <v>0</v>
      </c>
      <c r="AY129">
        <f>calculate!AY129/1000</f>
        <v>0</v>
      </c>
      <c r="AZ129">
        <f>calculate!AZ129/1000</f>
        <v>0</v>
      </c>
    </row>
    <row r="130" spans="1:52">
      <c r="A130" s="3" t="s">
        <v>316</v>
      </c>
      <c r="B130" s="5" t="s">
        <v>177</v>
      </c>
      <c r="C130">
        <f>calculate!C130/1000</f>
        <v>278.63725049999999</v>
      </c>
      <c r="D130">
        <f>calculate!D130/1000</f>
        <v>282.61778264999998</v>
      </c>
      <c r="E130">
        <f>calculate!E130/1000</f>
        <v>286.59831480000003</v>
      </c>
      <c r="F130">
        <f>calculate!F130/1000</f>
        <v>290.57884694999996</v>
      </c>
      <c r="G130">
        <f>calculate!G130/1000</f>
        <v>294.55937910000011</v>
      </c>
      <c r="H130">
        <f>calculate!H130/1000</f>
        <v>298.53991125000005</v>
      </c>
      <c r="I130">
        <f>calculate!I130/1000</f>
        <v>302.52044340000009</v>
      </c>
      <c r="J130">
        <f>calculate!J130/1000</f>
        <v>306.50097555000013</v>
      </c>
      <c r="K130">
        <f>calculate!K130/1000</f>
        <v>310.48150770000012</v>
      </c>
      <c r="L130">
        <f>calculate!L130/1000</f>
        <v>314.46203985000017</v>
      </c>
      <c r="M130">
        <f>calculate!M130/1000</f>
        <v>318.44257200000021</v>
      </c>
      <c r="N130">
        <f>calculate!N130/1000</f>
        <v>322.42310415000026</v>
      </c>
      <c r="O130">
        <f>calculate!O130/1000</f>
        <v>326.40363630000024</v>
      </c>
      <c r="P130">
        <f>calculate!P130/1000</f>
        <v>330.38416845000023</v>
      </c>
      <c r="Q130">
        <f>calculate!Q130/1000</f>
        <v>334.36470060000033</v>
      </c>
      <c r="R130">
        <f>calculate!R130/1000</f>
        <v>338.34523275000026</v>
      </c>
      <c r="S130">
        <f>calculate!S130/1000</f>
        <v>342.32576490000037</v>
      </c>
      <c r="T130">
        <f>calculate!T130/1000</f>
        <v>346.30629705000041</v>
      </c>
      <c r="U130">
        <f>calculate!U130/1000</f>
        <v>350.28682920000045</v>
      </c>
      <c r="V130">
        <f>calculate!V130/1000</f>
        <v>354.26736135000044</v>
      </c>
      <c r="W130">
        <f>calculate!W130/1000</f>
        <v>358.24789350000043</v>
      </c>
      <c r="X130">
        <f>calculate!X130/1000</f>
        <v>362.22842565000042</v>
      </c>
      <c r="Y130">
        <f>calculate!Y130/1000</f>
        <v>366.20895780000046</v>
      </c>
      <c r="Z130">
        <f>calculate!Z130/1000</f>
        <v>370.18948995000056</v>
      </c>
      <c r="AA130">
        <f>calculate!AA130/1000</f>
        <v>374.17002210000049</v>
      </c>
      <c r="AB130">
        <f>calculate!AB130/1000</f>
        <v>378.1505542500006</v>
      </c>
      <c r="AC130">
        <f>calculate!AC130/1000</f>
        <v>382.13108640000058</v>
      </c>
      <c r="AD130">
        <f>calculate!AD130/1000</f>
        <v>386.11161855000057</v>
      </c>
      <c r="AE130">
        <f>calculate!AE130/1000</f>
        <v>390.09215070000062</v>
      </c>
      <c r="AF130">
        <f>calculate!AF130/1000</f>
        <v>394.0726828500006</v>
      </c>
      <c r="AG130">
        <f>calculate!AG130/1000</f>
        <v>398.05321500000002</v>
      </c>
      <c r="AH130">
        <f>calculate!AH130/1000</f>
        <v>398.05321500000002</v>
      </c>
      <c r="AI130">
        <f>calculate!AI130/1000</f>
        <v>398.05321500000002</v>
      </c>
      <c r="AJ130">
        <f>calculate!AJ130/1000</f>
        <v>398.05321500000002</v>
      </c>
      <c r="AK130">
        <f>calculate!AK130/1000</f>
        <v>398.05321500000002</v>
      </c>
      <c r="AL130">
        <f>calculate!AL130/1000</f>
        <v>398.05321500000002</v>
      </c>
      <c r="AM130">
        <f>calculate!AM130/1000</f>
        <v>398.05321500000002</v>
      </c>
      <c r="AN130">
        <f>calculate!AN130/1000</f>
        <v>398.05321500000002</v>
      </c>
      <c r="AO130">
        <f>calculate!AO130/1000</f>
        <v>398.05321500000002</v>
      </c>
      <c r="AP130">
        <f>calculate!AP130/1000</f>
        <v>398.05321500000002</v>
      </c>
      <c r="AQ130">
        <f>calculate!AQ130/1000</f>
        <v>398.05321500000002</v>
      </c>
      <c r="AR130">
        <f>calculate!AR130/1000</f>
        <v>398.05321500000002</v>
      </c>
      <c r="AS130">
        <f>calculate!AS130/1000</f>
        <v>398.05321500000002</v>
      </c>
      <c r="AT130">
        <f>calculate!AT130/1000</f>
        <v>398.05321500000002</v>
      </c>
      <c r="AU130">
        <f>calculate!AU130/1000</f>
        <v>398.05321500000002</v>
      </c>
      <c r="AV130">
        <f>calculate!AV130/1000</f>
        <v>398.05321500000002</v>
      </c>
      <c r="AW130">
        <f>calculate!AW130/1000</f>
        <v>398.05321500000002</v>
      </c>
      <c r="AX130">
        <f>calculate!AX130/1000</f>
        <v>398.05321500000002</v>
      </c>
      <c r="AY130">
        <f>calculate!AY130/1000</f>
        <v>398.05321500000002</v>
      </c>
      <c r="AZ130">
        <f>calculate!AZ130/1000</f>
        <v>398.05321500000002</v>
      </c>
    </row>
    <row r="131" spans="1:52">
      <c r="A131" s="3" t="s">
        <v>238</v>
      </c>
      <c r="B131" s="5" t="s">
        <v>170</v>
      </c>
      <c r="C131">
        <f>calculate!C131/1000</f>
        <v>1472.711091358025</v>
      </c>
      <c r="D131">
        <f>calculate!D131/1000</f>
        <v>1493.7498212345681</v>
      </c>
      <c r="E131">
        <f>calculate!E131/1000</f>
        <v>1514.7885511111112</v>
      </c>
      <c r="F131">
        <f>calculate!F131/1000</f>
        <v>1535.8272809876541</v>
      </c>
      <c r="G131">
        <f>calculate!G131/1000</f>
        <v>1556.8660108641975</v>
      </c>
      <c r="H131">
        <f>calculate!H131/1000</f>
        <v>1577.9047407407406</v>
      </c>
      <c r="I131">
        <f>calculate!I131/1000</f>
        <v>1598.9434706172835</v>
      </c>
      <c r="J131">
        <f>calculate!J131/1000</f>
        <v>1619.9822004938264</v>
      </c>
      <c r="K131">
        <f>calculate!K131/1000</f>
        <v>1641.02093037037</v>
      </c>
      <c r="L131">
        <f>calculate!L131/1000</f>
        <v>1662.0596602469132</v>
      </c>
      <c r="M131">
        <f>calculate!M131/1000</f>
        <v>1683.0983901234561</v>
      </c>
      <c r="N131">
        <f>calculate!N131/1000</f>
        <v>1704.1371199999999</v>
      </c>
      <c r="O131">
        <f>calculate!O131/1000</f>
        <v>1704.1371199999999</v>
      </c>
      <c r="P131">
        <f>calculate!P131/1000</f>
        <v>1704.1371199999999</v>
      </c>
      <c r="Q131">
        <f>calculate!Q131/1000</f>
        <v>1704.1371199999999</v>
      </c>
      <c r="R131">
        <f>calculate!R131/1000</f>
        <v>1552.4978000000001</v>
      </c>
      <c r="S131">
        <f>calculate!S131/1000</f>
        <v>1509.6235875</v>
      </c>
      <c r="T131">
        <f>calculate!T131/1000</f>
        <v>1509.6235875</v>
      </c>
      <c r="U131">
        <f>calculate!U131/1000</f>
        <v>1509.6235875</v>
      </c>
      <c r="V131">
        <f>calculate!V131/1000</f>
        <v>1509.6235875</v>
      </c>
      <c r="W131">
        <f>calculate!W131/1000</f>
        <v>1454.2030264999999</v>
      </c>
      <c r="X131">
        <f>calculate!X131/1000</f>
        <v>1454.2030264999999</v>
      </c>
      <c r="Y131">
        <f>calculate!Y131/1000</f>
        <v>1454.2030264999999</v>
      </c>
      <c r="Z131">
        <f>calculate!Z131/1000</f>
        <v>1453.6614575000001</v>
      </c>
      <c r="AA131">
        <f>calculate!AA131/1000</f>
        <v>1453.1198885000001</v>
      </c>
      <c r="AB131">
        <f>calculate!AB131/1000</f>
        <v>1457.723225</v>
      </c>
      <c r="AC131">
        <f>calculate!AC131/1000</f>
        <v>1455.9179949999998</v>
      </c>
      <c r="AD131">
        <f>calculate!AD131/1000</f>
        <v>1526.3219649999999</v>
      </c>
      <c r="AE131">
        <f>calculate!AE131/1000</f>
        <v>1581.15582625</v>
      </c>
      <c r="AF131">
        <f>calculate!AF131/1000</f>
        <v>1635.9896874999999</v>
      </c>
      <c r="AG131">
        <f>calculate!AG131/1000</f>
        <v>1690.8235487500001</v>
      </c>
      <c r="AH131">
        <f>calculate!AH131/1000</f>
        <v>1745.65741</v>
      </c>
      <c r="AI131">
        <f>calculate!AI131/1000</f>
        <v>1800.4912712499997</v>
      </c>
      <c r="AJ131">
        <f>calculate!AJ131/1000</f>
        <v>1855.3251325000001</v>
      </c>
      <c r="AK131">
        <f>calculate!AK131/1000</f>
        <v>1910.1589937499998</v>
      </c>
      <c r="AL131">
        <f>calculate!AL131/1000</f>
        <v>1964.9928549999997</v>
      </c>
      <c r="AM131">
        <f>calculate!AM131/1000</f>
        <v>1964.9928549999997</v>
      </c>
      <c r="AN131">
        <f>calculate!AN131/1000</f>
        <v>1894.1375774999999</v>
      </c>
      <c r="AO131">
        <f>calculate!AO131/1000</f>
        <v>1823.2823000000001</v>
      </c>
      <c r="AP131">
        <f>calculate!AP131/1000</f>
        <v>1823.2823000000001</v>
      </c>
      <c r="AQ131">
        <f>calculate!AQ131/1000</f>
        <v>1823.2823000000001</v>
      </c>
      <c r="AR131">
        <f>calculate!AR131/1000</f>
        <v>1823.2823000000001</v>
      </c>
      <c r="AS131">
        <f>calculate!AS131/1000</f>
        <v>1823.2823000000001</v>
      </c>
      <c r="AT131">
        <f>calculate!AT131/1000</f>
        <v>1823.2823000000001</v>
      </c>
      <c r="AU131">
        <f>calculate!AU131/1000</f>
        <v>1823.2823000000001</v>
      </c>
      <c r="AV131">
        <f>calculate!AV131/1000</f>
        <v>1823.2823000000001</v>
      </c>
      <c r="AW131">
        <f>calculate!AW131/1000</f>
        <v>1823.2823000000001</v>
      </c>
      <c r="AX131">
        <f>calculate!AX131/1000</f>
        <v>1823.2823000000001</v>
      </c>
      <c r="AY131">
        <f>calculate!AY131/1000</f>
        <v>1823.2823000000001</v>
      </c>
      <c r="AZ131">
        <f>calculate!AZ131/1000</f>
        <v>1823.2823000000001</v>
      </c>
    </row>
    <row r="132" spans="1:52">
      <c r="A132" s="3" t="s">
        <v>317</v>
      </c>
      <c r="B132" s="5" t="s">
        <v>171</v>
      </c>
      <c r="C132">
        <f>calculate!C132/1000</f>
        <v>661.70799999999997</v>
      </c>
      <c r="D132">
        <f>calculate!D132/1000</f>
        <v>662.71440000000007</v>
      </c>
      <c r="E132">
        <f>calculate!E132/1000</f>
        <v>663.72079999999983</v>
      </c>
      <c r="F132">
        <f>calculate!F132/1000</f>
        <v>664.72719999999981</v>
      </c>
      <c r="G132">
        <f>calculate!G132/1000</f>
        <v>665.7335999999998</v>
      </c>
      <c r="H132">
        <f>calculate!H132/1000</f>
        <v>666.74</v>
      </c>
      <c r="I132">
        <f>calculate!I132/1000</f>
        <v>666.61419999999998</v>
      </c>
      <c r="J132">
        <f>calculate!J132/1000</f>
        <v>666.48840000000007</v>
      </c>
      <c r="K132">
        <f>calculate!K132/1000</f>
        <v>666.3625999999997</v>
      </c>
      <c r="L132">
        <f>calculate!L132/1000</f>
        <v>666.23679999999979</v>
      </c>
      <c r="M132">
        <f>calculate!M132/1000</f>
        <v>666.11099999999999</v>
      </c>
      <c r="N132">
        <f>calculate!N132/1000</f>
        <v>645.73139999999989</v>
      </c>
      <c r="O132">
        <f>calculate!O132/1000</f>
        <v>625.35179999999991</v>
      </c>
      <c r="P132">
        <f>calculate!P132/1000</f>
        <v>604.97219999999993</v>
      </c>
      <c r="Q132">
        <f>calculate!Q132/1000</f>
        <v>584.59259999999995</v>
      </c>
      <c r="R132">
        <f>calculate!R132/1000</f>
        <v>564.21299999999997</v>
      </c>
      <c r="S132">
        <f>calculate!S132/1000</f>
        <v>511.62859999999995</v>
      </c>
      <c r="T132">
        <f>calculate!T132/1000</f>
        <v>459.04419999999999</v>
      </c>
      <c r="U132">
        <f>calculate!U132/1000</f>
        <v>406.45979999999986</v>
      </c>
      <c r="V132">
        <f>calculate!V132/1000</f>
        <v>353.8753999999999</v>
      </c>
      <c r="W132">
        <f>calculate!W132/1000</f>
        <v>301.291</v>
      </c>
      <c r="X132">
        <f>calculate!X132/1000</f>
        <v>301.291</v>
      </c>
      <c r="Y132">
        <f>calculate!Y132/1000</f>
        <v>301.291</v>
      </c>
      <c r="Z132">
        <f>calculate!Z132/1000</f>
        <v>301.291</v>
      </c>
      <c r="AA132">
        <f>calculate!AA132/1000</f>
        <v>301.291</v>
      </c>
      <c r="AB132">
        <f>calculate!AB132/1000</f>
        <v>286.82400000000001</v>
      </c>
      <c r="AC132">
        <f>calculate!AC132/1000</f>
        <v>286.82400000000001</v>
      </c>
      <c r="AD132">
        <f>calculate!AD132/1000</f>
        <v>294.37200000000001</v>
      </c>
      <c r="AE132">
        <f>calculate!AE132/1000</f>
        <v>308.839</v>
      </c>
      <c r="AF132">
        <f>calculate!AF132/1000</f>
        <v>308.839</v>
      </c>
      <c r="AG132">
        <f>calculate!AG132/1000</f>
        <v>308.839</v>
      </c>
      <c r="AH132">
        <f>calculate!AH132/1000</f>
        <v>308.839</v>
      </c>
      <c r="AI132">
        <f>calculate!AI132/1000</f>
        <v>308.839</v>
      </c>
      <c r="AJ132">
        <f>calculate!AJ132/1000</f>
        <v>308.839</v>
      </c>
      <c r="AK132">
        <f>calculate!AK132/1000</f>
        <v>308.839</v>
      </c>
      <c r="AL132">
        <f>calculate!AL132/1000</f>
        <v>306.952</v>
      </c>
      <c r="AM132">
        <f>calculate!AM132/1000</f>
        <v>305.065</v>
      </c>
      <c r="AN132">
        <f>calculate!AN132/1000</f>
        <v>303.178</v>
      </c>
      <c r="AO132">
        <f>calculate!AO132/1000</f>
        <v>301.291</v>
      </c>
      <c r="AP132">
        <f>calculate!AP132/1000</f>
        <v>303.98311999999999</v>
      </c>
      <c r="AQ132">
        <f>calculate!AQ132/1000</f>
        <v>306.67523999999997</v>
      </c>
      <c r="AR132">
        <f>calculate!AR132/1000</f>
        <v>309.36735999999996</v>
      </c>
      <c r="AS132">
        <f>calculate!AS132/1000</f>
        <v>312.05947999999995</v>
      </c>
      <c r="AT132">
        <f>calculate!AT132/1000</f>
        <v>314.75159999999994</v>
      </c>
      <c r="AU132">
        <f>calculate!AU132/1000</f>
        <v>317.44371999999993</v>
      </c>
      <c r="AV132">
        <f>calculate!AV132/1000</f>
        <v>320.161</v>
      </c>
      <c r="AW132">
        <f>calculate!AW132/1000</f>
        <v>320.161</v>
      </c>
      <c r="AX132">
        <f>calculate!AX132/1000</f>
        <v>323.935</v>
      </c>
      <c r="AY132">
        <f>calculate!AY132/1000</f>
        <v>327.709</v>
      </c>
      <c r="AZ132">
        <f>calculate!AZ132/1000</f>
        <v>331.483</v>
      </c>
    </row>
    <row r="133" spans="1:52">
      <c r="A133" s="5" t="s">
        <v>318</v>
      </c>
      <c r="B133" s="5" t="s">
        <v>174</v>
      </c>
      <c r="C133">
        <f>calculate!C133/1000</f>
        <v>21470.390178124999</v>
      </c>
      <c r="D133">
        <f>calculate!D133/1000</f>
        <v>21777.110037812501</v>
      </c>
      <c r="E133">
        <f>calculate!E133/1000</f>
        <v>22083.8298975</v>
      </c>
      <c r="F133">
        <f>calculate!F133/1000</f>
        <v>22390.549757187498</v>
      </c>
      <c r="G133">
        <f>calculate!G133/1000</f>
        <v>22697.269616875001</v>
      </c>
      <c r="H133">
        <f>calculate!H133/1000</f>
        <v>23003.989476562499</v>
      </c>
      <c r="I133">
        <f>calculate!I133/1000</f>
        <v>23310.709336249998</v>
      </c>
      <c r="J133">
        <f>calculate!J133/1000</f>
        <v>23617.4291959375</v>
      </c>
      <c r="K133">
        <f>calculate!K133/1000</f>
        <v>23924.149055624999</v>
      </c>
      <c r="L133">
        <f>calculate!L133/1000</f>
        <v>24230.868915312498</v>
      </c>
      <c r="M133">
        <f>calculate!M133/1000</f>
        <v>24537.588775</v>
      </c>
      <c r="N133">
        <f>calculate!N133/1000</f>
        <v>24525.854780000001</v>
      </c>
      <c r="O133">
        <f>calculate!O133/1000</f>
        <v>24513.218169999996</v>
      </c>
      <c r="P133">
        <f>calculate!P133/1000</f>
        <v>24529.465239999998</v>
      </c>
      <c r="Q133">
        <f>calculate!Q133/1000</f>
        <v>24433.788049999999</v>
      </c>
      <c r="R133">
        <f>calculate!R133/1000</f>
        <v>24453.645579999997</v>
      </c>
      <c r="S133">
        <f>calculate!S133/1000</f>
        <v>24428.372360000001</v>
      </c>
      <c r="T133">
        <f>calculate!T133/1000</f>
        <v>24042.955754999999</v>
      </c>
      <c r="U133">
        <f>calculate!U133/1000</f>
        <v>23959.915175000002</v>
      </c>
      <c r="V133">
        <f>calculate!V133/1000</f>
        <v>24049.274060000003</v>
      </c>
      <c r="W133">
        <f>calculate!W133/1000</f>
        <v>23673.786219999998</v>
      </c>
      <c r="X133">
        <f>calculate!X133/1000</f>
        <v>23330.792519999999</v>
      </c>
      <c r="Y133">
        <f>calculate!Y133/1000</f>
        <v>21120.288385</v>
      </c>
      <c r="Z133">
        <f>calculate!Z133/1000</f>
        <v>22498.581489999997</v>
      </c>
      <c r="AA133">
        <f>calculate!AA133/1000</f>
        <v>21945.278494999999</v>
      </c>
      <c r="AB133">
        <f>calculate!AB133/1000</f>
        <v>21650.123389999997</v>
      </c>
      <c r="AC133">
        <f>calculate!AC133/1000</f>
        <v>21139.243300000002</v>
      </c>
      <c r="AD133">
        <f>calculate!AD133/1000</f>
        <v>21056.202719999997</v>
      </c>
      <c r="AE133">
        <f>calculate!AE133/1000</f>
        <v>20949.694149999999</v>
      </c>
      <c r="AF133">
        <f>calculate!AF133/1000</f>
        <v>20661.759965000001</v>
      </c>
      <c r="AG133">
        <f>calculate!AG133/1000</f>
        <v>20362.9944</v>
      </c>
      <c r="AH133">
        <f>calculate!AH133/1000</f>
        <v>18173.250410000001</v>
      </c>
      <c r="AI133">
        <f>calculate!AI133/1000</f>
        <v>18253.583145000001</v>
      </c>
      <c r="AJ133">
        <f>calculate!AJ133/1000</f>
        <v>17962.038499999999</v>
      </c>
      <c r="AK133">
        <f>calculate!AK133/1000</f>
        <v>17706.598455000003</v>
      </c>
      <c r="AL133">
        <f>calculate!AL133/1000</f>
        <v>17690.351385000002</v>
      </c>
      <c r="AM133">
        <f>calculate!AM133/1000</f>
        <v>17536.906835000002</v>
      </c>
      <c r="AN133">
        <f>calculate!AN133/1000</f>
        <v>17527.880685000004</v>
      </c>
      <c r="AO133">
        <f>calculate!AO133/1000</f>
        <v>17715.624605000001</v>
      </c>
      <c r="AP133">
        <f>calculate!AP133/1000</f>
        <v>17839.282859999999</v>
      </c>
      <c r="AQ133">
        <f>calculate!AQ133/1000</f>
        <v>17783.320729999999</v>
      </c>
      <c r="AR133">
        <f>calculate!AR133/1000</f>
        <v>17804.080875</v>
      </c>
      <c r="AS133">
        <f>calculate!AS133/1000</f>
        <v>17706.598455000003</v>
      </c>
      <c r="AT133">
        <f>calculate!AT133/1000</f>
        <v>17112.677785</v>
      </c>
      <c r="AU133">
        <f>calculate!AU133/1000</f>
        <v>17097.333330000001</v>
      </c>
      <c r="AV133">
        <f>calculate!AV133/1000</f>
        <v>16707.40365</v>
      </c>
      <c r="AW133">
        <f>calculate!AW133/1000</f>
        <v>16634.291835</v>
      </c>
      <c r="AX133">
        <f>calculate!AX133/1000</f>
        <v>16710.111494999997</v>
      </c>
      <c r="AY133">
        <f>calculate!AY133/1000</f>
        <v>16730.871639999998</v>
      </c>
      <c r="AZ133">
        <f>calculate!AZ133/1000</f>
        <v>16732.676869999999</v>
      </c>
    </row>
    <row r="134" spans="1:52">
      <c r="A134" s="5" t="s">
        <v>319</v>
      </c>
      <c r="B134" s="5" t="s">
        <v>176</v>
      </c>
      <c r="C134">
        <f>calculate!C134/1000</f>
        <v>3313.1540294999995</v>
      </c>
      <c r="D134">
        <f>calculate!D134/1000</f>
        <v>3669.6757897499997</v>
      </c>
      <c r="E134">
        <f>calculate!E134/1000</f>
        <v>4026.1975499999999</v>
      </c>
      <c r="F134">
        <f>calculate!F134/1000</f>
        <v>4382.7193102500005</v>
      </c>
      <c r="G134">
        <f>calculate!G134/1000</f>
        <v>4739.2410704999993</v>
      </c>
      <c r="H134">
        <f>calculate!H134/1000</f>
        <v>5095.7628307499999</v>
      </c>
      <c r="I134">
        <f>calculate!I134/1000</f>
        <v>5452.2845909999996</v>
      </c>
      <c r="J134">
        <f>calculate!J134/1000</f>
        <v>5808.8063512500003</v>
      </c>
      <c r="K134">
        <f>calculate!K134/1000</f>
        <v>6165.3281115</v>
      </c>
      <c r="L134">
        <f>calculate!L134/1000</f>
        <v>6521.8498717499997</v>
      </c>
      <c r="M134">
        <f>calculate!M134/1000</f>
        <v>3786.4617479999997</v>
      </c>
      <c r="N134">
        <f>calculate!N134/1000</f>
        <v>3793.8059520000002</v>
      </c>
      <c r="O134">
        <f>calculate!O134/1000</f>
        <v>3790.6584360000002</v>
      </c>
      <c r="P134">
        <f>calculate!P134/1000</f>
        <v>3790.6584360000002</v>
      </c>
      <c r="Q134">
        <f>calculate!Q134/1000</f>
        <v>3790.6584360000002</v>
      </c>
      <c r="R134">
        <f>calculate!R134/1000</f>
        <v>3780.1667160000002</v>
      </c>
      <c r="S134">
        <f>calculate!S134/1000</f>
        <v>3780.1667160000002</v>
      </c>
      <c r="T134">
        <f>calculate!T134/1000</f>
        <v>3785.4125759999993</v>
      </c>
      <c r="U134">
        <f>calculate!U134/1000</f>
        <v>3785.4125759999993</v>
      </c>
      <c r="V134">
        <f>calculate!V134/1000</f>
        <v>3214.663008</v>
      </c>
      <c r="W134">
        <f>calculate!W134/1000</f>
        <v>3214.663008</v>
      </c>
      <c r="X134">
        <f>calculate!X134/1000</f>
        <v>3269.2199519999999</v>
      </c>
      <c r="Y134">
        <f>calculate!Y134/1000</f>
        <v>3212.564664</v>
      </c>
      <c r="Z134">
        <f>calculate!Z134/1000</f>
        <v>3212.564664</v>
      </c>
      <c r="AA134">
        <f>calculate!AA134/1000</f>
        <v>2831.715228</v>
      </c>
      <c r="AB134">
        <f>calculate!AB134/1000</f>
        <v>2990.1401999999998</v>
      </c>
      <c r="AC134">
        <f>calculate!AC134/1000</f>
        <v>2990.1401999999998</v>
      </c>
      <c r="AD134">
        <f>calculate!AD134/1000</f>
        <v>2996.4352319999998</v>
      </c>
      <c r="AE134">
        <f>calculate!AE134/1000</f>
        <v>2931.3865679999999</v>
      </c>
      <c r="AF134">
        <f>calculate!AF134/1000</f>
        <v>2951.3208360000003</v>
      </c>
      <c r="AG134">
        <f>calculate!AG134/1000</f>
        <v>2952.3700079999999</v>
      </c>
      <c r="AH134">
        <f>calculate!AH134/1000</f>
        <v>2952.3700079999999</v>
      </c>
      <c r="AI134">
        <f>calculate!AI134/1000</f>
        <v>3022.6645319999998</v>
      </c>
      <c r="AJ134">
        <f>calculate!AJ134/1000</f>
        <v>2956.5666959999994</v>
      </c>
      <c r="AK134">
        <f>calculate!AK134/1000</f>
        <v>2989.0910279999998</v>
      </c>
      <c r="AL134">
        <f>calculate!AL134/1000</f>
        <v>2978.5993079999998</v>
      </c>
      <c r="AM134">
        <f>calculate!AM134/1000</f>
        <v>2978.5993079999998</v>
      </c>
      <c r="AN134">
        <f>calculate!AN134/1000</f>
        <v>2977.5501359999998</v>
      </c>
      <c r="AO134">
        <f>calculate!AO134/1000</f>
        <v>2981.7468239999998</v>
      </c>
      <c r="AP134">
        <f>calculate!AP134/1000</f>
        <v>2981.7468239999998</v>
      </c>
      <c r="AQ134">
        <f>calculate!AQ134/1000</f>
        <v>2981.7468239999998</v>
      </c>
      <c r="AR134">
        <f>calculate!AR134/1000</f>
        <v>2931.3865679999999</v>
      </c>
      <c r="AS134">
        <f>calculate!AS134/1000</f>
        <v>2666.2125416880003</v>
      </c>
      <c r="AT134">
        <f>calculate!AT134/1000</f>
        <v>2669.4597290279999</v>
      </c>
      <c r="AU134">
        <f>calculate!AU134/1000</f>
        <v>2671.1499451200002</v>
      </c>
      <c r="AV134">
        <f>calculate!AV134/1000</f>
        <v>2671.1499451200002</v>
      </c>
      <c r="AW134">
        <f>calculate!AW134/1000</f>
        <v>2671.1499451200002</v>
      </c>
      <c r="AX134">
        <f>calculate!AX134/1000</f>
        <v>2671.1499451200002</v>
      </c>
      <c r="AY134">
        <f>calculate!AY134/1000</f>
        <v>2671.1499451200002</v>
      </c>
      <c r="AZ134">
        <f>calculate!AZ134/1000</f>
        <v>2650.3647986279998</v>
      </c>
    </row>
    <row r="135" spans="1:52">
      <c r="A135" s="3" t="s">
        <v>320</v>
      </c>
      <c r="B135" s="5" t="s">
        <v>180</v>
      </c>
      <c r="C135">
        <f>calculate!C135/1000</f>
        <v>0</v>
      </c>
      <c r="D135">
        <f>calculate!D135/1000</f>
        <v>0</v>
      </c>
      <c r="E135">
        <f>calculate!E135/1000</f>
        <v>0</v>
      </c>
      <c r="F135">
        <f>calculate!F135/1000</f>
        <v>0</v>
      </c>
      <c r="G135">
        <f>calculate!G135/1000</f>
        <v>0</v>
      </c>
      <c r="H135">
        <f>calculate!H135/1000</f>
        <v>0</v>
      </c>
      <c r="I135">
        <f>calculate!I135/1000</f>
        <v>0</v>
      </c>
      <c r="J135">
        <f>calculate!J135/1000</f>
        <v>0</v>
      </c>
      <c r="K135">
        <f>calculate!K135/1000</f>
        <v>0</v>
      </c>
      <c r="L135">
        <f>calculate!L135/1000</f>
        <v>0</v>
      </c>
      <c r="M135">
        <f>calculate!M135/1000</f>
        <v>0</v>
      </c>
      <c r="N135">
        <f>calculate!N135/1000</f>
        <v>0</v>
      </c>
      <c r="O135">
        <f>calculate!O135/1000</f>
        <v>0</v>
      </c>
      <c r="P135">
        <f>calculate!P135/1000</f>
        <v>0</v>
      </c>
      <c r="Q135">
        <f>calculate!Q135/1000</f>
        <v>0</v>
      </c>
      <c r="R135">
        <f>calculate!R135/1000</f>
        <v>0</v>
      </c>
      <c r="S135">
        <f>calculate!S135/1000</f>
        <v>0</v>
      </c>
      <c r="T135">
        <f>calculate!T135/1000</f>
        <v>0</v>
      </c>
      <c r="U135">
        <f>calculate!U135/1000</f>
        <v>0</v>
      </c>
      <c r="V135">
        <f>calculate!V135/1000</f>
        <v>0</v>
      </c>
      <c r="W135">
        <f>calculate!W135/1000</f>
        <v>0</v>
      </c>
      <c r="X135">
        <f>calculate!X135/1000</f>
        <v>0</v>
      </c>
      <c r="Y135">
        <f>calculate!Y135/1000</f>
        <v>0</v>
      </c>
      <c r="Z135">
        <f>calculate!Z135/1000</f>
        <v>0</v>
      </c>
      <c r="AA135">
        <f>calculate!AA135/1000</f>
        <v>0</v>
      </c>
      <c r="AB135">
        <f>calculate!AB135/1000</f>
        <v>0</v>
      </c>
      <c r="AC135">
        <f>calculate!AC135/1000</f>
        <v>0</v>
      </c>
      <c r="AD135">
        <f>calculate!AD135/1000</f>
        <v>0</v>
      </c>
      <c r="AE135">
        <f>calculate!AE135/1000</f>
        <v>0</v>
      </c>
      <c r="AF135">
        <f>calculate!AF135/1000</f>
        <v>0</v>
      </c>
      <c r="AG135">
        <f>calculate!AG135/1000</f>
        <v>0</v>
      </c>
      <c r="AH135">
        <f>calculate!AH135/1000</f>
        <v>0</v>
      </c>
      <c r="AI135">
        <f>calculate!AI135/1000</f>
        <v>0</v>
      </c>
      <c r="AJ135">
        <f>calculate!AJ135/1000</f>
        <v>0</v>
      </c>
      <c r="AK135">
        <f>calculate!AK135/1000</f>
        <v>0</v>
      </c>
      <c r="AL135">
        <f>calculate!AL135/1000</f>
        <v>0</v>
      </c>
      <c r="AM135">
        <f>calculate!AM135/1000</f>
        <v>0</v>
      </c>
      <c r="AN135">
        <f>calculate!AN135/1000</f>
        <v>0</v>
      </c>
      <c r="AO135">
        <f>calculate!AO135/1000</f>
        <v>0</v>
      </c>
      <c r="AP135">
        <f>calculate!AP135/1000</f>
        <v>0</v>
      </c>
      <c r="AQ135">
        <f>calculate!AQ135/1000</f>
        <v>0</v>
      </c>
      <c r="AR135">
        <f>calculate!AR135/1000</f>
        <v>0</v>
      </c>
      <c r="AS135">
        <f>calculate!AS135/1000</f>
        <v>0</v>
      </c>
      <c r="AT135">
        <f>calculate!AT135/1000</f>
        <v>0</v>
      </c>
      <c r="AU135">
        <f>calculate!AU135/1000</f>
        <v>0</v>
      </c>
      <c r="AV135">
        <f>calculate!AV135/1000</f>
        <v>0</v>
      </c>
      <c r="AW135">
        <f>calculate!AW135/1000</f>
        <v>0</v>
      </c>
      <c r="AX135">
        <f>calculate!AX135/1000</f>
        <v>0</v>
      </c>
      <c r="AY135">
        <f>calculate!AY135/1000</f>
        <v>0</v>
      </c>
      <c r="AZ135">
        <f>calculate!AZ135/1000</f>
        <v>0</v>
      </c>
    </row>
    <row r="136" spans="1:52">
      <c r="A136" s="2" t="s">
        <v>250</v>
      </c>
      <c r="C136">
        <f>calculate!C136/1000</f>
        <v>0</v>
      </c>
      <c r="D136">
        <f>calculate!D136/1000</f>
        <v>0</v>
      </c>
      <c r="E136">
        <f>calculate!E136/1000</f>
        <v>0</v>
      </c>
      <c r="F136">
        <f>calculate!F136/1000</f>
        <v>0</v>
      </c>
      <c r="G136">
        <f>calculate!G136/1000</f>
        <v>0</v>
      </c>
      <c r="H136">
        <f>calculate!H136/1000</f>
        <v>0</v>
      </c>
      <c r="I136">
        <f>calculate!I136/1000</f>
        <v>0</v>
      </c>
      <c r="J136">
        <f>calculate!J136/1000</f>
        <v>0</v>
      </c>
      <c r="K136">
        <f>calculate!K136/1000</f>
        <v>0</v>
      </c>
      <c r="L136">
        <f>calculate!L136/1000</f>
        <v>0</v>
      </c>
      <c r="M136">
        <f>calculate!M136/1000</f>
        <v>0</v>
      </c>
      <c r="N136">
        <f>calculate!N136/1000</f>
        <v>0</v>
      </c>
      <c r="O136">
        <f>calculate!O136/1000</f>
        <v>0</v>
      </c>
      <c r="P136">
        <f>calculate!P136/1000</f>
        <v>0</v>
      </c>
      <c r="Q136">
        <f>calculate!Q136/1000</f>
        <v>0</v>
      </c>
      <c r="R136">
        <f>calculate!R136/1000</f>
        <v>0</v>
      </c>
      <c r="S136">
        <f>calculate!S136/1000</f>
        <v>0</v>
      </c>
      <c r="T136">
        <f>calculate!T136/1000</f>
        <v>0</v>
      </c>
      <c r="U136">
        <f>calculate!U136/1000</f>
        <v>0</v>
      </c>
      <c r="V136">
        <f>calculate!V136/1000</f>
        <v>0</v>
      </c>
      <c r="W136">
        <f>calculate!W136/1000</f>
        <v>0</v>
      </c>
      <c r="X136">
        <f>calculate!X136/1000</f>
        <v>0</v>
      </c>
      <c r="Y136">
        <f>calculate!Y136/1000</f>
        <v>0</v>
      </c>
      <c r="Z136">
        <f>calculate!Z136/1000</f>
        <v>0</v>
      </c>
      <c r="AA136">
        <f>calculate!AA136/1000</f>
        <v>0</v>
      </c>
      <c r="AB136">
        <f>calculate!AB136/1000</f>
        <v>0</v>
      </c>
      <c r="AC136">
        <f>calculate!AC136/1000</f>
        <v>0</v>
      </c>
      <c r="AD136">
        <f>calculate!AD136/1000</f>
        <v>0</v>
      </c>
      <c r="AE136">
        <f>calculate!AE136/1000</f>
        <v>0</v>
      </c>
      <c r="AF136">
        <f>calculate!AF136/1000</f>
        <v>0</v>
      </c>
      <c r="AG136">
        <f>calculate!AG136/1000</f>
        <v>0</v>
      </c>
      <c r="AH136">
        <f>calculate!AH136/1000</f>
        <v>0</v>
      </c>
      <c r="AI136">
        <f>calculate!AI136/1000</f>
        <v>0</v>
      </c>
      <c r="AJ136">
        <f>calculate!AJ136/1000</f>
        <v>0</v>
      </c>
      <c r="AK136">
        <f>calculate!AK136/1000</f>
        <v>0</v>
      </c>
      <c r="AL136">
        <f>calculate!AL136/1000</f>
        <v>0</v>
      </c>
      <c r="AM136">
        <f>calculate!AM136/1000</f>
        <v>0</v>
      </c>
      <c r="AN136">
        <f>calculate!AN136/1000</f>
        <v>0</v>
      </c>
      <c r="AO136">
        <f>calculate!AO136/1000</f>
        <v>0</v>
      </c>
      <c r="AP136">
        <f>calculate!AP136/1000</f>
        <v>0</v>
      </c>
      <c r="AQ136">
        <f>calculate!AQ136/1000</f>
        <v>0</v>
      </c>
      <c r="AR136">
        <f>calculate!AR136/1000</f>
        <v>0</v>
      </c>
      <c r="AS136">
        <f>calculate!AS136/1000</f>
        <v>0</v>
      </c>
      <c r="AT136">
        <f>calculate!AT136/1000</f>
        <v>0</v>
      </c>
      <c r="AU136">
        <f>calculate!AU136/1000</f>
        <v>0</v>
      </c>
      <c r="AV136">
        <f>calculate!AV136/1000</f>
        <v>0</v>
      </c>
      <c r="AW136">
        <f>calculate!AW136/1000</f>
        <v>0</v>
      </c>
      <c r="AX136">
        <f>calculate!AX136/1000</f>
        <v>0</v>
      </c>
      <c r="AY136">
        <f>calculate!AY136/1000</f>
        <v>0</v>
      </c>
      <c r="AZ136">
        <f>calculate!AZ136/1000</f>
        <v>0</v>
      </c>
    </row>
    <row r="137" spans="1:52">
      <c r="A137" s="4" t="s">
        <v>387</v>
      </c>
      <c r="C137">
        <f>calculate!C137/1000</f>
        <v>3103.16741052932</v>
      </c>
      <c r="D137">
        <f>calculate!D137/1000</f>
        <v>3147.4983735368833</v>
      </c>
      <c r="E137">
        <f>calculate!E137/1000</f>
        <v>3191.9448187118824</v>
      </c>
      <c r="F137">
        <f>calculate!F137/1000</f>
        <v>3236.3912638868833</v>
      </c>
      <c r="G137">
        <f>calculate!G137/1000</f>
        <v>3280.8377090618828</v>
      </c>
      <c r="H137">
        <f>calculate!H137/1000</f>
        <v>3325.2841542368828</v>
      </c>
      <c r="I137">
        <f>calculate!I137/1000</f>
        <v>3369.7305994118833</v>
      </c>
      <c r="J137">
        <f>calculate!J137/1000</f>
        <v>3414.1770445868829</v>
      </c>
      <c r="K137">
        <f>calculate!K137/1000</f>
        <v>3458.6234897618833</v>
      </c>
      <c r="L137">
        <f>calculate!L137/1000</f>
        <v>3503.0699349368833</v>
      </c>
      <c r="M137">
        <f>calculate!M137/1000</f>
        <v>3547.5163801118824</v>
      </c>
      <c r="N137">
        <f>calculate!N137/1000</f>
        <v>3555.7156139999997</v>
      </c>
      <c r="O137">
        <f>calculate!O137/1000</f>
        <v>3555.7156139999997</v>
      </c>
      <c r="P137">
        <f>calculate!P137/1000</f>
        <v>3555.7156139999997</v>
      </c>
      <c r="Q137">
        <f>calculate!Q137/1000</f>
        <v>3665.1119229999999</v>
      </c>
      <c r="R137">
        <f>calculate!R137/1000</f>
        <v>3665.1119229999999</v>
      </c>
      <c r="S137">
        <f>calculate!S137/1000</f>
        <v>3238.9361179999996</v>
      </c>
      <c r="T137">
        <f>calculate!T137/1000</f>
        <v>3238.9361179999996</v>
      </c>
      <c r="U137">
        <f>calculate!U137/1000</f>
        <v>3235.5804029999999</v>
      </c>
      <c r="V137">
        <f>calculate!V137/1000</f>
        <v>3235.5804029999999</v>
      </c>
      <c r="W137">
        <f>calculate!W137/1000</f>
        <v>3235.5804029999999</v>
      </c>
      <c r="X137">
        <f>calculate!X137/1000</f>
        <v>3235.5804029999999</v>
      </c>
      <c r="Y137">
        <f>calculate!Y137/1000</f>
        <v>3235.5804029999999</v>
      </c>
      <c r="Z137">
        <f>calculate!Z137/1000</f>
        <v>3235.5804029999999</v>
      </c>
      <c r="AA137">
        <f>calculate!AA137/1000</f>
        <v>3235.5804029999999</v>
      </c>
      <c r="AB137">
        <f>calculate!AB137/1000</f>
        <v>3235.5804029999999</v>
      </c>
      <c r="AC137">
        <f>calculate!AC137/1000</f>
        <v>3182.5601059999999</v>
      </c>
      <c r="AD137">
        <f>calculate!AD137/1000</f>
        <v>3182.5601059999999</v>
      </c>
      <c r="AE137">
        <f>calculate!AE137/1000</f>
        <v>3170.7479891999997</v>
      </c>
      <c r="AF137">
        <f>calculate!AF137/1000</f>
        <v>3158.9358724000003</v>
      </c>
      <c r="AG137">
        <f>calculate!AG137/1000</f>
        <v>3230.0300503899998</v>
      </c>
      <c r="AH137">
        <f>calculate!AH137/1000</f>
        <v>3301.1242283799997</v>
      </c>
      <c r="AI137">
        <f>calculate!AI137/1000</f>
        <v>3372.2184063700001</v>
      </c>
      <c r="AJ137">
        <f>calculate!AJ137/1000</f>
        <v>3443.3125843599996</v>
      </c>
      <c r="AK137">
        <f>calculate!AK137/1000</f>
        <v>3514.4067623500009</v>
      </c>
      <c r="AL137">
        <f>calculate!AL137/1000</f>
        <v>3600.0983005900007</v>
      </c>
      <c r="AM137">
        <f>calculate!AM137/1000</f>
        <v>3685.7898388300009</v>
      </c>
      <c r="AN137">
        <f>calculate!AN137/1000</f>
        <v>3771.4813770700002</v>
      </c>
      <c r="AO137">
        <f>calculate!AO137/1000</f>
        <v>3908.9650206199999</v>
      </c>
      <c r="AP137">
        <f>calculate!AP137/1000</f>
        <v>4031.8513039200006</v>
      </c>
      <c r="AQ137">
        <f>calculate!AQ137/1000</f>
        <v>4154.73758722</v>
      </c>
      <c r="AR137">
        <f>calculate!AR137/1000</f>
        <v>4277.6238705200003</v>
      </c>
      <c r="AS137">
        <f>calculate!AS137/1000</f>
        <v>4400.5101538200006</v>
      </c>
      <c r="AT137">
        <f>calculate!AT137/1000</f>
        <v>4523.3964371200009</v>
      </c>
      <c r="AU137">
        <f>calculate!AU137/1000</f>
        <v>4646.3229890000002</v>
      </c>
      <c r="AV137">
        <f>calculate!AV137/1000</f>
        <v>4236.5230731999991</v>
      </c>
      <c r="AW137">
        <f>calculate!AW137/1000</f>
        <v>3826.7231573999998</v>
      </c>
      <c r="AX137">
        <f>calculate!AX137/1000</f>
        <v>3416.9232416000009</v>
      </c>
      <c r="AY137">
        <f>calculate!AY137/1000</f>
        <v>3427.2588437999998</v>
      </c>
      <c r="AZ137">
        <f>calculate!AZ137/1000</f>
        <v>3437.5944459999996</v>
      </c>
    </row>
    <row r="138" spans="1:52">
      <c r="A138" s="3" t="s">
        <v>321</v>
      </c>
      <c r="B138" s="5" t="s">
        <v>181</v>
      </c>
      <c r="C138">
        <f>calculate!C138/1000</f>
        <v>8774.5460687499999</v>
      </c>
      <c r="D138">
        <f>calculate!D138/1000</f>
        <v>8899.8967268750002</v>
      </c>
      <c r="E138">
        <f>calculate!E138/1000</f>
        <v>9025.2473850000006</v>
      </c>
      <c r="F138">
        <f>calculate!F138/1000</f>
        <v>9150.5980431249991</v>
      </c>
      <c r="G138">
        <f>calculate!G138/1000</f>
        <v>9275.9487012499994</v>
      </c>
      <c r="H138">
        <f>calculate!H138/1000</f>
        <v>9401.2993593749998</v>
      </c>
      <c r="I138">
        <f>calculate!I138/1000</f>
        <v>9526.6500175000001</v>
      </c>
      <c r="J138">
        <f>calculate!J138/1000</f>
        <v>9652.0006756250004</v>
      </c>
      <c r="K138">
        <f>calculate!K138/1000</f>
        <v>9777.3513337500008</v>
      </c>
      <c r="L138">
        <f>calculate!L138/1000</f>
        <v>9902.7019918749993</v>
      </c>
      <c r="M138">
        <f>calculate!M138/1000</f>
        <v>10028.05265</v>
      </c>
      <c r="N138">
        <f>calculate!N138/1000</f>
        <v>10012.708194999999</v>
      </c>
      <c r="O138">
        <f>calculate!O138/1000</f>
        <v>10041.591875</v>
      </c>
      <c r="P138">
        <f>calculate!P138/1000</f>
        <v>10026.24742</v>
      </c>
      <c r="Q138">
        <f>calculate!Q138/1000</f>
        <v>10081.306934999999</v>
      </c>
      <c r="R138">
        <f>calculate!R138/1000</f>
        <v>10102.067080000001</v>
      </c>
      <c r="S138">
        <f>calculate!S138/1000</f>
        <v>10128.242915000001</v>
      </c>
      <c r="T138">
        <f>calculate!T138/1000</f>
        <v>10176.984125000001</v>
      </c>
      <c r="U138">
        <f>calculate!U138/1000</f>
        <v>10197.744269999999</v>
      </c>
      <c r="V138">
        <f>calculate!V138/1000</f>
        <v>10238.361944999999</v>
      </c>
      <c r="W138">
        <f>calculate!W138/1000</f>
        <v>10242.875019999999</v>
      </c>
      <c r="X138">
        <f>calculate!X138/1000</f>
        <v>10258.219475</v>
      </c>
      <c r="Y138">
        <f>calculate!Y138/1000</f>
        <v>10316.889449999999</v>
      </c>
      <c r="Z138">
        <f>calculate!Z138/1000</f>
        <v>10271.758699999998</v>
      </c>
      <c r="AA138">
        <f>calculate!AA138/1000</f>
        <v>10266.343010000001</v>
      </c>
      <c r="AB138">
        <f>calculate!AB138/1000</f>
        <v>10268.14824</v>
      </c>
      <c r="AC138">
        <f>calculate!AC138/1000</f>
        <v>10276.271775000001</v>
      </c>
      <c r="AD138">
        <f>calculate!AD138/1000</f>
        <v>10271.758699999998</v>
      </c>
      <c r="AE138">
        <f>calculate!AE138/1000</f>
        <v>10257.316859999999</v>
      </c>
      <c r="AF138">
        <f>calculate!AF138/1000</f>
        <v>10257.316859999999</v>
      </c>
      <c r="AG138">
        <f>calculate!AG138/1000</f>
        <v>10257.316859999999</v>
      </c>
      <c r="AH138">
        <f>calculate!AH138/1000</f>
        <v>10257.316859999999</v>
      </c>
      <c r="AI138">
        <f>calculate!AI138/1000</f>
        <v>10257.316859999999</v>
      </c>
      <c r="AJ138">
        <f>calculate!AJ138/1000</f>
        <v>9822.2564299999995</v>
      </c>
      <c r="AK138">
        <f>calculate!AK138/1000</f>
        <v>9787.9570599999988</v>
      </c>
      <c r="AL138">
        <f>calculate!AL138/1000</f>
        <v>9731.0923149999999</v>
      </c>
      <c r="AM138">
        <f>calculate!AM138/1000</f>
        <v>9731.0923149999999</v>
      </c>
      <c r="AN138">
        <f>calculate!AN138/1000</f>
        <v>9727.481855</v>
      </c>
      <c r="AO138">
        <f>calculate!AO138/1000</f>
        <v>9727.481855</v>
      </c>
      <c r="AP138">
        <f>calculate!AP138/1000</f>
        <v>9726.5792400000009</v>
      </c>
      <c r="AQ138">
        <f>calculate!AQ138/1000</f>
        <v>9727.481855</v>
      </c>
      <c r="AR138">
        <f>calculate!AR138/1000</f>
        <v>9727.481855</v>
      </c>
      <c r="AS138">
        <f>calculate!AS138/1000</f>
        <v>9727.481855</v>
      </c>
      <c r="AT138">
        <f>calculate!AT138/1000</f>
        <v>9719.3583199999975</v>
      </c>
      <c r="AU138">
        <f>calculate!AU138/1000</f>
        <v>9721.1635499999993</v>
      </c>
      <c r="AV138">
        <f>calculate!AV138/1000</f>
        <v>9721.1635499999993</v>
      </c>
      <c r="AW138">
        <f>calculate!AW138/1000</f>
        <v>9717.5530899999994</v>
      </c>
      <c r="AX138">
        <f>calculate!AX138/1000</f>
        <v>9717.5530899999994</v>
      </c>
      <c r="AY138">
        <f>calculate!AY138/1000</f>
        <v>9716.6504750000004</v>
      </c>
      <c r="AZ138">
        <f>calculate!AZ138/1000</f>
        <v>9711.2347850000006</v>
      </c>
    </row>
    <row r="139" spans="1:52">
      <c r="A139" s="3" t="s">
        <v>322</v>
      </c>
      <c r="B139" s="5" t="s">
        <v>183</v>
      </c>
      <c r="C139">
        <f>calculate!C139/1000</f>
        <v>0</v>
      </c>
      <c r="D139">
        <f>calculate!D139/1000</f>
        <v>0</v>
      </c>
      <c r="E139">
        <f>calculate!E139/1000</f>
        <v>0</v>
      </c>
      <c r="F139">
        <f>calculate!F139/1000</f>
        <v>0</v>
      </c>
      <c r="G139">
        <f>calculate!G139/1000</f>
        <v>0</v>
      </c>
      <c r="H139">
        <f>calculate!H139/1000</f>
        <v>0</v>
      </c>
      <c r="I139">
        <f>calculate!I139/1000</f>
        <v>0</v>
      </c>
      <c r="J139">
        <f>calculate!J139/1000</f>
        <v>0</v>
      </c>
      <c r="K139">
        <f>calculate!K139/1000</f>
        <v>0</v>
      </c>
      <c r="L139">
        <f>calculate!L139/1000</f>
        <v>0</v>
      </c>
      <c r="M139">
        <f>calculate!M139/1000</f>
        <v>0</v>
      </c>
      <c r="N139">
        <f>calculate!N139/1000</f>
        <v>0</v>
      </c>
      <c r="O139">
        <f>calculate!O139/1000</f>
        <v>0</v>
      </c>
      <c r="P139">
        <f>calculate!P139/1000</f>
        <v>0</v>
      </c>
      <c r="Q139">
        <f>calculate!Q139/1000</f>
        <v>0</v>
      </c>
      <c r="R139">
        <f>calculate!R139/1000</f>
        <v>0</v>
      </c>
      <c r="S139">
        <f>calculate!S139/1000</f>
        <v>0</v>
      </c>
      <c r="T139">
        <f>calculate!T139/1000</f>
        <v>0</v>
      </c>
      <c r="U139">
        <f>calculate!U139/1000</f>
        <v>0</v>
      </c>
      <c r="V139">
        <f>calculate!V139/1000</f>
        <v>0</v>
      </c>
      <c r="W139">
        <f>calculate!W139/1000</f>
        <v>0</v>
      </c>
      <c r="X139">
        <f>calculate!X139/1000</f>
        <v>0</v>
      </c>
      <c r="Y139">
        <f>calculate!Y139/1000</f>
        <v>0</v>
      </c>
      <c r="Z139">
        <f>calculate!Z139/1000</f>
        <v>0</v>
      </c>
      <c r="AA139">
        <f>calculate!AA139/1000</f>
        <v>0</v>
      </c>
      <c r="AB139">
        <f>calculate!AB139/1000</f>
        <v>0</v>
      </c>
      <c r="AC139">
        <f>calculate!AC139/1000</f>
        <v>0</v>
      </c>
      <c r="AD139">
        <f>calculate!AD139/1000</f>
        <v>0</v>
      </c>
      <c r="AE139">
        <f>calculate!AE139/1000</f>
        <v>0</v>
      </c>
      <c r="AF139">
        <f>calculate!AF139/1000</f>
        <v>0</v>
      </c>
      <c r="AG139">
        <f>calculate!AG139/1000</f>
        <v>0</v>
      </c>
      <c r="AH139">
        <f>calculate!AH139/1000</f>
        <v>0</v>
      </c>
      <c r="AI139">
        <f>calculate!AI139/1000</f>
        <v>0</v>
      </c>
      <c r="AJ139">
        <f>calculate!AJ139/1000</f>
        <v>0</v>
      </c>
      <c r="AK139">
        <f>calculate!AK139/1000</f>
        <v>0</v>
      </c>
      <c r="AL139">
        <f>calculate!AL139/1000</f>
        <v>0</v>
      </c>
      <c r="AM139">
        <f>calculate!AM139/1000</f>
        <v>0</v>
      </c>
      <c r="AN139">
        <f>calculate!AN139/1000</f>
        <v>0</v>
      </c>
      <c r="AO139">
        <f>calculate!AO139/1000</f>
        <v>0</v>
      </c>
      <c r="AP139">
        <f>calculate!AP139/1000</f>
        <v>0</v>
      </c>
      <c r="AQ139">
        <f>calculate!AQ139/1000</f>
        <v>0</v>
      </c>
      <c r="AR139">
        <f>calculate!AR139/1000</f>
        <v>0</v>
      </c>
      <c r="AS139">
        <f>calculate!AS139/1000</f>
        <v>0</v>
      </c>
      <c r="AT139">
        <f>calculate!AT139/1000</f>
        <v>0</v>
      </c>
      <c r="AU139">
        <f>calculate!AU139/1000</f>
        <v>0</v>
      </c>
      <c r="AV139">
        <f>calculate!AV139/1000</f>
        <v>0</v>
      </c>
      <c r="AW139">
        <f>calculate!AW139/1000</f>
        <v>0</v>
      </c>
      <c r="AX139">
        <f>calculate!AX139/1000</f>
        <v>0</v>
      </c>
      <c r="AY139">
        <f>calculate!AY139/1000</f>
        <v>0</v>
      </c>
      <c r="AZ139">
        <f>calculate!AZ139/1000</f>
        <v>0</v>
      </c>
    </row>
    <row r="140" spans="1:52">
      <c r="A140" s="3" t="s">
        <v>356</v>
      </c>
      <c r="B140" s="5" t="s">
        <v>130</v>
      </c>
      <c r="C140">
        <f>calculate!C140/1000</f>
        <v>0</v>
      </c>
      <c r="D140">
        <f>calculate!D140/1000</f>
        <v>0</v>
      </c>
      <c r="E140">
        <f>calculate!E140/1000</f>
        <v>0</v>
      </c>
      <c r="F140">
        <f>calculate!F140/1000</f>
        <v>0</v>
      </c>
      <c r="G140">
        <f>calculate!G140/1000</f>
        <v>0</v>
      </c>
      <c r="H140">
        <f>calculate!H140/1000</f>
        <v>0</v>
      </c>
      <c r="I140">
        <f>calculate!I140/1000</f>
        <v>0</v>
      </c>
      <c r="J140">
        <f>calculate!J140/1000</f>
        <v>0</v>
      </c>
      <c r="K140">
        <f>calculate!K140/1000</f>
        <v>0</v>
      </c>
      <c r="L140">
        <f>calculate!L140/1000</f>
        <v>0</v>
      </c>
      <c r="M140">
        <f>calculate!M140/1000</f>
        <v>0</v>
      </c>
      <c r="N140">
        <f>calculate!N140/1000</f>
        <v>0</v>
      </c>
      <c r="O140">
        <f>calculate!O140/1000</f>
        <v>0</v>
      </c>
      <c r="P140">
        <f>calculate!P140/1000</f>
        <v>0</v>
      </c>
      <c r="Q140">
        <f>calculate!Q140/1000</f>
        <v>0</v>
      </c>
      <c r="R140">
        <f>calculate!R140/1000</f>
        <v>0</v>
      </c>
      <c r="S140">
        <f>calculate!S140/1000</f>
        <v>0</v>
      </c>
      <c r="T140">
        <f>calculate!T140/1000</f>
        <v>0</v>
      </c>
      <c r="U140">
        <f>calculate!U140/1000</f>
        <v>0</v>
      </c>
      <c r="V140">
        <f>calculate!V140/1000</f>
        <v>0</v>
      </c>
      <c r="W140">
        <f>calculate!W140/1000</f>
        <v>0</v>
      </c>
      <c r="X140">
        <f>calculate!X140/1000</f>
        <v>0</v>
      </c>
      <c r="Y140">
        <f>calculate!Y140/1000</f>
        <v>0</v>
      </c>
      <c r="Z140">
        <f>calculate!Z140/1000</f>
        <v>0</v>
      </c>
      <c r="AA140">
        <f>calculate!AA140/1000</f>
        <v>0</v>
      </c>
      <c r="AB140">
        <f>calculate!AB140/1000</f>
        <v>0</v>
      </c>
      <c r="AC140">
        <f>calculate!AC140/1000</f>
        <v>0</v>
      </c>
      <c r="AD140">
        <f>calculate!AD140/1000</f>
        <v>0</v>
      </c>
      <c r="AE140">
        <f>calculate!AE140/1000</f>
        <v>0</v>
      </c>
      <c r="AF140">
        <f>calculate!AF140/1000</f>
        <v>0</v>
      </c>
      <c r="AG140">
        <f>calculate!AG140/1000</f>
        <v>0</v>
      </c>
      <c r="AH140">
        <f>calculate!AH140/1000</f>
        <v>0</v>
      </c>
      <c r="AI140">
        <f>calculate!AI140/1000</f>
        <v>0</v>
      </c>
      <c r="AJ140">
        <f>calculate!AJ140/1000</f>
        <v>0</v>
      </c>
      <c r="AK140">
        <f>calculate!AK140/1000</f>
        <v>0</v>
      </c>
      <c r="AL140">
        <f>calculate!AL140/1000</f>
        <v>0</v>
      </c>
      <c r="AM140">
        <f>calculate!AM140/1000</f>
        <v>0</v>
      </c>
      <c r="AN140">
        <f>calculate!AN140/1000</f>
        <v>0</v>
      </c>
      <c r="AO140">
        <f>calculate!AO140/1000</f>
        <v>0</v>
      </c>
      <c r="AP140">
        <f>calculate!AP140/1000</f>
        <v>0</v>
      </c>
      <c r="AQ140">
        <f>calculate!AQ140/1000</f>
        <v>0</v>
      </c>
      <c r="AR140">
        <f>calculate!AR140/1000</f>
        <v>0</v>
      </c>
      <c r="AS140">
        <f>calculate!AS140/1000</f>
        <v>0</v>
      </c>
      <c r="AT140">
        <f>calculate!AT140/1000</f>
        <v>0</v>
      </c>
      <c r="AU140">
        <f>calculate!AU140/1000</f>
        <v>0</v>
      </c>
      <c r="AV140">
        <f>calculate!AV140/1000</f>
        <v>0</v>
      </c>
      <c r="AW140">
        <f>calculate!AW140/1000</f>
        <v>0</v>
      </c>
      <c r="AX140">
        <f>calculate!AX140/1000</f>
        <v>0</v>
      </c>
      <c r="AY140">
        <f>calculate!AY140/1000</f>
        <v>0</v>
      </c>
      <c r="AZ140">
        <f>calculate!AZ140/1000</f>
        <v>0</v>
      </c>
    </row>
    <row r="141" spans="1:52">
      <c r="A141" s="2" t="s">
        <v>251</v>
      </c>
      <c r="B141" s="5" t="s">
        <v>137</v>
      </c>
      <c r="C141">
        <f>calculate!C141/1000</f>
        <v>0</v>
      </c>
      <c r="D141">
        <f>calculate!D141/1000</f>
        <v>0</v>
      </c>
      <c r="E141">
        <f>calculate!E141/1000</f>
        <v>0</v>
      </c>
      <c r="F141">
        <f>calculate!F141/1000</f>
        <v>0</v>
      </c>
      <c r="G141">
        <f>calculate!G141/1000</f>
        <v>0</v>
      </c>
      <c r="H141">
        <f>calculate!H141/1000</f>
        <v>0</v>
      </c>
      <c r="I141">
        <f>calculate!I141/1000</f>
        <v>0</v>
      </c>
      <c r="J141">
        <f>calculate!J141/1000</f>
        <v>0</v>
      </c>
      <c r="K141">
        <f>calculate!K141/1000</f>
        <v>0</v>
      </c>
      <c r="L141">
        <f>calculate!L141/1000</f>
        <v>0</v>
      </c>
      <c r="M141">
        <f>calculate!M141/1000</f>
        <v>0</v>
      </c>
      <c r="N141">
        <f>calculate!N141/1000</f>
        <v>0</v>
      </c>
      <c r="O141">
        <f>calculate!O141/1000</f>
        <v>0</v>
      </c>
      <c r="P141">
        <f>calculate!P141/1000</f>
        <v>0</v>
      </c>
      <c r="Q141">
        <f>calculate!Q141/1000</f>
        <v>0</v>
      </c>
      <c r="R141">
        <f>calculate!R141/1000</f>
        <v>0</v>
      </c>
      <c r="S141">
        <f>calculate!S141/1000</f>
        <v>0</v>
      </c>
      <c r="T141">
        <f>calculate!T141/1000</f>
        <v>0</v>
      </c>
      <c r="U141">
        <f>calculate!U141/1000</f>
        <v>0</v>
      </c>
      <c r="V141">
        <f>calculate!V141/1000</f>
        <v>0</v>
      </c>
      <c r="W141">
        <f>calculate!W141/1000</f>
        <v>0</v>
      </c>
      <c r="X141">
        <f>calculate!X141/1000</f>
        <v>0</v>
      </c>
      <c r="Y141">
        <f>calculate!Y141/1000</f>
        <v>0</v>
      </c>
      <c r="Z141">
        <f>calculate!Z141/1000</f>
        <v>0</v>
      </c>
      <c r="AA141">
        <f>calculate!AA141/1000</f>
        <v>0</v>
      </c>
      <c r="AB141">
        <f>calculate!AB141/1000</f>
        <v>0</v>
      </c>
      <c r="AC141">
        <f>calculate!AC141/1000</f>
        <v>0</v>
      </c>
      <c r="AD141">
        <f>calculate!AD141/1000</f>
        <v>0</v>
      </c>
      <c r="AE141">
        <f>calculate!AE141/1000</f>
        <v>0</v>
      </c>
      <c r="AF141">
        <f>calculate!AF141/1000</f>
        <v>0</v>
      </c>
      <c r="AG141">
        <f>calculate!AG141/1000</f>
        <v>0</v>
      </c>
      <c r="AH141">
        <f>calculate!AH141/1000</f>
        <v>0</v>
      </c>
      <c r="AI141">
        <f>calculate!AI141/1000</f>
        <v>0</v>
      </c>
      <c r="AJ141">
        <f>calculate!AJ141/1000</f>
        <v>0</v>
      </c>
      <c r="AK141">
        <f>calculate!AK141/1000</f>
        <v>0</v>
      </c>
      <c r="AL141">
        <f>calculate!AL141/1000</f>
        <v>0</v>
      </c>
      <c r="AM141">
        <f>calculate!AM141/1000</f>
        <v>0</v>
      </c>
      <c r="AN141">
        <f>calculate!AN141/1000</f>
        <v>0</v>
      </c>
      <c r="AO141">
        <f>calculate!AO141/1000</f>
        <v>0</v>
      </c>
      <c r="AP141">
        <f>calculate!AP141/1000</f>
        <v>0</v>
      </c>
      <c r="AQ141">
        <f>calculate!AQ141/1000</f>
        <v>0</v>
      </c>
      <c r="AR141">
        <f>calculate!AR141/1000</f>
        <v>0</v>
      </c>
      <c r="AS141">
        <f>calculate!AS141/1000</f>
        <v>0</v>
      </c>
      <c r="AT141">
        <f>calculate!AT141/1000</f>
        <v>0</v>
      </c>
      <c r="AU141">
        <f>calculate!AU141/1000</f>
        <v>0</v>
      </c>
      <c r="AV141">
        <f>calculate!AV141/1000</f>
        <v>0</v>
      </c>
      <c r="AW141">
        <f>calculate!AW141/1000</f>
        <v>0</v>
      </c>
      <c r="AX141">
        <f>calculate!AX141/1000</f>
        <v>0</v>
      </c>
      <c r="AY141">
        <f>calculate!AY141/1000</f>
        <v>0</v>
      </c>
      <c r="AZ141">
        <f>calculate!AZ141/1000</f>
        <v>0</v>
      </c>
    </row>
    <row r="142" spans="1:52">
      <c r="A142" s="4" t="s">
        <v>252</v>
      </c>
      <c r="C142">
        <f>calculate!C142/1000</f>
        <v>0</v>
      </c>
      <c r="D142">
        <f>calculate!D142/1000</f>
        <v>0</v>
      </c>
      <c r="E142">
        <f>calculate!E142/1000</f>
        <v>0</v>
      </c>
      <c r="F142">
        <f>calculate!F142/1000</f>
        <v>0</v>
      </c>
      <c r="G142">
        <f>calculate!G142/1000</f>
        <v>0</v>
      </c>
      <c r="H142">
        <f>calculate!H142/1000</f>
        <v>0</v>
      </c>
      <c r="I142">
        <f>calculate!I142/1000</f>
        <v>0</v>
      </c>
      <c r="J142">
        <f>calculate!J142/1000</f>
        <v>0</v>
      </c>
      <c r="K142">
        <f>calculate!K142/1000</f>
        <v>0</v>
      </c>
      <c r="L142">
        <f>calculate!L142/1000</f>
        <v>0</v>
      </c>
      <c r="M142">
        <f>calculate!M142/1000</f>
        <v>0</v>
      </c>
      <c r="N142">
        <f>calculate!N142/1000</f>
        <v>0</v>
      </c>
      <c r="O142">
        <f>calculate!O142/1000</f>
        <v>0</v>
      </c>
      <c r="P142">
        <f>calculate!P142/1000</f>
        <v>0</v>
      </c>
      <c r="Q142">
        <f>calculate!Q142/1000</f>
        <v>0</v>
      </c>
      <c r="R142">
        <f>calculate!R142/1000</f>
        <v>0</v>
      </c>
      <c r="S142">
        <f>calculate!S142/1000</f>
        <v>0</v>
      </c>
      <c r="T142">
        <f>calculate!T142/1000</f>
        <v>0</v>
      </c>
      <c r="U142">
        <f>calculate!U142/1000</f>
        <v>0</v>
      </c>
      <c r="V142">
        <f>calculate!V142/1000</f>
        <v>0</v>
      </c>
      <c r="W142">
        <f>calculate!W142/1000</f>
        <v>0</v>
      </c>
      <c r="X142">
        <f>calculate!X142/1000</f>
        <v>0</v>
      </c>
      <c r="Y142">
        <f>calculate!Y142/1000</f>
        <v>0</v>
      </c>
      <c r="Z142">
        <f>calculate!Z142/1000</f>
        <v>0</v>
      </c>
      <c r="AA142">
        <f>calculate!AA142/1000</f>
        <v>0</v>
      </c>
      <c r="AB142">
        <f>calculate!AB142/1000</f>
        <v>0</v>
      </c>
      <c r="AC142">
        <f>calculate!AC142/1000</f>
        <v>0</v>
      </c>
      <c r="AD142">
        <f>calculate!AD142/1000</f>
        <v>0</v>
      </c>
      <c r="AE142">
        <f>calculate!AE142/1000</f>
        <v>0</v>
      </c>
      <c r="AF142">
        <f>calculate!AF142/1000</f>
        <v>0</v>
      </c>
      <c r="AG142">
        <f>calculate!AG142/1000</f>
        <v>0</v>
      </c>
      <c r="AH142">
        <f>calculate!AH142/1000</f>
        <v>0</v>
      </c>
      <c r="AI142">
        <f>calculate!AI142/1000</f>
        <v>0</v>
      </c>
      <c r="AJ142">
        <f>calculate!AJ142/1000</f>
        <v>0</v>
      </c>
      <c r="AK142">
        <f>calculate!AK142/1000</f>
        <v>0</v>
      </c>
      <c r="AL142">
        <f>calculate!AL142/1000</f>
        <v>0</v>
      </c>
      <c r="AM142">
        <f>calculate!AM142/1000</f>
        <v>0</v>
      </c>
      <c r="AN142">
        <f>calculate!AN142/1000</f>
        <v>0</v>
      </c>
      <c r="AO142">
        <f>calculate!AO142/1000</f>
        <v>0</v>
      </c>
      <c r="AP142">
        <f>calculate!AP142/1000</f>
        <v>0</v>
      </c>
      <c r="AQ142">
        <f>calculate!AQ142/1000</f>
        <v>0</v>
      </c>
      <c r="AR142">
        <f>calculate!AR142/1000</f>
        <v>0</v>
      </c>
      <c r="AS142">
        <f>calculate!AS142/1000</f>
        <v>0</v>
      </c>
      <c r="AT142">
        <f>calculate!AT142/1000</f>
        <v>0</v>
      </c>
      <c r="AU142">
        <f>calculate!AU142/1000</f>
        <v>0</v>
      </c>
      <c r="AV142">
        <f>calculate!AV142/1000</f>
        <v>0</v>
      </c>
      <c r="AW142">
        <f>calculate!AW142/1000</f>
        <v>0</v>
      </c>
      <c r="AX142">
        <f>calculate!AX142/1000</f>
        <v>0</v>
      </c>
      <c r="AY142">
        <f>calculate!AY142/1000</f>
        <v>0</v>
      </c>
      <c r="AZ142">
        <f>calculate!AZ142/1000</f>
        <v>0</v>
      </c>
    </row>
    <row r="143" spans="1:52">
      <c r="A143" s="2" t="s">
        <v>253</v>
      </c>
      <c r="B143" s="5" t="s">
        <v>220</v>
      </c>
      <c r="C143">
        <f>calculate!C143/1000</f>
        <v>0</v>
      </c>
      <c r="D143">
        <f>calculate!D143/1000</f>
        <v>0</v>
      </c>
      <c r="E143">
        <f>calculate!E143/1000</f>
        <v>0</v>
      </c>
      <c r="F143">
        <f>calculate!F143/1000</f>
        <v>0</v>
      </c>
      <c r="G143">
        <f>calculate!G143/1000</f>
        <v>0</v>
      </c>
      <c r="H143">
        <f>calculate!H143/1000</f>
        <v>0</v>
      </c>
      <c r="I143">
        <f>calculate!I143/1000</f>
        <v>0</v>
      </c>
      <c r="J143">
        <f>calculate!J143/1000</f>
        <v>0</v>
      </c>
      <c r="K143">
        <f>calculate!K143/1000</f>
        <v>0</v>
      </c>
      <c r="L143">
        <f>calculate!L143/1000</f>
        <v>0</v>
      </c>
      <c r="M143">
        <f>calculate!M143/1000</f>
        <v>0</v>
      </c>
      <c r="N143">
        <f>calculate!N143/1000</f>
        <v>0</v>
      </c>
      <c r="O143">
        <f>calculate!O143/1000</f>
        <v>0</v>
      </c>
      <c r="P143">
        <f>calculate!P143/1000</f>
        <v>0</v>
      </c>
      <c r="Q143">
        <f>calculate!Q143/1000</f>
        <v>0</v>
      </c>
      <c r="R143">
        <f>calculate!R143/1000</f>
        <v>0</v>
      </c>
      <c r="S143">
        <f>calculate!S143/1000</f>
        <v>0</v>
      </c>
      <c r="T143">
        <f>calculate!T143/1000</f>
        <v>0</v>
      </c>
      <c r="U143">
        <f>calculate!U143/1000</f>
        <v>0</v>
      </c>
      <c r="V143">
        <f>calculate!V143/1000</f>
        <v>0</v>
      </c>
      <c r="W143">
        <f>calculate!W143/1000</f>
        <v>0</v>
      </c>
      <c r="X143">
        <f>calculate!X143/1000</f>
        <v>0</v>
      </c>
      <c r="Y143">
        <f>calculate!Y143/1000</f>
        <v>0</v>
      </c>
      <c r="Z143">
        <f>calculate!Z143/1000</f>
        <v>0</v>
      </c>
      <c r="AA143">
        <f>calculate!AA143/1000</f>
        <v>0</v>
      </c>
      <c r="AB143">
        <f>calculate!AB143/1000</f>
        <v>0</v>
      </c>
      <c r="AC143">
        <f>calculate!AC143/1000</f>
        <v>0</v>
      </c>
      <c r="AD143">
        <f>calculate!AD143/1000</f>
        <v>0</v>
      </c>
      <c r="AE143">
        <f>calculate!AE143/1000</f>
        <v>0</v>
      </c>
      <c r="AF143">
        <f>calculate!AF143/1000</f>
        <v>0</v>
      </c>
      <c r="AG143">
        <f>calculate!AG143/1000</f>
        <v>0</v>
      </c>
      <c r="AH143">
        <f>calculate!AH143/1000</f>
        <v>0</v>
      </c>
      <c r="AI143">
        <f>calculate!AI143/1000</f>
        <v>0</v>
      </c>
      <c r="AJ143">
        <f>calculate!AJ143/1000</f>
        <v>0</v>
      </c>
      <c r="AK143">
        <f>calculate!AK143/1000</f>
        <v>0</v>
      </c>
      <c r="AL143">
        <f>calculate!AL143/1000</f>
        <v>0</v>
      </c>
      <c r="AM143">
        <f>calculate!AM143/1000</f>
        <v>0</v>
      </c>
      <c r="AN143">
        <f>calculate!AN143/1000</f>
        <v>0</v>
      </c>
      <c r="AO143">
        <f>calculate!AO143/1000</f>
        <v>0</v>
      </c>
      <c r="AP143">
        <f>calculate!AP143/1000</f>
        <v>0</v>
      </c>
      <c r="AQ143">
        <f>calculate!AQ143/1000</f>
        <v>0</v>
      </c>
      <c r="AR143">
        <f>calculate!AR143/1000</f>
        <v>0</v>
      </c>
      <c r="AS143">
        <f>calculate!AS143/1000</f>
        <v>0</v>
      </c>
      <c r="AT143">
        <f>calculate!AT143/1000</f>
        <v>0</v>
      </c>
      <c r="AU143">
        <f>calculate!AU143/1000</f>
        <v>0</v>
      </c>
      <c r="AV143">
        <f>calculate!AV143/1000</f>
        <v>0</v>
      </c>
      <c r="AW143">
        <f>calculate!AW143/1000</f>
        <v>0</v>
      </c>
      <c r="AX143">
        <f>calculate!AX143/1000</f>
        <v>0</v>
      </c>
      <c r="AY143">
        <f>calculate!AY143/1000</f>
        <v>0</v>
      </c>
      <c r="AZ143">
        <f>calculate!AZ143/1000</f>
        <v>0</v>
      </c>
    </row>
    <row r="144" spans="1:52">
      <c r="A144" s="3" t="s">
        <v>323</v>
      </c>
      <c r="B144" s="5" t="s">
        <v>226</v>
      </c>
      <c r="C144">
        <f>calculate!C144/1000</f>
        <v>0</v>
      </c>
      <c r="D144">
        <f>calculate!D144/1000</f>
        <v>0</v>
      </c>
      <c r="E144">
        <f>calculate!E144/1000</f>
        <v>0</v>
      </c>
      <c r="F144">
        <f>calculate!F144/1000</f>
        <v>0</v>
      </c>
      <c r="G144">
        <f>calculate!G144/1000</f>
        <v>0</v>
      </c>
      <c r="H144">
        <f>calculate!H144/1000</f>
        <v>0</v>
      </c>
      <c r="I144">
        <f>calculate!I144/1000</f>
        <v>0</v>
      </c>
      <c r="J144">
        <f>calculate!J144/1000</f>
        <v>0</v>
      </c>
      <c r="K144">
        <f>calculate!K144/1000</f>
        <v>0</v>
      </c>
      <c r="L144">
        <f>calculate!L144/1000</f>
        <v>0</v>
      </c>
      <c r="M144">
        <f>calculate!M144/1000</f>
        <v>0</v>
      </c>
      <c r="N144">
        <f>calculate!N144/1000</f>
        <v>0</v>
      </c>
      <c r="O144">
        <f>calculate!O144/1000</f>
        <v>0</v>
      </c>
      <c r="P144">
        <f>calculate!P144/1000</f>
        <v>0</v>
      </c>
      <c r="Q144">
        <f>calculate!Q144/1000</f>
        <v>0</v>
      </c>
      <c r="R144">
        <f>calculate!R144/1000</f>
        <v>0</v>
      </c>
      <c r="S144">
        <f>calculate!S144/1000</f>
        <v>0</v>
      </c>
      <c r="T144">
        <f>calculate!T144/1000</f>
        <v>0</v>
      </c>
      <c r="U144">
        <f>calculate!U144/1000</f>
        <v>0</v>
      </c>
      <c r="V144">
        <f>calculate!V144/1000</f>
        <v>0</v>
      </c>
      <c r="W144">
        <f>calculate!W144/1000</f>
        <v>0</v>
      </c>
      <c r="X144">
        <f>calculate!X144/1000</f>
        <v>0</v>
      </c>
      <c r="Y144">
        <f>calculate!Y144/1000</f>
        <v>0</v>
      </c>
      <c r="Z144">
        <f>calculate!Z144/1000</f>
        <v>0</v>
      </c>
      <c r="AA144">
        <f>calculate!AA144/1000</f>
        <v>0</v>
      </c>
      <c r="AB144">
        <f>calculate!AB144/1000</f>
        <v>0</v>
      </c>
      <c r="AC144">
        <f>calculate!AC144/1000</f>
        <v>0</v>
      </c>
      <c r="AD144">
        <f>calculate!AD144/1000</f>
        <v>0</v>
      </c>
      <c r="AE144">
        <f>calculate!AE144/1000</f>
        <v>0</v>
      </c>
      <c r="AF144">
        <f>calculate!AF144/1000</f>
        <v>0</v>
      </c>
      <c r="AG144">
        <f>calculate!AG144/1000</f>
        <v>0</v>
      </c>
      <c r="AH144">
        <f>calculate!AH144/1000</f>
        <v>0</v>
      </c>
      <c r="AI144">
        <f>calculate!AI144/1000</f>
        <v>0</v>
      </c>
      <c r="AJ144">
        <f>calculate!AJ144/1000</f>
        <v>0</v>
      </c>
      <c r="AK144">
        <f>calculate!AK144/1000</f>
        <v>0</v>
      </c>
      <c r="AL144">
        <f>calculate!AL144/1000</f>
        <v>0</v>
      </c>
      <c r="AM144">
        <f>calculate!AM144/1000</f>
        <v>0</v>
      </c>
      <c r="AN144">
        <f>calculate!AN144/1000</f>
        <v>0</v>
      </c>
      <c r="AO144">
        <f>calculate!AO144/1000</f>
        <v>0</v>
      </c>
      <c r="AP144">
        <f>calculate!AP144/1000</f>
        <v>0</v>
      </c>
      <c r="AQ144">
        <f>calculate!AQ144/1000</f>
        <v>0</v>
      </c>
      <c r="AR144">
        <f>calculate!AR144/1000</f>
        <v>0</v>
      </c>
      <c r="AS144">
        <f>calculate!AS144/1000</f>
        <v>0</v>
      </c>
      <c r="AT144">
        <f>calculate!AT144/1000</f>
        <v>0</v>
      </c>
      <c r="AU144">
        <f>calculate!AU144/1000</f>
        <v>0</v>
      </c>
      <c r="AV144">
        <f>calculate!AV144/1000</f>
        <v>0</v>
      </c>
      <c r="AW144">
        <f>calculate!AW144/1000</f>
        <v>0</v>
      </c>
      <c r="AX144">
        <f>calculate!AX144/1000</f>
        <v>0</v>
      </c>
      <c r="AY144">
        <f>calculate!AY144/1000</f>
        <v>0</v>
      </c>
      <c r="AZ144">
        <f>calculate!AZ144/1000</f>
        <v>0</v>
      </c>
    </row>
    <row r="145" spans="1:52">
      <c r="A145" s="3" t="s">
        <v>324</v>
      </c>
      <c r="B145" s="5" t="s">
        <v>194</v>
      </c>
      <c r="C145">
        <f>calculate!C145/1000</f>
        <v>0</v>
      </c>
      <c r="D145">
        <f>calculate!D145/1000</f>
        <v>0</v>
      </c>
      <c r="E145">
        <f>calculate!E145/1000</f>
        <v>0</v>
      </c>
      <c r="F145">
        <f>calculate!F145/1000</f>
        <v>0</v>
      </c>
      <c r="G145">
        <f>calculate!G145/1000</f>
        <v>0</v>
      </c>
      <c r="H145">
        <f>calculate!H145/1000</f>
        <v>0</v>
      </c>
      <c r="I145">
        <f>calculate!I145/1000</f>
        <v>0</v>
      </c>
      <c r="J145">
        <f>calculate!J145/1000</f>
        <v>0</v>
      </c>
      <c r="K145">
        <f>calculate!K145/1000</f>
        <v>0</v>
      </c>
      <c r="L145">
        <f>calculate!L145/1000</f>
        <v>0</v>
      </c>
      <c r="M145">
        <f>calculate!M145/1000</f>
        <v>0</v>
      </c>
      <c r="N145">
        <f>calculate!N145/1000</f>
        <v>0</v>
      </c>
      <c r="O145">
        <f>calculate!O145/1000</f>
        <v>0</v>
      </c>
      <c r="P145">
        <f>calculate!P145/1000</f>
        <v>0</v>
      </c>
      <c r="Q145">
        <f>calculate!Q145/1000</f>
        <v>0</v>
      </c>
      <c r="R145">
        <f>calculate!R145/1000</f>
        <v>0</v>
      </c>
      <c r="S145">
        <f>calculate!S145/1000</f>
        <v>0</v>
      </c>
      <c r="T145">
        <f>calculate!T145/1000</f>
        <v>0</v>
      </c>
      <c r="U145">
        <f>calculate!U145/1000</f>
        <v>0</v>
      </c>
      <c r="V145">
        <f>calculate!V145/1000</f>
        <v>0</v>
      </c>
      <c r="W145">
        <f>calculate!W145/1000</f>
        <v>0</v>
      </c>
      <c r="X145">
        <f>calculate!X145/1000</f>
        <v>0</v>
      </c>
      <c r="Y145">
        <f>calculate!Y145/1000</f>
        <v>0</v>
      </c>
      <c r="Z145">
        <f>calculate!Z145/1000</f>
        <v>0</v>
      </c>
      <c r="AA145">
        <f>calculate!AA145/1000</f>
        <v>0</v>
      </c>
      <c r="AB145">
        <f>calculate!AB145/1000</f>
        <v>0</v>
      </c>
      <c r="AC145">
        <f>calculate!AC145/1000</f>
        <v>0</v>
      </c>
      <c r="AD145">
        <f>calculate!AD145/1000</f>
        <v>0</v>
      </c>
      <c r="AE145">
        <f>calculate!AE145/1000</f>
        <v>0</v>
      </c>
      <c r="AF145">
        <f>calculate!AF145/1000</f>
        <v>0</v>
      </c>
      <c r="AG145">
        <f>calculate!AG145/1000</f>
        <v>0</v>
      </c>
      <c r="AH145">
        <f>calculate!AH145/1000</f>
        <v>0</v>
      </c>
      <c r="AI145">
        <f>calculate!AI145/1000</f>
        <v>0</v>
      </c>
      <c r="AJ145">
        <f>calculate!AJ145/1000</f>
        <v>0</v>
      </c>
      <c r="AK145">
        <f>calculate!AK145/1000</f>
        <v>0</v>
      </c>
      <c r="AL145">
        <f>calculate!AL145/1000</f>
        <v>0</v>
      </c>
      <c r="AM145">
        <f>calculate!AM145/1000</f>
        <v>0</v>
      </c>
      <c r="AN145">
        <f>calculate!AN145/1000</f>
        <v>0</v>
      </c>
      <c r="AO145">
        <f>calculate!AO145/1000</f>
        <v>0</v>
      </c>
      <c r="AP145">
        <f>calculate!AP145/1000</f>
        <v>0</v>
      </c>
      <c r="AQ145">
        <f>calculate!AQ145/1000</f>
        <v>0</v>
      </c>
      <c r="AR145">
        <f>calculate!AR145/1000</f>
        <v>0</v>
      </c>
      <c r="AS145">
        <f>calculate!AS145/1000</f>
        <v>0</v>
      </c>
      <c r="AT145">
        <f>calculate!AT145/1000</f>
        <v>0</v>
      </c>
      <c r="AU145">
        <f>calculate!AU145/1000</f>
        <v>0</v>
      </c>
      <c r="AV145">
        <f>calculate!AV145/1000</f>
        <v>0</v>
      </c>
      <c r="AW145">
        <f>calculate!AW145/1000</f>
        <v>0</v>
      </c>
      <c r="AX145">
        <f>calculate!AX145/1000</f>
        <v>0</v>
      </c>
      <c r="AY145">
        <f>calculate!AY145/1000</f>
        <v>0</v>
      </c>
      <c r="AZ145">
        <f>calculate!AZ145/1000</f>
        <v>0</v>
      </c>
    </row>
    <row r="146" spans="1:52">
      <c r="A146" s="3" t="s">
        <v>325</v>
      </c>
      <c r="B146" s="5" t="s">
        <v>184</v>
      </c>
      <c r="C146">
        <f>calculate!C146/1000</f>
        <v>444.65071437500001</v>
      </c>
      <c r="D146">
        <f>calculate!D146/1000</f>
        <v>451.00286743749996</v>
      </c>
      <c r="E146">
        <f>calculate!E146/1000</f>
        <v>457.35502050000002</v>
      </c>
      <c r="F146">
        <f>calculate!F146/1000</f>
        <v>463.70717356250003</v>
      </c>
      <c r="G146">
        <f>calculate!G146/1000</f>
        <v>470.05932662499998</v>
      </c>
      <c r="H146">
        <f>calculate!H146/1000</f>
        <v>476.4114796875001</v>
      </c>
      <c r="I146">
        <f>calculate!I146/1000</f>
        <v>482.76363275000006</v>
      </c>
      <c r="J146">
        <f>calculate!J146/1000</f>
        <v>489.11578581250006</v>
      </c>
      <c r="K146">
        <f>calculate!K146/1000</f>
        <v>495.46793887500024</v>
      </c>
      <c r="L146">
        <f>calculate!L146/1000</f>
        <v>501.82009193750019</v>
      </c>
      <c r="M146">
        <f>calculate!M146/1000</f>
        <v>508.17224499999992</v>
      </c>
      <c r="N146">
        <f>calculate!N146/1000</f>
        <v>506.36701500000004</v>
      </c>
      <c r="O146">
        <f>calculate!O146/1000</f>
        <v>506.36701500000004</v>
      </c>
      <c r="P146">
        <f>calculate!P146/1000</f>
        <v>760.00183000000004</v>
      </c>
      <c r="Q146">
        <f>calculate!Q146/1000</f>
        <v>927.88821999999993</v>
      </c>
      <c r="R146">
        <f>calculate!R146/1000</f>
        <v>927.88821999999993</v>
      </c>
      <c r="S146">
        <f>calculate!S146/1000</f>
        <v>927.88821999999993</v>
      </c>
      <c r="T146">
        <f>calculate!T146/1000</f>
        <v>917.05683999999985</v>
      </c>
      <c r="U146">
        <f>calculate!U146/1000</f>
        <v>917.95945499999993</v>
      </c>
      <c r="V146">
        <f>calculate!V146/1000</f>
        <v>917.95945499999993</v>
      </c>
      <c r="W146">
        <f>calculate!W146/1000</f>
        <v>907.12807499999997</v>
      </c>
      <c r="X146">
        <f>calculate!X146/1000</f>
        <v>907.12807499999997</v>
      </c>
      <c r="Y146">
        <f>calculate!Y146/1000</f>
        <v>918.8620699999999</v>
      </c>
      <c r="Z146">
        <f>calculate!Z146/1000</f>
        <v>918.8620699999999</v>
      </c>
      <c r="AA146">
        <f>calculate!AA146/1000</f>
        <v>918.8620699999999</v>
      </c>
      <c r="AB146">
        <f>calculate!AB146/1000</f>
        <v>918.8620699999999</v>
      </c>
      <c r="AC146">
        <f>calculate!AC146/1000</f>
        <v>918.8620699999999</v>
      </c>
      <c r="AD146">
        <f>calculate!AD146/1000</f>
        <v>918.8620699999999</v>
      </c>
      <c r="AE146">
        <f>calculate!AE146/1000</f>
        <v>918.8620699999999</v>
      </c>
      <c r="AF146">
        <f>calculate!AF146/1000</f>
        <v>918.8620699999999</v>
      </c>
      <c r="AG146">
        <f>calculate!AG146/1000</f>
        <v>864.70516999999995</v>
      </c>
      <c r="AH146">
        <f>calculate!AH146/1000</f>
        <v>973.01896999999997</v>
      </c>
      <c r="AI146">
        <f>calculate!AI146/1000</f>
        <v>920.66729999999995</v>
      </c>
      <c r="AJ146">
        <f>calculate!AJ146/1000</f>
        <v>920.66729999999995</v>
      </c>
      <c r="AK146">
        <f>calculate!AK146/1000</f>
        <v>920.66729999999995</v>
      </c>
      <c r="AL146">
        <f>calculate!AL146/1000</f>
        <v>920.66729999999995</v>
      </c>
      <c r="AM146">
        <f>calculate!AM146/1000</f>
        <v>920.66729999999995</v>
      </c>
      <c r="AN146">
        <f>calculate!AN146/1000</f>
        <v>920.66729999999995</v>
      </c>
      <c r="AO146">
        <f>calculate!AO146/1000</f>
        <v>920.66729999999995</v>
      </c>
      <c r="AP146">
        <f>calculate!AP146/1000</f>
        <v>1097.5798399999999</v>
      </c>
      <c r="AQ146">
        <f>calculate!AQ146/1000</f>
        <v>1274.4923800000001</v>
      </c>
      <c r="AR146">
        <f>calculate!AR146/1000</f>
        <v>1430.2566505500001</v>
      </c>
      <c r="AS146">
        <f>calculate!AS146/1000</f>
        <v>1586.0209210999997</v>
      </c>
      <c r="AT146">
        <f>calculate!AT146/1000</f>
        <v>1741.7851916499997</v>
      </c>
      <c r="AU146">
        <f>calculate!AU146/1000</f>
        <v>1897.5494621999997</v>
      </c>
      <c r="AV146">
        <f>calculate!AV146/1000</f>
        <v>2053.3137327499999</v>
      </c>
      <c r="AW146">
        <f>calculate!AW146/1000</f>
        <v>2209.0780033000001</v>
      </c>
      <c r="AX146">
        <f>calculate!AX146/1000</f>
        <v>2364.8512999999998</v>
      </c>
      <c r="AY146">
        <f>calculate!AY146/1000</f>
        <v>2652.7854849999999</v>
      </c>
      <c r="AZ146">
        <f>calculate!AZ146/1000</f>
        <v>2652.7854849999999</v>
      </c>
    </row>
    <row r="147" spans="1:52">
      <c r="A147" s="3" t="s">
        <v>326</v>
      </c>
      <c r="B147" s="5" t="s">
        <v>186</v>
      </c>
      <c r="C147">
        <f>calculate!C147/1000</f>
        <v>569.08775000000003</v>
      </c>
      <c r="D147">
        <f>calculate!D147/1000</f>
        <v>577.2175749999999</v>
      </c>
      <c r="E147">
        <f>calculate!E147/1000</f>
        <v>585.34739999999988</v>
      </c>
      <c r="F147">
        <f>calculate!F147/1000</f>
        <v>593.47722499999986</v>
      </c>
      <c r="G147">
        <f>calculate!G147/1000</f>
        <v>601.60704999999984</v>
      </c>
      <c r="H147">
        <f>calculate!H147/1000</f>
        <v>609.73687499999971</v>
      </c>
      <c r="I147">
        <f>calculate!I147/1000</f>
        <v>617.86669999999981</v>
      </c>
      <c r="J147">
        <f>calculate!J147/1000</f>
        <v>625.99652499999979</v>
      </c>
      <c r="K147">
        <f>calculate!K147/1000</f>
        <v>634.12634999999977</v>
      </c>
      <c r="L147">
        <f>calculate!L147/1000</f>
        <v>642.25617499999964</v>
      </c>
      <c r="M147">
        <f>calculate!M147/1000</f>
        <v>650.38599999999997</v>
      </c>
      <c r="N147">
        <f>calculate!N147/1000</f>
        <v>650.38599999999997</v>
      </c>
      <c r="O147">
        <f>calculate!O147/1000</f>
        <v>650.38599999999997</v>
      </c>
      <c r="P147">
        <f>calculate!P147/1000</f>
        <v>650.38599999999997</v>
      </c>
      <c r="Q147">
        <f>calculate!Q147/1000</f>
        <v>650.38599999999997</v>
      </c>
      <c r="R147">
        <f>calculate!R147/1000</f>
        <v>650.38599999999997</v>
      </c>
      <c r="S147">
        <f>calculate!S147/1000</f>
        <v>650.38599999999997</v>
      </c>
      <c r="T147">
        <f>calculate!T147/1000</f>
        <v>568.61599999999999</v>
      </c>
      <c r="U147">
        <f>calculate!U147/1000</f>
        <v>569.87400000000002</v>
      </c>
      <c r="V147">
        <f>calculate!V147/1000</f>
        <v>569.87400000000002</v>
      </c>
      <c r="W147">
        <f>calculate!W147/1000</f>
        <v>569.87400000000002</v>
      </c>
      <c r="X147">
        <f>calculate!X147/1000</f>
        <v>569.87400000000002</v>
      </c>
      <c r="Y147">
        <f>calculate!Y147/1000</f>
        <v>569.87400000000002</v>
      </c>
      <c r="Z147">
        <f>calculate!Z147/1000</f>
        <v>568.61599999999999</v>
      </c>
      <c r="AA147">
        <f>calculate!AA147/1000</f>
        <v>569.87400000000002</v>
      </c>
      <c r="AB147">
        <f>calculate!AB147/1000</f>
        <v>569.87400000000002</v>
      </c>
      <c r="AC147">
        <f>calculate!AC147/1000</f>
        <v>569.87400000000002</v>
      </c>
      <c r="AD147">
        <f>calculate!AD147/1000</f>
        <v>569.87400000000002</v>
      </c>
      <c r="AE147">
        <f>calculate!AE147/1000</f>
        <v>569.87400000000002</v>
      </c>
      <c r="AF147">
        <f>calculate!AF147/1000</f>
        <v>569.87400000000002</v>
      </c>
      <c r="AG147">
        <f>calculate!AG147/1000</f>
        <v>569.87400000000002</v>
      </c>
      <c r="AH147">
        <f>calculate!AH147/1000</f>
        <v>569.87400000000002</v>
      </c>
      <c r="AI147">
        <f>calculate!AI147/1000</f>
        <v>569.87400000000002</v>
      </c>
      <c r="AJ147">
        <f>calculate!AJ147/1000</f>
        <v>569.87400000000002</v>
      </c>
      <c r="AK147">
        <f>calculate!AK147/1000</f>
        <v>569.87400000000002</v>
      </c>
      <c r="AL147">
        <f>calculate!AL147/1000</f>
        <v>569.87400000000002</v>
      </c>
      <c r="AM147">
        <f>calculate!AM147/1000</f>
        <v>569.87400000000002</v>
      </c>
      <c r="AN147">
        <f>calculate!AN147/1000</f>
        <v>569.87400000000002</v>
      </c>
      <c r="AO147">
        <f>calculate!AO147/1000</f>
        <v>569.87400000000002</v>
      </c>
      <c r="AP147">
        <f>calculate!AP147/1000</f>
        <v>569.87400000000002</v>
      </c>
      <c r="AQ147">
        <f>calculate!AQ147/1000</f>
        <v>569.87400000000002</v>
      </c>
      <c r="AR147">
        <f>calculate!AR147/1000</f>
        <v>569.87400000000002</v>
      </c>
      <c r="AS147">
        <f>calculate!AS147/1000</f>
        <v>569.87400000000002</v>
      </c>
      <c r="AT147">
        <f>calculate!AT147/1000</f>
        <v>569.87400000000002</v>
      </c>
      <c r="AU147">
        <f>calculate!AU147/1000</f>
        <v>569.87400000000002</v>
      </c>
      <c r="AV147">
        <f>calculate!AV147/1000</f>
        <v>569.87400000000002</v>
      </c>
      <c r="AW147">
        <f>calculate!AW147/1000</f>
        <v>569.87400000000002</v>
      </c>
      <c r="AX147">
        <f>calculate!AX147/1000</f>
        <v>569.87400000000002</v>
      </c>
      <c r="AY147">
        <f>calculate!AY147/1000</f>
        <v>569.87400000000002</v>
      </c>
      <c r="AZ147">
        <f>calculate!AZ147/1000</f>
        <v>569.87400000000002</v>
      </c>
    </row>
    <row r="148" spans="1:52">
      <c r="A148" s="3" t="s">
        <v>327</v>
      </c>
      <c r="B148" s="5" t="s">
        <v>200</v>
      </c>
      <c r="C148">
        <f>calculate!C148/1000</f>
        <v>0</v>
      </c>
      <c r="D148">
        <f>calculate!D148/1000</f>
        <v>0</v>
      </c>
      <c r="E148">
        <f>calculate!E148/1000</f>
        <v>0</v>
      </c>
      <c r="F148">
        <f>calculate!F148/1000</f>
        <v>0</v>
      </c>
      <c r="G148">
        <f>calculate!G148/1000</f>
        <v>0</v>
      </c>
      <c r="H148">
        <f>calculate!H148/1000</f>
        <v>0</v>
      </c>
      <c r="I148">
        <f>calculate!I148/1000</f>
        <v>0</v>
      </c>
      <c r="J148">
        <f>calculate!J148/1000</f>
        <v>0</v>
      </c>
      <c r="K148">
        <f>calculate!K148/1000</f>
        <v>0</v>
      </c>
      <c r="L148">
        <f>calculate!L148/1000</f>
        <v>0</v>
      </c>
      <c r="M148">
        <f>calculate!M148/1000</f>
        <v>0</v>
      </c>
      <c r="N148">
        <f>calculate!N148/1000</f>
        <v>0</v>
      </c>
      <c r="O148">
        <f>calculate!O148/1000</f>
        <v>0</v>
      </c>
      <c r="P148">
        <f>calculate!P148/1000</f>
        <v>0</v>
      </c>
      <c r="Q148">
        <f>calculate!Q148/1000</f>
        <v>0</v>
      </c>
      <c r="R148">
        <f>calculate!R148/1000</f>
        <v>0</v>
      </c>
      <c r="S148">
        <f>calculate!S148/1000</f>
        <v>0</v>
      </c>
      <c r="T148">
        <f>calculate!T148/1000</f>
        <v>0</v>
      </c>
      <c r="U148">
        <f>calculate!U148/1000</f>
        <v>0</v>
      </c>
      <c r="V148">
        <f>calculate!V148/1000</f>
        <v>0</v>
      </c>
      <c r="W148">
        <f>calculate!W148/1000</f>
        <v>0</v>
      </c>
      <c r="X148">
        <f>calculate!X148/1000</f>
        <v>0</v>
      </c>
      <c r="Y148">
        <f>calculate!Y148/1000</f>
        <v>0</v>
      </c>
      <c r="Z148">
        <f>calculate!Z148/1000</f>
        <v>0</v>
      </c>
      <c r="AA148">
        <f>calculate!AA148/1000</f>
        <v>0</v>
      </c>
      <c r="AB148">
        <f>calculate!AB148/1000</f>
        <v>0</v>
      </c>
      <c r="AC148">
        <f>calculate!AC148/1000</f>
        <v>0</v>
      </c>
      <c r="AD148">
        <f>calculate!AD148/1000</f>
        <v>0</v>
      </c>
      <c r="AE148">
        <f>calculate!AE148/1000</f>
        <v>0</v>
      </c>
      <c r="AF148">
        <f>calculate!AF148/1000</f>
        <v>0</v>
      </c>
      <c r="AG148">
        <f>calculate!AG148/1000</f>
        <v>0</v>
      </c>
      <c r="AH148">
        <f>calculate!AH148/1000</f>
        <v>0</v>
      </c>
      <c r="AI148">
        <f>calculate!AI148/1000</f>
        <v>0</v>
      </c>
      <c r="AJ148">
        <f>calculate!AJ148/1000</f>
        <v>0</v>
      </c>
      <c r="AK148">
        <f>calculate!AK148/1000</f>
        <v>0</v>
      </c>
      <c r="AL148">
        <f>calculate!AL148/1000</f>
        <v>0</v>
      </c>
      <c r="AM148">
        <f>calculate!AM148/1000</f>
        <v>0</v>
      </c>
      <c r="AN148">
        <f>calculate!AN148/1000</f>
        <v>0</v>
      </c>
      <c r="AO148">
        <f>calculate!AO148/1000</f>
        <v>0</v>
      </c>
      <c r="AP148">
        <f>calculate!AP148/1000</f>
        <v>0</v>
      </c>
      <c r="AQ148">
        <f>calculate!AQ148/1000</f>
        <v>0</v>
      </c>
      <c r="AR148">
        <f>calculate!AR148/1000</f>
        <v>0</v>
      </c>
      <c r="AS148">
        <f>calculate!AS148/1000</f>
        <v>0</v>
      </c>
      <c r="AT148">
        <f>calculate!AT148/1000</f>
        <v>0</v>
      </c>
      <c r="AU148">
        <f>calculate!AU148/1000</f>
        <v>0</v>
      </c>
      <c r="AV148">
        <f>calculate!AV148/1000</f>
        <v>0</v>
      </c>
      <c r="AW148">
        <f>calculate!AW148/1000</f>
        <v>0</v>
      </c>
      <c r="AX148">
        <f>calculate!AX148/1000</f>
        <v>0</v>
      </c>
      <c r="AY148">
        <f>calculate!AY148/1000</f>
        <v>0</v>
      </c>
      <c r="AZ148">
        <f>calculate!AZ148/1000</f>
        <v>0</v>
      </c>
    </row>
    <row r="149" spans="1:52">
      <c r="A149" s="3" t="s">
        <v>328</v>
      </c>
      <c r="B149" s="5" t="s">
        <v>189</v>
      </c>
      <c r="C149">
        <f>calculate!C149/1000</f>
        <v>0</v>
      </c>
      <c r="D149">
        <f>calculate!D149/1000</f>
        <v>0</v>
      </c>
      <c r="E149">
        <f>calculate!E149/1000</f>
        <v>0</v>
      </c>
      <c r="F149">
        <f>calculate!F149/1000</f>
        <v>0</v>
      </c>
      <c r="G149">
        <f>calculate!G149/1000</f>
        <v>0</v>
      </c>
      <c r="H149">
        <f>calculate!H149/1000</f>
        <v>0</v>
      </c>
      <c r="I149">
        <f>calculate!I149/1000</f>
        <v>0</v>
      </c>
      <c r="J149">
        <f>calculate!J149/1000</f>
        <v>0</v>
      </c>
      <c r="K149">
        <f>calculate!K149/1000</f>
        <v>0</v>
      </c>
      <c r="L149">
        <f>calculate!L149/1000</f>
        <v>0</v>
      </c>
      <c r="M149">
        <f>calculate!M149/1000</f>
        <v>0</v>
      </c>
      <c r="N149">
        <f>calculate!N149/1000</f>
        <v>0</v>
      </c>
      <c r="O149">
        <f>calculate!O149/1000</f>
        <v>0</v>
      </c>
      <c r="P149">
        <f>calculate!P149/1000</f>
        <v>0</v>
      </c>
      <c r="Q149">
        <f>calculate!Q149/1000</f>
        <v>0</v>
      </c>
      <c r="R149">
        <f>calculate!R149/1000</f>
        <v>0</v>
      </c>
      <c r="S149">
        <f>calculate!S149/1000</f>
        <v>0</v>
      </c>
      <c r="T149">
        <f>calculate!T149/1000</f>
        <v>0</v>
      </c>
      <c r="U149">
        <f>calculate!U149/1000</f>
        <v>0</v>
      </c>
      <c r="V149">
        <f>calculate!V149/1000</f>
        <v>0</v>
      </c>
      <c r="W149">
        <f>calculate!W149/1000</f>
        <v>0</v>
      </c>
      <c r="X149">
        <f>calculate!X149/1000</f>
        <v>0</v>
      </c>
      <c r="Y149">
        <f>calculate!Y149/1000</f>
        <v>0</v>
      </c>
      <c r="Z149">
        <f>calculate!Z149/1000</f>
        <v>0</v>
      </c>
      <c r="AA149">
        <f>calculate!AA149/1000</f>
        <v>0</v>
      </c>
      <c r="AB149">
        <f>calculate!AB149/1000</f>
        <v>0</v>
      </c>
      <c r="AC149">
        <f>calculate!AC149/1000</f>
        <v>0</v>
      </c>
      <c r="AD149">
        <f>calculate!AD149/1000</f>
        <v>0</v>
      </c>
      <c r="AE149">
        <f>calculate!AE149/1000</f>
        <v>0</v>
      </c>
      <c r="AF149">
        <f>calculate!AF149/1000</f>
        <v>0</v>
      </c>
      <c r="AG149">
        <f>calculate!AG149/1000</f>
        <v>0</v>
      </c>
      <c r="AH149">
        <f>calculate!AH149/1000</f>
        <v>0</v>
      </c>
      <c r="AI149">
        <f>calculate!AI149/1000</f>
        <v>0</v>
      </c>
      <c r="AJ149">
        <f>calculate!AJ149/1000</f>
        <v>0</v>
      </c>
      <c r="AK149">
        <f>calculate!AK149/1000</f>
        <v>0</v>
      </c>
      <c r="AL149">
        <f>calculate!AL149/1000</f>
        <v>0</v>
      </c>
      <c r="AM149">
        <f>calculate!AM149/1000</f>
        <v>0</v>
      </c>
      <c r="AN149">
        <f>calculate!AN149/1000</f>
        <v>0</v>
      </c>
      <c r="AO149">
        <f>calculate!AO149/1000</f>
        <v>0</v>
      </c>
      <c r="AP149">
        <f>calculate!AP149/1000</f>
        <v>0</v>
      </c>
      <c r="AQ149">
        <f>calculate!AQ149/1000</f>
        <v>0</v>
      </c>
      <c r="AR149">
        <f>calculate!AR149/1000</f>
        <v>0</v>
      </c>
      <c r="AS149">
        <f>calculate!AS149/1000</f>
        <v>0</v>
      </c>
      <c r="AT149">
        <f>calculate!AT149/1000</f>
        <v>0</v>
      </c>
      <c r="AU149">
        <f>calculate!AU149/1000</f>
        <v>0</v>
      </c>
      <c r="AV149">
        <f>calculate!AV149/1000</f>
        <v>0</v>
      </c>
      <c r="AW149">
        <f>calculate!AW149/1000</f>
        <v>0</v>
      </c>
      <c r="AX149">
        <f>calculate!AX149/1000</f>
        <v>0</v>
      </c>
      <c r="AY149">
        <f>calculate!AY149/1000</f>
        <v>56.376012000000003</v>
      </c>
      <c r="AZ149">
        <f>calculate!AZ149/1000</f>
        <v>56.376012000000003</v>
      </c>
    </row>
    <row r="150" spans="1:52">
      <c r="A150" s="3" t="s">
        <v>329</v>
      </c>
      <c r="B150" s="5" t="s">
        <v>187</v>
      </c>
      <c r="C150">
        <f>calculate!C150/1000</f>
        <v>0</v>
      </c>
      <c r="D150">
        <f>calculate!D150/1000</f>
        <v>0</v>
      </c>
      <c r="E150">
        <f>calculate!E150/1000</f>
        <v>0</v>
      </c>
      <c r="F150">
        <f>calculate!F150/1000</f>
        <v>0</v>
      </c>
      <c r="G150">
        <f>calculate!G150/1000</f>
        <v>0</v>
      </c>
      <c r="H150">
        <f>calculate!H150/1000</f>
        <v>0</v>
      </c>
      <c r="I150">
        <f>calculate!I150/1000</f>
        <v>0</v>
      </c>
      <c r="J150">
        <f>calculate!J150/1000</f>
        <v>0</v>
      </c>
      <c r="K150">
        <f>calculate!K150/1000</f>
        <v>0</v>
      </c>
      <c r="L150">
        <f>calculate!L150/1000</f>
        <v>0</v>
      </c>
      <c r="M150">
        <f>calculate!M150/1000</f>
        <v>0</v>
      </c>
      <c r="N150">
        <f>calculate!N150/1000</f>
        <v>0</v>
      </c>
      <c r="O150">
        <f>calculate!O150/1000</f>
        <v>0</v>
      </c>
      <c r="P150">
        <f>calculate!P150/1000</f>
        <v>0</v>
      </c>
      <c r="Q150">
        <f>calculate!Q150/1000</f>
        <v>0</v>
      </c>
      <c r="R150">
        <f>calculate!R150/1000</f>
        <v>0</v>
      </c>
      <c r="S150">
        <f>calculate!S150/1000</f>
        <v>0</v>
      </c>
      <c r="T150">
        <f>calculate!T150/1000</f>
        <v>0</v>
      </c>
      <c r="U150">
        <f>calculate!U150/1000</f>
        <v>0</v>
      </c>
      <c r="V150">
        <f>calculate!V150/1000</f>
        <v>0</v>
      </c>
      <c r="W150">
        <f>calculate!W150/1000</f>
        <v>0</v>
      </c>
      <c r="X150">
        <f>calculate!X150/1000</f>
        <v>0</v>
      </c>
      <c r="Y150">
        <f>calculate!Y150/1000</f>
        <v>0</v>
      </c>
      <c r="Z150">
        <f>calculate!Z150/1000</f>
        <v>0</v>
      </c>
      <c r="AA150">
        <f>calculate!AA150/1000</f>
        <v>0</v>
      </c>
      <c r="AB150">
        <f>calculate!AB150/1000</f>
        <v>0</v>
      </c>
      <c r="AC150">
        <f>calculate!AC150/1000</f>
        <v>0</v>
      </c>
      <c r="AD150">
        <f>calculate!AD150/1000</f>
        <v>0</v>
      </c>
      <c r="AE150">
        <f>calculate!AE150/1000</f>
        <v>0</v>
      </c>
      <c r="AF150">
        <f>calculate!AF150/1000</f>
        <v>0</v>
      </c>
      <c r="AG150">
        <f>calculate!AG150/1000</f>
        <v>0</v>
      </c>
      <c r="AH150">
        <f>calculate!AH150/1000</f>
        <v>9.3091999999999988</v>
      </c>
      <c r="AI150">
        <f>calculate!AI150/1000</f>
        <v>18.618399999999998</v>
      </c>
      <c r="AJ150">
        <f>calculate!AJ150/1000</f>
        <v>27.927600000000005</v>
      </c>
      <c r="AK150">
        <f>calculate!AK150/1000</f>
        <v>37.236799999999995</v>
      </c>
      <c r="AL150">
        <f>calculate!AL150/1000</f>
        <v>46.545999999999999</v>
      </c>
      <c r="AM150">
        <f>calculate!AM150/1000</f>
        <v>55.855199999999996</v>
      </c>
      <c r="AN150">
        <f>calculate!AN150/1000</f>
        <v>65.164400000000001</v>
      </c>
      <c r="AO150">
        <f>calculate!AO150/1000</f>
        <v>74.47359999999999</v>
      </c>
      <c r="AP150">
        <f>calculate!AP150/1000</f>
        <v>83.782800000000009</v>
      </c>
      <c r="AQ150">
        <f>calculate!AQ150/1000</f>
        <v>93.091999999999999</v>
      </c>
      <c r="AR150">
        <f>calculate!AR150/1000</f>
        <v>102.4012</v>
      </c>
      <c r="AS150">
        <f>calculate!AS150/1000</f>
        <v>111.77330000000001</v>
      </c>
      <c r="AT150">
        <f>calculate!AT150/1000</f>
        <v>114.47799999999999</v>
      </c>
      <c r="AU150">
        <f>calculate!AU150/1000</f>
        <v>115.107</v>
      </c>
      <c r="AV150">
        <f>calculate!AV150/1000</f>
        <v>125.5484</v>
      </c>
      <c r="AW150">
        <f>calculate!AW150/1000</f>
        <v>125.5484</v>
      </c>
      <c r="AX150">
        <f>calculate!AX150/1000</f>
        <v>143.47489999999999</v>
      </c>
      <c r="AY150">
        <f>calculate!AY150/1000</f>
        <v>143.47489999999999</v>
      </c>
      <c r="AZ150">
        <f>calculate!AZ150/1000</f>
        <v>143.47489999999999</v>
      </c>
    </row>
    <row r="151" spans="1:52">
      <c r="A151" s="3" t="s">
        <v>357</v>
      </c>
      <c r="B151" s="5" t="s">
        <v>188</v>
      </c>
      <c r="C151">
        <f>calculate!C151/1000</f>
        <v>0</v>
      </c>
      <c r="D151">
        <f>calculate!D151/1000</f>
        <v>0</v>
      </c>
      <c r="E151">
        <f>calculate!E151/1000</f>
        <v>0</v>
      </c>
      <c r="F151">
        <f>calculate!F151/1000</f>
        <v>0</v>
      </c>
      <c r="G151">
        <f>calculate!G151/1000</f>
        <v>0</v>
      </c>
      <c r="H151">
        <f>calculate!H151/1000</f>
        <v>0</v>
      </c>
      <c r="I151">
        <f>calculate!I151/1000</f>
        <v>0</v>
      </c>
      <c r="J151">
        <f>calculate!J151/1000</f>
        <v>0</v>
      </c>
      <c r="K151">
        <f>calculate!K151/1000</f>
        <v>0</v>
      </c>
      <c r="L151">
        <f>calculate!L151/1000</f>
        <v>0</v>
      </c>
      <c r="M151">
        <f>calculate!M151/1000</f>
        <v>0</v>
      </c>
      <c r="N151">
        <f>calculate!N151/1000</f>
        <v>0</v>
      </c>
      <c r="O151">
        <f>calculate!O151/1000</f>
        <v>0</v>
      </c>
      <c r="P151">
        <f>calculate!P151/1000</f>
        <v>0</v>
      </c>
      <c r="Q151">
        <f>calculate!Q151/1000</f>
        <v>0</v>
      </c>
      <c r="R151">
        <f>calculate!R151/1000</f>
        <v>0</v>
      </c>
      <c r="S151">
        <f>calculate!S151/1000</f>
        <v>0</v>
      </c>
      <c r="T151">
        <f>calculate!T151/1000</f>
        <v>0</v>
      </c>
      <c r="U151">
        <f>calculate!U151/1000</f>
        <v>0</v>
      </c>
      <c r="V151">
        <f>calculate!V151/1000</f>
        <v>0</v>
      </c>
      <c r="W151">
        <f>calculate!W151/1000</f>
        <v>0</v>
      </c>
      <c r="X151">
        <f>calculate!X151/1000</f>
        <v>0</v>
      </c>
      <c r="Y151">
        <f>calculate!Y151/1000</f>
        <v>0</v>
      </c>
      <c r="Z151">
        <f>calculate!Z151/1000</f>
        <v>0</v>
      </c>
      <c r="AA151">
        <f>calculate!AA151/1000</f>
        <v>0</v>
      </c>
      <c r="AB151">
        <f>calculate!AB151/1000</f>
        <v>0</v>
      </c>
      <c r="AC151">
        <f>calculate!AC151/1000</f>
        <v>0</v>
      </c>
      <c r="AD151">
        <f>calculate!AD151/1000</f>
        <v>0</v>
      </c>
      <c r="AE151">
        <f>calculate!AE151/1000</f>
        <v>0</v>
      </c>
      <c r="AF151">
        <f>calculate!AF151/1000</f>
        <v>0</v>
      </c>
      <c r="AG151">
        <f>calculate!AG151/1000</f>
        <v>0</v>
      </c>
      <c r="AH151">
        <f>calculate!AH151/1000</f>
        <v>0</v>
      </c>
      <c r="AI151">
        <f>calculate!AI151/1000</f>
        <v>0</v>
      </c>
      <c r="AJ151">
        <f>calculate!AJ151/1000</f>
        <v>0</v>
      </c>
      <c r="AK151">
        <f>calculate!AK151/1000</f>
        <v>0</v>
      </c>
      <c r="AL151">
        <f>calculate!AL151/1000</f>
        <v>0</v>
      </c>
      <c r="AM151">
        <f>calculate!AM151/1000</f>
        <v>0</v>
      </c>
      <c r="AN151">
        <f>calculate!AN151/1000</f>
        <v>0</v>
      </c>
      <c r="AO151">
        <f>calculate!AO151/1000</f>
        <v>0</v>
      </c>
      <c r="AP151">
        <f>calculate!AP151/1000</f>
        <v>0</v>
      </c>
      <c r="AQ151">
        <f>calculate!AQ151/1000</f>
        <v>0</v>
      </c>
      <c r="AR151">
        <f>calculate!AR151/1000</f>
        <v>0</v>
      </c>
      <c r="AS151">
        <f>calculate!AS151/1000</f>
        <v>0</v>
      </c>
      <c r="AT151">
        <f>calculate!AT151/1000</f>
        <v>0</v>
      </c>
      <c r="AU151">
        <f>calculate!AU151/1000</f>
        <v>0</v>
      </c>
      <c r="AV151">
        <f>calculate!AV151/1000</f>
        <v>0</v>
      </c>
      <c r="AW151">
        <f>calculate!AW151/1000</f>
        <v>0</v>
      </c>
      <c r="AX151">
        <f>calculate!AX151/1000</f>
        <v>0</v>
      </c>
      <c r="AY151">
        <f>calculate!AY151/1000</f>
        <v>0</v>
      </c>
      <c r="AZ151">
        <f>calculate!AZ151/1000</f>
        <v>0</v>
      </c>
    </row>
    <row r="152" spans="1:52">
      <c r="A152" s="3" t="s">
        <v>358</v>
      </c>
      <c r="B152" s="5" t="s">
        <v>192</v>
      </c>
      <c r="C152">
        <f>calculate!C152/1000</f>
        <v>0</v>
      </c>
      <c r="D152">
        <f>calculate!D152/1000</f>
        <v>0</v>
      </c>
      <c r="E152">
        <f>calculate!E152/1000</f>
        <v>0</v>
      </c>
      <c r="F152">
        <f>calculate!F152/1000</f>
        <v>0</v>
      </c>
      <c r="G152">
        <f>calculate!G152/1000</f>
        <v>0</v>
      </c>
      <c r="H152">
        <f>calculate!H152/1000</f>
        <v>0</v>
      </c>
      <c r="I152">
        <f>calculate!I152/1000</f>
        <v>0</v>
      </c>
      <c r="J152">
        <f>calculate!J152/1000</f>
        <v>0</v>
      </c>
      <c r="K152">
        <f>calculate!K152/1000</f>
        <v>0</v>
      </c>
      <c r="L152">
        <f>calculate!L152/1000</f>
        <v>0</v>
      </c>
      <c r="M152">
        <f>calculate!M152/1000</f>
        <v>0</v>
      </c>
      <c r="N152">
        <f>calculate!N152/1000</f>
        <v>0</v>
      </c>
      <c r="O152">
        <f>calculate!O152/1000</f>
        <v>0</v>
      </c>
      <c r="P152">
        <f>calculate!P152/1000</f>
        <v>0</v>
      </c>
      <c r="Q152">
        <f>calculate!Q152/1000</f>
        <v>0</v>
      </c>
      <c r="R152">
        <f>calculate!R152/1000</f>
        <v>0</v>
      </c>
      <c r="S152">
        <f>calculate!S152/1000</f>
        <v>0</v>
      </c>
      <c r="T152">
        <f>calculate!T152/1000</f>
        <v>0</v>
      </c>
      <c r="U152">
        <f>calculate!U152/1000</f>
        <v>0</v>
      </c>
      <c r="V152">
        <f>calculate!V152/1000</f>
        <v>0</v>
      </c>
      <c r="W152">
        <f>calculate!W152/1000</f>
        <v>0</v>
      </c>
      <c r="X152">
        <f>calculate!X152/1000</f>
        <v>0</v>
      </c>
      <c r="Y152">
        <f>calculate!Y152/1000</f>
        <v>0</v>
      </c>
      <c r="Z152">
        <f>calculate!Z152/1000</f>
        <v>0</v>
      </c>
      <c r="AA152">
        <f>calculate!AA152/1000</f>
        <v>0</v>
      </c>
      <c r="AB152">
        <f>calculate!AB152/1000</f>
        <v>0</v>
      </c>
      <c r="AC152">
        <f>calculate!AC152/1000</f>
        <v>0</v>
      </c>
      <c r="AD152">
        <f>calculate!AD152/1000</f>
        <v>0</v>
      </c>
      <c r="AE152">
        <f>calculate!AE152/1000</f>
        <v>0</v>
      </c>
      <c r="AF152">
        <f>calculate!AF152/1000</f>
        <v>0</v>
      </c>
      <c r="AG152">
        <f>calculate!AG152/1000</f>
        <v>0</v>
      </c>
      <c r="AH152">
        <f>calculate!AH152/1000</f>
        <v>0</v>
      </c>
      <c r="AI152">
        <f>calculate!AI152/1000</f>
        <v>0</v>
      </c>
      <c r="AJ152">
        <f>calculate!AJ152/1000</f>
        <v>0</v>
      </c>
      <c r="AK152">
        <f>calculate!AK152/1000</f>
        <v>0</v>
      </c>
      <c r="AL152">
        <f>calculate!AL152/1000</f>
        <v>0</v>
      </c>
      <c r="AM152">
        <f>calculate!AM152/1000</f>
        <v>0</v>
      </c>
      <c r="AN152">
        <f>calculate!AN152/1000</f>
        <v>0</v>
      </c>
      <c r="AO152">
        <f>calculate!AO152/1000</f>
        <v>0</v>
      </c>
      <c r="AP152">
        <f>calculate!AP152/1000</f>
        <v>0</v>
      </c>
      <c r="AQ152">
        <f>calculate!AQ152/1000</f>
        <v>0</v>
      </c>
      <c r="AR152">
        <f>calculate!AR152/1000</f>
        <v>0</v>
      </c>
      <c r="AS152">
        <f>calculate!AS152/1000</f>
        <v>0</v>
      </c>
      <c r="AT152">
        <f>calculate!AT152/1000</f>
        <v>0</v>
      </c>
      <c r="AU152">
        <f>calculate!AU152/1000</f>
        <v>0</v>
      </c>
      <c r="AV152">
        <f>calculate!AV152/1000</f>
        <v>0</v>
      </c>
      <c r="AW152">
        <f>calculate!AW152/1000</f>
        <v>0</v>
      </c>
      <c r="AX152">
        <f>calculate!AX152/1000</f>
        <v>0</v>
      </c>
      <c r="AY152">
        <f>calculate!AY152/1000</f>
        <v>0</v>
      </c>
      <c r="AZ152">
        <f>calculate!AZ152/1000</f>
        <v>0</v>
      </c>
    </row>
    <row r="153" spans="1:52">
      <c r="A153" s="3" t="s">
        <v>400</v>
      </c>
      <c r="B153" s="5" t="s">
        <v>228</v>
      </c>
      <c r="C153">
        <f>calculate!C153/1000</f>
        <v>13856.7539495</v>
      </c>
      <c r="D153">
        <f>calculate!D153/1000</f>
        <v>14054.707577350002</v>
      </c>
      <c r="E153">
        <f>calculate!E153/1000</f>
        <v>14252.661205200002</v>
      </c>
      <c r="F153">
        <f>calculate!F153/1000</f>
        <v>14450.61483305</v>
      </c>
      <c r="G153">
        <f>calculate!G153/1000</f>
        <v>14648.568460900004</v>
      </c>
      <c r="H153">
        <f>calculate!H153/1000</f>
        <v>14846.522088750004</v>
      </c>
      <c r="I153">
        <f>calculate!I153/1000</f>
        <v>15044.475716600005</v>
      </c>
      <c r="J153">
        <f>calculate!J153/1000</f>
        <v>15242.42934445</v>
      </c>
      <c r="K153">
        <f>calculate!K153/1000</f>
        <v>15440.382972300004</v>
      </c>
      <c r="L153">
        <f>calculate!L153/1000</f>
        <v>15638.336600150005</v>
      </c>
      <c r="M153">
        <f>calculate!M153/1000</f>
        <v>15836.290228</v>
      </c>
      <c r="N153">
        <f>calculate!N153/1000</f>
        <v>15836.290228</v>
      </c>
      <c r="O153">
        <f>calculate!O153/1000</f>
        <v>15826.223083000001</v>
      </c>
      <c r="P153">
        <f>calculate!P153/1000</f>
        <v>15881.927952</v>
      </c>
      <c r="Q153">
        <f>calculate!Q153/1000</f>
        <v>15919.511960000002</v>
      </c>
      <c r="R153">
        <f>calculate!R153/1000</f>
        <v>15987.297402999999</v>
      </c>
      <c r="S153">
        <f>calculate!S153/1000</f>
        <v>15966.491969999999</v>
      </c>
      <c r="T153">
        <f>calculate!T153/1000</f>
        <v>15843.672800999999</v>
      </c>
      <c r="U153">
        <f>calculate!U153/1000</f>
        <v>15776.558500999998</v>
      </c>
      <c r="V153">
        <f>calculate!V153/1000</f>
        <v>14257.761891999999</v>
      </c>
      <c r="W153">
        <f>calculate!W153/1000</f>
        <v>14508.098230999998</v>
      </c>
      <c r="X153">
        <f>calculate!X153/1000</f>
        <v>14520.178805</v>
      </c>
      <c r="Y153">
        <f>calculate!Y153/1000</f>
        <v>14520.178805</v>
      </c>
      <c r="Z153">
        <f>calculate!Z153/1000</f>
        <v>14921.522319</v>
      </c>
      <c r="AA153">
        <f>calculate!AA153/1000</f>
        <v>15181.925803</v>
      </c>
      <c r="AB153">
        <f>calculate!AB153/1000</f>
        <v>14450.379933</v>
      </c>
      <c r="AC153">
        <f>calculate!AC153/1000</f>
        <v>15379.912988</v>
      </c>
      <c r="AD153">
        <f>calculate!AD153/1000</f>
        <v>15305.416114999998</v>
      </c>
      <c r="AE153">
        <f>calculate!AE153/1000</f>
        <v>15225.550098</v>
      </c>
      <c r="AF153">
        <f>calculate!AF153/1000</f>
        <v>13469.84001</v>
      </c>
      <c r="AG153">
        <f>calculate!AG153/1000</f>
        <v>15206.086950999997</v>
      </c>
      <c r="AH153">
        <f>calculate!AH153/1000</f>
        <v>13450.376863</v>
      </c>
      <c r="AI153">
        <f>calculate!AI153/1000</f>
        <v>13450.376863</v>
      </c>
      <c r="AJ153">
        <f>calculate!AJ153/1000</f>
        <v>13450.376863</v>
      </c>
      <c r="AK153">
        <f>calculate!AK153/1000</f>
        <v>13454.403720999999</v>
      </c>
      <c r="AL153">
        <f>calculate!AL153/1000</f>
        <v>13454.403720999999</v>
      </c>
      <c r="AM153">
        <f>calculate!AM153/1000</f>
        <v>14206.083880999999</v>
      </c>
      <c r="AN153">
        <f>calculate!AN153/1000</f>
        <v>14957.764041</v>
      </c>
      <c r="AO153">
        <f>calculate!AO153/1000</f>
        <v>13296.013972999999</v>
      </c>
      <c r="AP153">
        <f>calculate!AP153/1000</f>
        <v>13405.505584306002</v>
      </c>
      <c r="AQ153">
        <f>calculate!AQ153/1000</f>
        <v>13514.997195612001</v>
      </c>
      <c r="AR153">
        <f>calculate!AR153/1000</f>
        <v>13624.488806918</v>
      </c>
      <c r="AS153">
        <f>calculate!AS153/1000</f>
        <v>13733.980418224</v>
      </c>
      <c r="AT153">
        <f>calculate!AT153/1000</f>
        <v>13843.472029529999</v>
      </c>
      <c r="AU153">
        <f>calculate!AU153/1000</f>
        <v>13952.963640835998</v>
      </c>
      <c r="AV153">
        <f>calculate!AV153/1000</f>
        <v>14062.459278999999</v>
      </c>
      <c r="AW153">
        <f>calculate!AW153/1000</f>
        <v>14062.459278999999</v>
      </c>
      <c r="AX153">
        <f>calculate!AX153/1000</f>
        <v>14062.459278999999</v>
      </c>
      <c r="AY153">
        <f>calculate!AY153/1000</f>
        <v>14062.459278999999</v>
      </c>
      <c r="AZ153">
        <f>calculate!AZ153/1000</f>
        <v>14062.459278999999</v>
      </c>
    </row>
    <row r="154" spans="1:52">
      <c r="A154" s="3" t="s">
        <v>401</v>
      </c>
      <c r="B154" s="5" t="s">
        <v>86</v>
      </c>
      <c r="C154">
        <f>calculate!C154/1000</f>
        <v>12347.442975</v>
      </c>
      <c r="D154">
        <f>calculate!D154/1000</f>
        <v>12523.8350175</v>
      </c>
      <c r="E154">
        <f>calculate!E154/1000</f>
        <v>12700.227059999999</v>
      </c>
      <c r="F154">
        <f>calculate!F154/1000</f>
        <v>12876.619102499999</v>
      </c>
      <c r="G154">
        <f>calculate!G154/1000</f>
        <v>13053.011145</v>
      </c>
      <c r="H154">
        <f>calculate!H154/1000</f>
        <v>13229.4031875</v>
      </c>
      <c r="I154">
        <f>calculate!I154/1000</f>
        <v>13405.795229999998</v>
      </c>
      <c r="J154">
        <f>calculate!J154/1000</f>
        <v>13582.187272499999</v>
      </c>
      <c r="K154">
        <f>calculate!K154/1000</f>
        <v>13758.579314999999</v>
      </c>
      <c r="L154">
        <f>calculate!L154/1000</f>
        <v>13934.971357500001</v>
      </c>
      <c r="M154">
        <f>calculate!M154/1000</f>
        <v>14111.3634</v>
      </c>
      <c r="N154">
        <f>calculate!N154/1000</f>
        <v>14208.936395999999</v>
      </c>
      <c r="O154">
        <f>calculate!O154/1000</f>
        <v>14239.362384</v>
      </c>
      <c r="P154">
        <f>calculate!P154/1000</f>
        <v>14239.362384</v>
      </c>
      <c r="Q154">
        <f>calculate!Q154/1000</f>
        <v>14242.509900000001</v>
      </c>
      <c r="R154">
        <f>calculate!R154/1000</f>
        <v>13334.976119999999</v>
      </c>
      <c r="S154">
        <f>calculate!S154/1000</f>
        <v>13346.517012</v>
      </c>
      <c r="T154">
        <f>calculate!T154/1000</f>
        <v>13309.795991999999</v>
      </c>
      <c r="U154">
        <f>calculate!U154/1000</f>
        <v>13167.1086</v>
      </c>
      <c r="V154">
        <f>calculate!V154/1000</f>
        <v>13182.84618</v>
      </c>
      <c r="W154">
        <f>calculate!W154/1000</f>
        <v>13177.600319999998</v>
      </c>
      <c r="X154">
        <f>calculate!X154/1000</f>
        <v>13188.09204</v>
      </c>
      <c r="Y154">
        <f>calculate!Y154/1000</f>
        <v>13682.252052</v>
      </c>
      <c r="Z154">
        <f>calculate!Z154/1000</f>
        <v>13220.616372</v>
      </c>
      <c r="AA154">
        <f>calculate!AA154/1000</f>
        <v>13267.829111999999</v>
      </c>
      <c r="AB154">
        <f>calculate!AB154/1000</f>
        <v>14537.327231999998</v>
      </c>
      <c r="AC154">
        <f>calculate!AC154/1000</f>
        <v>14517.392964000001</v>
      </c>
      <c r="AD154">
        <f>calculate!AD154/1000</f>
        <v>14534.179716000001</v>
      </c>
      <c r="AE154">
        <f>calculate!AE154/1000</f>
        <v>14543.622263999998</v>
      </c>
      <c r="AF154">
        <f>calculate!AF154/1000</f>
        <v>14557.261500000001</v>
      </c>
      <c r="AG154">
        <f>calculate!AG154/1000</f>
        <v>14549.917296</v>
      </c>
      <c r="AH154">
        <f>calculate!AH154/1000</f>
        <v>14549.917296</v>
      </c>
      <c r="AI154">
        <f>calculate!AI154/1000</f>
        <v>14537.327231999998</v>
      </c>
      <c r="AJ154">
        <f>calculate!AJ154/1000</f>
        <v>15094.437564</v>
      </c>
      <c r="AK154">
        <f>calculate!AK154/1000</f>
        <v>15102.830939999998</v>
      </c>
      <c r="AL154">
        <f>calculate!AL154/1000</f>
        <v>14973.782783999997</v>
      </c>
      <c r="AM154">
        <f>calculate!AM154/1000</f>
        <v>15183.617183999999</v>
      </c>
      <c r="AN154">
        <f>calculate!AN154/1000</f>
        <v>15749.66646144</v>
      </c>
      <c r="AO154">
        <f>calculate!AO154/1000</f>
        <v>15780.596052000001</v>
      </c>
      <c r="AP154">
        <f>calculate!AP154/1000</f>
        <v>15783.743567999998</v>
      </c>
      <c r="AQ154">
        <f>calculate!AQ154/1000</f>
        <v>16356.717380640001</v>
      </c>
      <c r="AR154">
        <f>calculate!AR154/1000</f>
        <v>16451.607643835996</v>
      </c>
      <c r="AS154">
        <f>calculate!AS154/1000</f>
        <v>16197.117335999999</v>
      </c>
      <c r="AT154">
        <f>calculate!AT154/1000</f>
        <v>16064.921664</v>
      </c>
      <c r="AU154">
        <f>calculate!AU154/1000</f>
        <v>16268.461031999997</v>
      </c>
      <c r="AV154">
        <f>calculate!AV154/1000</f>
        <v>16483.541291999998</v>
      </c>
      <c r="AW154">
        <f>calculate!AW154/1000</f>
        <v>16419.541799999999</v>
      </c>
      <c r="AX154">
        <f>calculate!AX154/1000</f>
        <v>16324.067147999998</v>
      </c>
      <c r="AY154">
        <f>calculate!AY154/1000</f>
        <v>16385.968295999999</v>
      </c>
      <c r="AZ154">
        <f>calculate!AZ154/1000</f>
        <v>16490.885495999999</v>
      </c>
    </row>
    <row r="155" spans="1:52">
      <c r="A155" s="3" t="s">
        <v>330</v>
      </c>
      <c r="B155" s="5" t="s">
        <v>138</v>
      </c>
      <c r="C155">
        <f>calculate!C155/1000</f>
        <v>1340.2886105</v>
      </c>
      <c r="D155">
        <f>calculate!D155/1000</f>
        <v>1359.43559065</v>
      </c>
      <c r="E155">
        <f>calculate!E155/1000</f>
        <v>1378.5825707999998</v>
      </c>
      <c r="F155">
        <f>calculate!F155/1000</f>
        <v>1397.7295509499995</v>
      </c>
      <c r="G155">
        <f>calculate!G155/1000</f>
        <v>1416.8765310999993</v>
      </c>
      <c r="H155">
        <f>calculate!H155/1000</f>
        <v>1436.0235112499995</v>
      </c>
      <c r="I155">
        <f>calculate!I155/1000</f>
        <v>1455.1704913999993</v>
      </c>
      <c r="J155">
        <f>calculate!J155/1000</f>
        <v>1474.3174715499995</v>
      </c>
      <c r="K155">
        <f>calculate!K155/1000</f>
        <v>1493.4644516999992</v>
      </c>
      <c r="L155">
        <f>calculate!L155/1000</f>
        <v>1512.6114318499988</v>
      </c>
      <c r="M155">
        <f>calculate!M155/1000</f>
        <v>1531.7584119999999</v>
      </c>
      <c r="N155">
        <f>calculate!N155/1000</f>
        <v>1531.7584119999999</v>
      </c>
      <c r="O155">
        <f>calculate!O155/1000</f>
        <v>1531.7584119999999</v>
      </c>
      <c r="P155">
        <f>calculate!P155/1000</f>
        <v>1531.7584119999999</v>
      </c>
      <c r="Q155">
        <f>calculate!Q155/1000</f>
        <v>1531.7584119999999</v>
      </c>
      <c r="R155">
        <f>calculate!R155/1000</f>
        <v>1531.7584119999999</v>
      </c>
      <c r="S155">
        <f>calculate!S155/1000</f>
        <v>1531.7584119999999</v>
      </c>
      <c r="T155">
        <f>calculate!T155/1000</f>
        <v>1531.7584119999999</v>
      </c>
      <c r="U155">
        <f>calculate!U155/1000</f>
        <v>1531.7584119999999</v>
      </c>
      <c r="V155">
        <f>calculate!V155/1000</f>
        <v>1531.7584119999999</v>
      </c>
      <c r="W155">
        <f>calculate!W155/1000</f>
        <v>1531.7584119999999</v>
      </c>
      <c r="X155">
        <f>calculate!X155/1000</f>
        <v>1541.2462479999999</v>
      </c>
      <c r="Y155">
        <f>calculate!Y155/1000</f>
        <v>1571.818164</v>
      </c>
      <c r="Z155">
        <f>calculate!Z155/1000</f>
        <v>1571.818164</v>
      </c>
      <c r="AA155">
        <f>calculate!AA155/1000</f>
        <v>1571.818164</v>
      </c>
      <c r="AB155">
        <f>calculate!AB155/1000</f>
        <v>1571.818164</v>
      </c>
      <c r="AC155">
        <f>calculate!AC155/1000</f>
        <v>1571.818164</v>
      </c>
      <c r="AD155">
        <f>calculate!AD155/1000</f>
        <v>1571.818164</v>
      </c>
      <c r="AE155">
        <f>calculate!AE155/1000</f>
        <v>1571.818164</v>
      </c>
      <c r="AF155">
        <f>calculate!AF155/1000</f>
        <v>1542.3004519999997</v>
      </c>
      <c r="AG155">
        <f>calculate!AG155/1000</f>
        <v>1542.3004519999997</v>
      </c>
      <c r="AH155">
        <f>calculate!AH155/1000</f>
        <v>1542.3004519999997</v>
      </c>
      <c r="AI155">
        <f>calculate!AI155/1000</f>
        <v>1542.3004519999997</v>
      </c>
      <c r="AJ155">
        <f>calculate!AJ155/1000</f>
        <v>1542.3004519999997</v>
      </c>
      <c r="AK155">
        <f>calculate!AK155/1000</f>
        <v>1542.3004519999997</v>
      </c>
      <c r="AL155">
        <f>calculate!AL155/1000</f>
        <v>1542.3004519999997</v>
      </c>
      <c r="AM155">
        <f>calculate!AM155/1000</f>
        <v>1542.3004519999997</v>
      </c>
      <c r="AN155">
        <f>calculate!AN155/1000</f>
        <v>1542.3004519999997</v>
      </c>
      <c r="AO155">
        <f>calculate!AO155/1000</f>
        <v>1459.3609523</v>
      </c>
      <c r="AP155">
        <f>calculate!AP155/1000</f>
        <v>1376.4214526000001</v>
      </c>
      <c r="AQ155">
        <f>calculate!AQ155/1000</f>
        <v>1293.4819529000004</v>
      </c>
      <c r="AR155">
        <f>calculate!AR155/1000</f>
        <v>1210.5424532</v>
      </c>
      <c r="AS155">
        <f>calculate!AS155/1000</f>
        <v>1210.3421544400001</v>
      </c>
      <c r="AT155">
        <f>calculate!AT155/1000</f>
        <v>1322.21428292</v>
      </c>
      <c r="AU155">
        <f>calculate!AU155/1000</f>
        <v>1646.6666479999999</v>
      </c>
      <c r="AV155">
        <f>calculate!AV155/1000</f>
        <v>1651.937668</v>
      </c>
      <c r="AW155">
        <f>calculate!AW155/1000</f>
        <v>1646.356712024</v>
      </c>
      <c r="AX155">
        <f>calculate!AX155/1000</f>
        <v>1646.356712024</v>
      </c>
      <c r="AY155">
        <f>calculate!AY155/1000</f>
        <v>1646.356712024</v>
      </c>
      <c r="AZ155">
        <f>calculate!AZ155/1000</f>
        <v>1646.356712024</v>
      </c>
    </row>
    <row r="156" spans="1:52">
      <c r="A156" s="3" t="s">
        <v>254</v>
      </c>
      <c r="C156">
        <f>calculate!C156/1000</f>
        <v>0</v>
      </c>
      <c r="D156">
        <f>calculate!D156/1000</f>
        <v>0</v>
      </c>
      <c r="E156">
        <f>calculate!E156/1000</f>
        <v>0</v>
      </c>
      <c r="F156">
        <f>calculate!F156/1000</f>
        <v>0</v>
      </c>
      <c r="G156">
        <f>calculate!G156/1000</f>
        <v>0</v>
      </c>
      <c r="H156">
        <f>calculate!H156/1000</f>
        <v>0</v>
      </c>
      <c r="I156">
        <f>calculate!I156/1000</f>
        <v>0</v>
      </c>
      <c r="J156">
        <f>calculate!J156/1000</f>
        <v>0</v>
      </c>
      <c r="K156">
        <f>calculate!K156/1000</f>
        <v>0</v>
      </c>
      <c r="L156">
        <f>calculate!L156/1000</f>
        <v>0</v>
      </c>
      <c r="M156">
        <f>calculate!M156/1000</f>
        <v>0</v>
      </c>
      <c r="N156">
        <f>calculate!N156/1000</f>
        <v>0</v>
      </c>
      <c r="O156">
        <f>calculate!O156/1000</f>
        <v>0</v>
      </c>
      <c r="P156">
        <f>calculate!P156/1000</f>
        <v>0</v>
      </c>
      <c r="Q156">
        <f>calculate!Q156/1000</f>
        <v>0</v>
      </c>
      <c r="R156">
        <f>calculate!R156/1000</f>
        <v>0</v>
      </c>
      <c r="S156">
        <f>calculate!S156/1000</f>
        <v>0</v>
      </c>
      <c r="T156">
        <f>calculate!T156/1000</f>
        <v>0</v>
      </c>
      <c r="U156">
        <f>calculate!U156/1000</f>
        <v>0</v>
      </c>
      <c r="V156">
        <f>calculate!V156/1000</f>
        <v>0</v>
      </c>
      <c r="W156">
        <f>calculate!W156/1000</f>
        <v>0</v>
      </c>
      <c r="X156">
        <f>calculate!X156/1000</f>
        <v>0</v>
      </c>
      <c r="Y156">
        <f>calculate!Y156/1000</f>
        <v>0</v>
      </c>
      <c r="Z156">
        <f>calculate!Z156/1000</f>
        <v>0</v>
      </c>
      <c r="AA156">
        <f>calculate!AA156/1000</f>
        <v>0</v>
      </c>
      <c r="AB156">
        <f>calculate!AB156/1000</f>
        <v>0</v>
      </c>
      <c r="AC156">
        <f>calculate!AC156/1000</f>
        <v>0</v>
      </c>
      <c r="AD156">
        <f>calculate!AD156/1000</f>
        <v>0</v>
      </c>
      <c r="AE156">
        <f>calculate!AE156/1000</f>
        <v>0</v>
      </c>
      <c r="AF156">
        <f>calculate!AF156/1000</f>
        <v>0</v>
      </c>
      <c r="AG156">
        <f>calculate!AG156/1000</f>
        <v>0</v>
      </c>
      <c r="AH156">
        <f>calculate!AH156/1000</f>
        <v>0</v>
      </c>
      <c r="AI156">
        <f>calculate!AI156/1000</f>
        <v>0</v>
      </c>
      <c r="AJ156">
        <f>calculate!AJ156/1000</f>
        <v>0</v>
      </c>
      <c r="AK156">
        <f>calculate!AK156/1000</f>
        <v>0</v>
      </c>
      <c r="AL156">
        <f>calculate!AL156/1000</f>
        <v>0</v>
      </c>
      <c r="AM156">
        <f>calculate!AM156/1000</f>
        <v>0</v>
      </c>
      <c r="AN156">
        <f>calculate!AN156/1000</f>
        <v>0</v>
      </c>
      <c r="AO156">
        <f>calculate!AO156/1000</f>
        <v>0</v>
      </c>
      <c r="AP156">
        <f>calculate!AP156/1000</f>
        <v>0</v>
      </c>
      <c r="AQ156">
        <f>calculate!AQ156/1000</f>
        <v>0</v>
      </c>
      <c r="AR156">
        <f>calculate!AR156/1000</f>
        <v>0</v>
      </c>
      <c r="AS156">
        <f>calculate!AS156/1000</f>
        <v>0</v>
      </c>
      <c r="AT156">
        <f>calculate!AT156/1000</f>
        <v>0</v>
      </c>
      <c r="AU156">
        <f>calculate!AU156/1000</f>
        <v>0</v>
      </c>
      <c r="AV156">
        <f>calculate!AV156/1000</f>
        <v>0</v>
      </c>
      <c r="AW156">
        <f>calculate!AW156/1000</f>
        <v>0</v>
      </c>
      <c r="AX156">
        <f>calculate!AX156/1000</f>
        <v>0</v>
      </c>
      <c r="AY156">
        <f>calculate!AY156/1000</f>
        <v>0</v>
      </c>
      <c r="AZ156">
        <f>calculate!AZ156/1000</f>
        <v>0</v>
      </c>
    </row>
    <row r="157" spans="1:52">
      <c r="A157" s="3" t="s">
        <v>331</v>
      </c>
      <c r="B157" s="5" t="s">
        <v>185</v>
      </c>
      <c r="C157">
        <f>calculate!C157/1000</f>
        <v>2810.5790982499998</v>
      </c>
      <c r="D157">
        <f>calculate!D157/1000</f>
        <v>2850.7302282250002</v>
      </c>
      <c r="E157">
        <f>calculate!E157/1000</f>
        <v>2890.8813582000002</v>
      </c>
      <c r="F157">
        <f>calculate!F157/1000</f>
        <v>2931.0324881749993</v>
      </c>
      <c r="G157">
        <f>calculate!G157/1000</f>
        <v>2971.1836181499989</v>
      </c>
      <c r="H157">
        <f>calculate!H157/1000</f>
        <v>3011.3347481249994</v>
      </c>
      <c r="I157">
        <f>calculate!I157/1000</f>
        <v>3051.4858780999994</v>
      </c>
      <c r="J157">
        <f>calculate!J157/1000</f>
        <v>3091.6370080749994</v>
      </c>
      <c r="K157">
        <f>calculate!K157/1000</f>
        <v>3131.7881380499989</v>
      </c>
      <c r="L157">
        <f>calculate!L157/1000</f>
        <v>3171.9392680249985</v>
      </c>
      <c r="M157">
        <f>calculate!M157/1000</f>
        <v>3212.0903979999998</v>
      </c>
      <c r="N157">
        <f>calculate!N157/1000</f>
        <v>3212.0903979999998</v>
      </c>
      <c r="O157">
        <f>calculate!O157/1000</f>
        <v>3212.0903979999998</v>
      </c>
      <c r="P157">
        <f>calculate!P157/1000</f>
        <v>3212.0903979999998</v>
      </c>
      <c r="Q157">
        <f>calculate!Q157/1000</f>
        <v>3212.0903979999998</v>
      </c>
      <c r="R157">
        <f>calculate!R157/1000</f>
        <v>3212.0903979999998</v>
      </c>
      <c r="S157">
        <f>calculate!S157/1000</f>
        <v>3197.3252519999996</v>
      </c>
      <c r="T157">
        <f>calculate!T157/1000</f>
        <v>3200.6809669999998</v>
      </c>
      <c r="U157">
        <f>calculate!U157/1000</f>
        <v>3204.0366819999999</v>
      </c>
      <c r="V157">
        <f>calculate!V157/1000</f>
        <v>3207.3923970000001</v>
      </c>
      <c r="W157">
        <f>calculate!W157/1000</f>
        <v>3210.7481119999998</v>
      </c>
      <c r="X157">
        <f>calculate!X157/1000</f>
        <v>3210.7481119999998</v>
      </c>
      <c r="Y157">
        <f>calculate!Y157/1000</f>
        <v>3179.0366052499999</v>
      </c>
      <c r="Z157">
        <f>calculate!Z157/1000</f>
        <v>3147.3250985</v>
      </c>
      <c r="AA157">
        <f>calculate!AA157/1000</f>
        <v>3115.6135917499996</v>
      </c>
      <c r="AB157">
        <f>calculate!AB157/1000</f>
        <v>3083.9020850000002</v>
      </c>
      <c r="AC157">
        <f>calculate!AC157/1000</f>
        <v>3083.9020850000002</v>
      </c>
      <c r="AD157">
        <f>calculate!AD157/1000</f>
        <v>3083.9020850000002</v>
      </c>
      <c r="AE157">
        <f>calculate!AE157/1000</f>
        <v>3083.9020850000002</v>
      </c>
      <c r="AF157">
        <f>calculate!AF157/1000</f>
        <v>3083.9020850000002</v>
      </c>
      <c r="AG157">
        <f>calculate!AG157/1000</f>
        <v>3086.5866569999998</v>
      </c>
      <c r="AH157">
        <f>calculate!AH157/1000</f>
        <v>3072.4926539999997</v>
      </c>
      <c r="AI157">
        <f>calculate!AI157/1000</f>
        <v>3072.4926539999997</v>
      </c>
      <c r="AJ157">
        <f>calculate!AJ157/1000</f>
        <v>3072.4926539999997</v>
      </c>
      <c r="AK157">
        <f>calculate!AK157/1000</f>
        <v>3072.4926539999997</v>
      </c>
      <c r="AL157">
        <f>calculate!AL157/1000</f>
        <v>3072.4926539999997</v>
      </c>
      <c r="AM157">
        <f>calculate!AM157/1000</f>
        <v>3072.4926539999997</v>
      </c>
      <c r="AN157">
        <f>calculate!AN157/1000</f>
        <v>3049.0026489999996</v>
      </c>
      <c r="AO157">
        <f>calculate!AO157/1000</f>
        <v>3025.5126439999999</v>
      </c>
      <c r="AP157">
        <f>calculate!AP157/1000</f>
        <v>3092.6269440000001</v>
      </c>
      <c r="AQ157">
        <f>calculate!AQ157/1000</f>
        <v>3159.7412439999998</v>
      </c>
      <c r="AR157">
        <f>calculate!AR157/1000</f>
        <v>2894.6397590000001</v>
      </c>
      <c r="AS157">
        <f>calculate!AS157/1000</f>
        <v>2894.6397590000001</v>
      </c>
      <c r="AT157">
        <f>calculate!AT157/1000</f>
        <v>2894.6397590000001</v>
      </c>
      <c r="AU157">
        <f>calculate!AU157/1000</f>
        <v>3676.5213540000004</v>
      </c>
      <c r="AV157">
        <f>calculate!AV157/1000</f>
        <v>3676.5213540000004</v>
      </c>
      <c r="AW157">
        <f>calculate!AW157/1000</f>
        <v>3676.5213540000004</v>
      </c>
      <c r="AX157">
        <f>calculate!AX157/1000</f>
        <v>3676.5213540000004</v>
      </c>
      <c r="AY157">
        <f>calculate!AY157/1000</f>
        <v>3676.5213540000004</v>
      </c>
      <c r="AZ157">
        <f>calculate!AZ157/1000</f>
        <v>3676.5213540000004</v>
      </c>
    </row>
    <row r="158" spans="1:52">
      <c r="A158" s="3" t="s">
        <v>332</v>
      </c>
      <c r="B158" s="5" t="s">
        <v>195</v>
      </c>
      <c r="C158">
        <f>calculate!C158/1000</f>
        <v>0</v>
      </c>
      <c r="D158">
        <f>calculate!D158/1000</f>
        <v>0</v>
      </c>
      <c r="E158">
        <f>calculate!E158/1000</f>
        <v>0</v>
      </c>
      <c r="F158">
        <f>calculate!F158/1000</f>
        <v>0</v>
      </c>
      <c r="G158">
        <f>calculate!G158/1000</f>
        <v>0</v>
      </c>
      <c r="H158">
        <f>calculate!H158/1000</f>
        <v>0</v>
      </c>
      <c r="I158">
        <f>calculate!I158/1000</f>
        <v>0</v>
      </c>
      <c r="J158">
        <f>calculate!J158/1000</f>
        <v>0</v>
      </c>
      <c r="K158">
        <f>calculate!K158/1000</f>
        <v>0</v>
      </c>
      <c r="L158">
        <f>calculate!L158/1000</f>
        <v>0</v>
      </c>
      <c r="M158">
        <f>calculate!M158/1000</f>
        <v>0</v>
      </c>
      <c r="N158">
        <f>calculate!N158/1000</f>
        <v>0</v>
      </c>
      <c r="O158">
        <f>calculate!O158/1000</f>
        <v>0</v>
      </c>
      <c r="P158">
        <f>calculate!P158/1000</f>
        <v>0</v>
      </c>
      <c r="Q158">
        <f>calculate!Q158/1000</f>
        <v>0</v>
      </c>
      <c r="R158">
        <f>calculate!R158/1000</f>
        <v>0</v>
      </c>
      <c r="S158">
        <f>calculate!S158/1000</f>
        <v>0</v>
      </c>
      <c r="T158">
        <f>calculate!T158/1000</f>
        <v>0</v>
      </c>
      <c r="U158">
        <f>calculate!U158/1000</f>
        <v>0</v>
      </c>
      <c r="V158">
        <f>calculate!V158/1000</f>
        <v>0</v>
      </c>
      <c r="W158">
        <f>calculate!W158/1000</f>
        <v>0</v>
      </c>
      <c r="X158">
        <f>calculate!X158/1000</f>
        <v>0</v>
      </c>
      <c r="Y158">
        <f>calculate!Y158/1000</f>
        <v>0</v>
      </c>
      <c r="Z158">
        <f>calculate!Z158/1000</f>
        <v>0</v>
      </c>
      <c r="AA158">
        <f>calculate!AA158/1000</f>
        <v>0</v>
      </c>
      <c r="AB158">
        <f>calculate!AB158/1000</f>
        <v>0</v>
      </c>
      <c r="AC158">
        <f>calculate!AC158/1000</f>
        <v>0</v>
      </c>
      <c r="AD158">
        <f>calculate!AD158/1000</f>
        <v>0</v>
      </c>
      <c r="AE158">
        <f>calculate!AE158/1000</f>
        <v>0</v>
      </c>
      <c r="AF158">
        <f>calculate!AF158/1000</f>
        <v>0</v>
      </c>
      <c r="AG158">
        <f>calculate!AG158/1000</f>
        <v>0</v>
      </c>
      <c r="AH158">
        <f>calculate!AH158/1000</f>
        <v>0</v>
      </c>
      <c r="AI158">
        <f>calculate!AI158/1000</f>
        <v>0</v>
      </c>
      <c r="AJ158">
        <f>calculate!AJ158/1000</f>
        <v>0</v>
      </c>
      <c r="AK158">
        <f>calculate!AK158/1000</f>
        <v>0</v>
      </c>
      <c r="AL158">
        <f>calculate!AL158/1000</f>
        <v>0</v>
      </c>
      <c r="AM158">
        <f>calculate!AM158/1000</f>
        <v>0</v>
      </c>
      <c r="AN158">
        <f>calculate!AN158/1000</f>
        <v>0</v>
      </c>
      <c r="AO158">
        <f>calculate!AO158/1000</f>
        <v>0</v>
      </c>
      <c r="AP158">
        <f>calculate!AP158/1000</f>
        <v>0</v>
      </c>
      <c r="AQ158">
        <f>calculate!AQ158/1000</f>
        <v>0</v>
      </c>
      <c r="AR158">
        <f>calculate!AR158/1000</f>
        <v>0</v>
      </c>
      <c r="AS158">
        <f>calculate!AS158/1000</f>
        <v>0</v>
      </c>
      <c r="AT158">
        <f>calculate!AT158/1000</f>
        <v>0</v>
      </c>
      <c r="AU158">
        <f>calculate!AU158/1000</f>
        <v>0</v>
      </c>
      <c r="AV158">
        <f>calculate!AV158/1000</f>
        <v>0</v>
      </c>
      <c r="AW158">
        <f>calculate!AW158/1000</f>
        <v>0</v>
      </c>
      <c r="AX158">
        <f>calculate!AX158/1000</f>
        <v>0</v>
      </c>
      <c r="AY158">
        <f>calculate!AY158/1000</f>
        <v>0</v>
      </c>
      <c r="AZ158">
        <f>calculate!AZ158/1000</f>
        <v>0</v>
      </c>
    </row>
    <row r="159" spans="1:52">
      <c r="A159" s="3" t="s">
        <v>333</v>
      </c>
      <c r="B159" s="6"/>
      <c r="C159">
        <f>calculate!C159/1000</f>
        <v>129.73378908256879</v>
      </c>
      <c r="D159">
        <f>calculate!D159/1000</f>
        <v>131.58712892660552</v>
      </c>
      <c r="E159">
        <f>calculate!E159/1000</f>
        <v>133.44046877064221</v>
      </c>
      <c r="F159">
        <f>calculate!F159/1000</f>
        <v>135.29380861467891</v>
      </c>
      <c r="G159">
        <f>calculate!G159/1000</f>
        <v>137.14714845871558</v>
      </c>
      <c r="H159">
        <f>calculate!H159/1000</f>
        <v>139.00048830275233</v>
      </c>
      <c r="I159">
        <f>calculate!I159/1000</f>
        <v>140.85382814678903</v>
      </c>
      <c r="J159">
        <f>calculate!J159/1000</f>
        <v>142.7071679908257</v>
      </c>
      <c r="K159">
        <f>calculate!K159/1000</f>
        <v>144.56050783486242</v>
      </c>
      <c r="L159">
        <f>calculate!L159/1000</f>
        <v>146.41384767889909</v>
      </c>
      <c r="M159">
        <f>calculate!M159/1000</f>
        <v>148.26718752293579</v>
      </c>
      <c r="N159">
        <f>calculate!N159/1000</f>
        <v>150.12052736697254</v>
      </c>
      <c r="O159">
        <f>calculate!O159/1000</f>
        <v>151.97386721100924</v>
      </c>
      <c r="P159">
        <f>calculate!P159/1000</f>
        <v>153.8272070550459</v>
      </c>
      <c r="Q159">
        <f>calculate!Q159/1000</f>
        <v>155.68054689908257</v>
      </c>
      <c r="R159">
        <f>calculate!R159/1000</f>
        <v>157.5338867431193</v>
      </c>
      <c r="S159">
        <f>calculate!S159/1000</f>
        <v>159.38722658715602</v>
      </c>
      <c r="T159">
        <f>calculate!T159/1000</f>
        <v>161.24056643119272</v>
      </c>
      <c r="U159">
        <f>calculate!U159/1000</f>
        <v>163.09390627522939</v>
      </c>
      <c r="V159">
        <f>calculate!V159/1000</f>
        <v>164.94724611926608</v>
      </c>
      <c r="W159">
        <f>calculate!W159/1000</f>
        <v>166.80058596330281</v>
      </c>
      <c r="X159">
        <f>calculate!X159/1000</f>
        <v>168.6539258073395</v>
      </c>
      <c r="Y159">
        <f>calculate!Y159/1000</f>
        <v>170.5072656513762</v>
      </c>
      <c r="Z159">
        <f>calculate!Z159/1000</f>
        <v>172.36060549541287</v>
      </c>
      <c r="AA159">
        <f>calculate!AA159/1000</f>
        <v>174.21394533944957</v>
      </c>
      <c r="AB159">
        <f>calculate!AB159/1000</f>
        <v>176.06728518348626</v>
      </c>
      <c r="AC159">
        <f>calculate!AC159/1000</f>
        <v>177.92062502752293</v>
      </c>
      <c r="AD159">
        <f>calculate!AD159/1000</f>
        <v>179.77396487155968</v>
      </c>
      <c r="AE159">
        <f>calculate!AE159/1000</f>
        <v>181.62730471559638</v>
      </c>
      <c r="AF159">
        <f>calculate!AF159/1000</f>
        <v>183.48064455963308</v>
      </c>
      <c r="AG159">
        <f>calculate!AG159/1000</f>
        <v>185.3339844036698</v>
      </c>
      <c r="AH159">
        <f>calculate!AH159/1000</f>
        <v>187.18732424770647</v>
      </c>
      <c r="AI159">
        <f>calculate!AI159/1000</f>
        <v>189.04066409174314</v>
      </c>
      <c r="AJ159">
        <f>calculate!AJ159/1000</f>
        <v>190.89400393577986</v>
      </c>
      <c r="AK159">
        <f>calculate!AK159/1000</f>
        <v>192.74734377981656</v>
      </c>
      <c r="AL159">
        <f>calculate!AL159/1000</f>
        <v>194.60068362385329</v>
      </c>
      <c r="AM159">
        <f>calculate!AM159/1000</f>
        <v>196.45402346788998</v>
      </c>
      <c r="AN159">
        <f>calculate!AN159/1000</f>
        <v>198.30736331192665</v>
      </c>
      <c r="AO159">
        <f>calculate!AO159/1000</f>
        <v>200.16070315596343</v>
      </c>
      <c r="AP159">
        <f>calculate!AP159/1000</f>
        <v>202.01404299999999</v>
      </c>
      <c r="AQ159">
        <f>calculate!AQ159/1000</f>
        <v>202.01404299999999</v>
      </c>
      <c r="AR159">
        <f>calculate!AR159/1000</f>
        <v>202.01404299999999</v>
      </c>
      <c r="AS159">
        <f>calculate!AS159/1000</f>
        <v>202.01404299999999</v>
      </c>
      <c r="AT159">
        <f>calculate!AT159/1000</f>
        <v>202.01404299999999</v>
      </c>
      <c r="AU159">
        <f>calculate!AU159/1000</f>
        <v>202.01404299999999</v>
      </c>
      <c r="AV159">
        <f>calculate!AV159/1000</f>
        <v>202.01404299999999</v>
      </c>
      <c r="AW159">
        <f>calculate!AW159/1000</f>
        <v>202.01404299999999</v>
      </c>
      <c r="AX159">
        <f>calculate!AX159/1000</f>
        <v>202.01404299999999</v>
      </c>
      <c r="AY159">
        <f>calculate!AY159/1000</f>
        <v>202.01404299999999</v>
      </c>
      <c r="AZ159">
        <f>calculate!AZ159/1000</f>
        <v>202.01404299999999</v>
      </c>
    </row>
    <row r="160" spans="1:52">
      <c r="A160" s="3" t="s">
        <v>334</v>
      </c>
      <c r="B160" s="5" t="s">
        <v>199</v>
      </c>
      <c r="C160">
        <f>calculate!C160/1000</f>
        <v>8985.4194981250002</v>
      </c>
      <c r="D160">
        <f>calculate!D160/1000</f>
        <v>9113.7826338124996</v>
      </c>
      <c r="E160">
        <f>calculate!E160/1000</f>
        <v>9242.1457695000008</v>
      </c>
      <c r="F160">
        <f>calculate!F160/1000</f>
        <v>9370.5089051874984</v>
      </c>
      <c r="G160">
        <f>calculate!G160/1000</f>
        <v>9498.8720408749996</v>
      </c>
      <c r="H160">
        <f>calculate!H160/1000</f>
        <v>9627.2351765624971</v>
      </c>
      <c r="I160">
        <f>calculate!I160/1000</f>
        <v>9755.5983122500002</v>
      </c>
      <c r="J160">
        <f>calculate!J160/1000</f>
        <v>9883.9614479374977</v>
      </c>
      <c r="K160">
        <f>calculate!K160/1000</f>
        <v>10012.324583624997</v>
      </c>
      <c r="L160">
        <f>calculate!L160/1000</f>
        <v>10140.687719312496</v>
      </c>
      <c r="M160">
        <f>calculate!M160/1000</f>
        <v>10269.050855000001</v>
      </c>
      <c r="N160">
        <f>calculate!N160/1000</f>
        <v>10235.6541</v>
      </c>
      <c r="O160">
        <f>calculate!O160/1000</f>
        <v>10614.752400000001</v>
      </c>
      <c r="P160">
        <f>calculate!P160/1000</f>
        <v>10614.752400000001</v>
      </c>
      <c r="Q160">
        <f>calculate!Q160/1000</f>
        <v>10503.730755</v>
      </c>
      <c r="R160">
        <f>calculate!R160/1000</f>
        <v>10168.86059</v>
      </c>
      <c r="S160">
        <f>calculate!S160/1000</f>
        <v>10141.782140000001</v>
      </c>
      <c r="T160">
        <f>calculate!T160/1000</f>
        <v>10103.872309999999</v>
      </c>
      <c r="U160">
        <f>calculate!U160/1000</f>
        <v>9997.3637400000007</v>
      </c>
      <c r="V160">
        <f>calculate!V160/1000</f>
        <v>9948.6225300000006</v>
      </c>
      <c r="W160">
        <f>calculate!W160/1000</f>
        <v>9099.2618149999998</v>
      </c>
      <c r="X160">
        <f>calculate!X160/1000</f>
        <v>9901.6865499999985</v>
      </c>
      <c r="Y160">
        <f>calculate!Y160/1000</f>
        <v>8887.1472900000008</v>
      </c>
      <c r="Z160">
        <f>calculate!Z160/1000</f>
        <v>9351.9940150000002</v>
      </c>
      <c r="AA160">
        <f>calculate!AA160/1000</f>
        <v>8720.1635150000002</v>
      </c>
      <c r="AB160">
        <f>calculate!AB160/1000</f>
        <v>9824.0616599999994</v>
      </c>
      <c r="AC160">
        <f>calculate!AC160/1000</f>
        <v>9859.2636449999991</v>
      </c>
      <c r="AD160">
        <f>calculate!AD160/1000</f>
        <v>9692.2798699999985</v>
      </c>
      <c r="AE160">
        <f>calculate!AE160/1000</f>
        <v>9864.6793349999989</v>
      </c>
      <c r="AF160">
        <f>calculate!AF160/1000</f>
        <v>9662.4935749999986</v>
      </c>
      <c r="AG160">
        <f>calculate!AG160/1000</f>
        <v>9656.1752699999997</v>
      </c>
      <c r="AH160">
        <f>calculate!AH160/1000</f>
        <v>8904.2969749999993</v>
      </c>
      <c r="AI160">
        <f>calculate!AI160/1000</f>
        <v>8971.9930999999997</v>
      </c>
      <c r="AJ160">
        <f>calculate!AJ160/1000</f>
        <v>8919.6414299999997</v>
      </c>
      <c r="AK160">
        <f>calculate!AK160/1000</f>
        <v>8931.3754249999984</v>
      </c>
      <c r="AL160">
        <f>calculate!AL160/1000</f>
        <v>8906.1022049999992</v>
      </c>
      <c r="AM160">
        <f>calculate!AM160/1000</f>
        <v>8907.9074349999992</v>
      </c>
      <c r="AN160">
        <f>calculate!AN160/1000</f>
        <v>8864.5819150000007</v>
      </c>
      <c r="AO160">
        <f>calculate!AO160/1000</f>
        <v>8881.7315999999992</v>
      </c>
      <c r="AP160">
        <f>calculate!AP160/1000</f>
        <v>8977.4087900000013</v>
      </c>
      <c r="AQ160">
        <f>calculate!AQ160/1000</f>
        <v>8997.2663199999988</v>
      </c>
      <c r="AR160">
        <f>calculate!AR160/1000</f>
        <v>9038.7866099999992</v>
      </c>
      <c r="AS160">
        <f>calculate!AS160/1000</f>
        <v>8975.6035599999996</v>
      </c>
      <c r="AT160">
        <f>calculate!AT160/1000</f>
        <v>8814.0354749999988</v>
      </c>
      <c r="AU160">
        <f>calculate!AU160/1000</f>
        <v>8745.4367349999993</v>
      </c>
      <c r="AV160">
        <f>calculate!AV160/1000</f>
        <v>8769.8073399999994</v>
      </c>
      <c r="AW160">
        <f>calculate!AW160/1000</f>
        <v>8740.9236600000004</v>
      </c>
      <c r="AX160">
        <f>calculate!AX160/1000</f>
        <v>8740.9236600000004</v>
      </c>
      <c r="AY160">
        <f>calculate!AY160/1000</f>
        <v>8762.5864199999996</v>
      </c>
      <c r="AZ160">
        <f>calculate!AZ160/1000</f>
        <v>8756.2681150000008</v>
      </c>
    </row>
    <row r="161" spans="1:52">
      <c r="A161" s="3" t="s">
        <v>335</v>
      </c>
      <c r="B161" s="5" t="s">
        <v>54</v>
      </c>
      <c r="C161">
        <f>calculate!C161/1000</f>
        <v>2324.3464518749997</v>
      </c>
      <c r="D161">
        <f>calculate!D161/1000</f>
        <v>2357.5514011874998</v>
      </c>
      <c r="E161">
        <f>calculate!E161/1000</f>
        <v>2390.7563504999998</v>
      </c>
      <c r="F161">
        <f>calculate!F161/1000</f>
        <v>2423.9612998124994</v>
      </c>
      <c r="G161">
        <f>calculate!G161/1000</f>
        <v>2457.1662491249995</v>
      </c>
      <c r="H161">
        <f>calculate!H161/1000</f>
        <v>2490.3711984374995</v>
      </c>
      <c r="I161">
        <f>calculate!I161/1000</f>
        <v>2523.5761477499996</v>
      </c>
      <c r="J161">
        <f>calculate!J161/1000</f>
        <v>2556.7810970624996</v>
      </c>
      <c r="K161">
        <f>calculate!K161/1000</f>
        <v>2589.9860463749992</v>
      </c>
      <c r="L161">
        <f>calculate!L161/1000</f>
        <v>2623.1909956874993</v>
      </c>
      <c r="M161">
        <f>calculate!M161/1000</f>
        <v>2656.3959450000002</v>
      </c>
      <c r="N161">
        <f>calculate!N161/1000</f>
        <v>2664.5194799999999</v>
      </c>
      <c r="O161">
        <f>calculate!O161/1000</f>
        <v>2668.1299399999998</v>
      </c>
      <c r="P161">
        <f>calculate!P161/1000</f>
        <v>2672.6430149999997</v>
      </c>
      <c r="Q161">
        <f>calculate!Q161/1000</f>
        <v>2693.4031600000003</v>
      </c>
      <c r="R161">
        <f>calculate!R161/1000</f>
        <v>2695.2083899999998</v>
      </c>
      <c r="S161">
        <f>calculate!S161/1000</f>
        <v>2695.2083899999998</v>
      </c>
      <c r="T161">
        <f>calculate!T161/1000</f>
        <v>2698.8188500000001</v>
      </c>
      <c r="U161">
        <f>calculate!U161/1000</f>
        <v>2698.8188500000001</v>
      </c>
      <c r="V161">
        <f>calculate!V161/1000</f>
        <v>2702.42931</v>
      </c>
      <c r="W161">
        <f>calculate!W161/1000</f>
        <v>2687.98747</v>
      </c>
      <c r="X161">
        <f>calculate!X161/1000</f>
        <v>2691.5979299999999</v>
      </c>
      <c r="Y161">
        <f>calculate!Y161/1000</f>
        <v>2694.3057749999998</v>
      </c>
      <c r="Z161">
        <f>calculate!Z161/1000</f>
        <v>2692.5005449999999</v>
      </c>
      <c r="AA161">
        <f>calculate!AA161/1000</f>
        <v>2692.5005449999999</v>
      </c>
      <c r="AB161">
        <f>calculate!AB161/1000</f>
        <v>2917.2516799999999</v>
      </c>
      <c r="AC161">
        <f>calculate!AC161/1000</f>
        <v>2919.0569100000002</v>
      </c>
      <c r="AD161">
        <f>calculate!AD161/1000</f>
        <v>2873.92616</v>
      </c>
      <c r="AE161">
        <f>calculate!AE161/1000</f>
        <v>2844.1398649999996</v>
      </c>
      <c r="AF161">
        <f>calculate!AF161/1000</f>
        <v>2836.9189450000003</v>
      </c>
      <c r="AG161">
        <f>calculate!AG161/1000</f>
        <v>2902.8098399999999</v>
      </c>
      <c r="AH161">
        <f>calculate!AH161/1000</f>
        <v>2910.9333750000001</v>
      </c>
      <c r="AI161">
        <f>calculate!AI161/1000</f>
        <v>2908.2255299999997</v>
      </c>
      <c r="AJ161">
        <f>calculate!AJ161/1000</f>
        <v>2916.3490649999999</v>
      </c>
      <c r="AK161">
        <f>calculate!AK161/1000</f>
        <v>3051.7413149999998</v>
      </c>
      <c r="AL161">
        <f>calculate!AL161/1000</f>
        <v>3067.9883849999997</v>
      </c>
      <c r="AM161">
        <f>calculate!AM161/1000</f>
        <v>3216.017245</v>
      </c>
      <c r="AN161">
        <f>calculate!AN161/1000</f>
        <v>3022.8576349999998</v>
      </c>
      <c r="AO161">
        <f>calculate!AO161/1000</f>
        <v>3210.6015549999997</v>
      </c>
      <c r="AP161">
        <f>calculate!AP161/1000</f>
        <v>3248.5113849999998</v>
      </c>
      <c r="AQ161">
        <f>calculate!AQ161/1000</f>
        <v>3225.6039189149997</v>
      </c>
      <c r="AR161">
        <f>calculate!AR161/1000</f>
        <v>3205.3528487750004</v>
      </c>
      <c r="AS161">
        <f>calculate!AS161/1000</f>
        <v>3211.3119130049995</v>
      </c>
      <c r="AT161">
        <f>calculate!AT161/1000</f>
        <v>3259.3572068399994</v>
      </c>
      <c r="AU161">
        <f>calculate!AU161/1000</f>
        <v>3627.3560501850002</v>
      </c>
      <c r="AV161">
        <f>calculate!AV161/1000</f>
        <v>3589.0815637249998</v>
      </c>
      <c r="AW161">
        <f>calculate!AW161/1000</f>
        <v>3641.5866782750004</v>
      </c>
      <c r="AX161">
        <f>calculate!AX161/1000</f>
        <v>3656.0628176449995</v>
      </c>
      <c r="AY161">
        <f>calculate!AY161/1000</f>
        <v>3652.7439022900003</v>
      </c>
      <c r="AZ161">
        <f>calculate!AZ161/1000</f>
        <v>2921.08354243335</v>
      </c>
    </row>
    <row r="162" spans="1:52">
      <c r="A162" s="5" t="s">
        <v>359</v>
      </c>
      <c r="B162" s="5" t="s">
        <v>201</v>
      </c>
      <c r="C162">
        <f>calculate!C162/1000</f>
        <v>1220.2226531249999</v>
      </c>
      <c r="D162">
        <f>calculate!D162/1000</f>
        <v>1237.6544053124999</v>
      </c>
      <c r="E162">
        <f>calculate!E162/1000</f>
        <v>1255.0861574999999</v>
      </c>
      <c r="F162">
        <f>calculate!F162/1000</f>
        <v>1272.5179096874999</v>
      </c>
      <c r="G162">
        <f>calculate!G162/1000</f>
        <v>1289.9496618749999</v>
      </c>
      <c r="H162">
        <f>calculate!H162/1000</f>
        <v>1307.3814140625</v>
      </c>
      <c r="I162">
        <f>calculate!I162/1000</f>
        <v>1324.81316625</v>
      </c>
      <c r="J162">
        <f>calculate!J162/1000</f>
        <v>1342.2449184375</v>
      </c>
      <c r="K162">
        <f>calculate!K162/1000</f>
        <v>1359.676670625</v>
      </c>
      <c r="L162">
        <f>calculate!L162/1000</f>
        <v>1377.1084228124998</v>
      </c>
      <c r="M162">
        <f>calculate!M162/1000</f>
        <v>1394.5401750000001</v>
      </c>
      <c r="N162">
        <f>calculate!N162/1000</f>
        <v>1403.566325</v>
      </c>
      <c r="O162">
        <f>calculate!O162/1000</f>
        <v>1459.5284550000001</v>
      </c>
      <c r="P162">
        <f>calculate!P162/1000</f>
        <v>1513.6853550000001</v>
      </c>
      <c r="Q162">
        <f>calculate!Q162/1000</f>
        <v>1520.0036600000001</v>
      </c>
      <c r="R162">
        <f>calculate!R162/1000</f>
        <v>1933.4013299999999</v>
      </c>
      <c r="S162">
        <f>calculate!S162/1000</f>
        <v>2028.1759049999998</v>
      </c>
      <c r="T162">
        <f>calculate!T162/1000</f>
        <v>2055.2543549999996</v>
      </c>
      <c r="U162">
        <f>calculate!U162/1000</f>
        <v>2105.8007950000001</v>
      </c>
      <c r="V162">
        <f>calculate!V162/1000</f>
        <v>2154.5420049999998</v>
      </c>
      <c r="W162">
        <f>calculate!W162/1000</f>
        <v>2154.5420049999998</v>
      </c>
      <c r="X162">
        <f>calculate!X162/1000</f>
        <v>2164.4707699999999</v>
      </c>
      <c r="Y162">
        <f>calculate!Y162/1000</f>
        <v>2173.49692</v>
      </c>
      <c r="Z162">
        <f>calculate!Z162/1000</f>
        <v>1376.487875</v>
      </c>
      <c r="AA162">
        <f>calculate!AA162/1000</f>
        <v>1376.487875</v>
      </c>
      <c r="AB162">
        <f>calculate!AB162/1000</f>
        <v>1376.487875</v>
      </c>
      <c r="AC162">
        <f>calculate!AC162/1000</f>
        <v>1376.487875</v>
      </c>
      <c r="AD162">
        <f>calculate!AD162/1000</f>
        <v>1376.487875</v>
      </c>
      <c r="AE162">
        <f>calculate!AE162/1000</f>
        <v>1376.487875</v>
      </c>
      <c r="AF162">
        <f>calculate!AF162/1000</f>
        <v>1598.5311649999999</v>
      </c>
      <c r="AG162">
        <f>calculate!AG162/1000</f>
        <v>1598.5311649999999</v>
      </c>
      <c r="AH162">
        <f>calculate!AH162/1000</f>
        <v>1598.5311649999999</v>
      </c>
      <c r="AI162">
        <f>calculate!AI162/1000</f>
        <v>1704.1371199999999</v>
      </c>
      <c r="AJ162">
        <f>calculate!AJ162/1000</f>
        <v>1704.1371199999999</v>
      </c>
      <c r="AK162">
        <f>calculate!AK162/1000</f>
        <v>1825.990145</v>
      </c>
      <c r="AL162">
        <f>calculate!AL162/1000</f>
        <v>1844.042445</v>
      </c>
      <c r="AM162">
        <f>calculate!AM162/1000</f>
        <v>1625.6096150000001</v>
      </c>
      <c r="AN162">
        <f>calculate!AN162/1000</f>
        <v>1930.693485</v>
      </c>
      <c r="AO162">
        <f>calculate!AO162/1000</f>
        <v>1930.693485</v>
      </c>
      <c r="AP162">
        <f>calculate!AP162/1000</f>
        <v>1930.693485</v>
      </c>
      <c r="AQ162">
        <f>calculate!AQ162/1000</f>
        <v>1930.693485</v>
      </c>
      <c r="AR162">
        <f>calculate!AR162/1000</f>
        <v>1930.693485</v>
      </c>
      <c r="AS162">
        <f>calculate!AS162/1000</f>
        <v>1930.693485</v>
      </c>
      <c r="AT162">
        <f>calculate!AT162/1000</f>
        <v>1930.693485</v>
      </c>
      <c r="AU162">
        <f>calculate!AU162/1000</f>
        <v>1979.4346950000001</v>
      </c>
      <c r="AV162">
        <f>calculate!AV162/1000</f>
        <v>1979.4346950000001</v>
      </c>
      <c r="AW162">
        <f>calculate!AW162/1000</f>
        <v>1979.4346950000001</v>
      </c>
      <c r="AX162">
        <f>calculate!AX162/1000</f>
        <v>1979.4346950000001</v>
      </c>
      <c r="AY162">
        <f>calculate!AY162/1000</f>
        <v>1979.4346950000001</v>
      </c>
      <c r="AZ162">
        <f>calculate!AZ162/1000</f>
        <v>1979.4346950000001</v>
      </c>
    </row>
    <row r="163" spans="1:52">
      <c r="A163" s="3" t="s">
        <v>235</v>
      </c>
      <c r="B163" s="5"/>
      <c r="C163">
        <f>calculate!C163/1000</f>
        <v>1008.5886870370369</v>
      </c>
      <c r="D163">
        <f>calculate!D163/1000</f>
        <v>1022.9970968518517</v>
      </c>
      <c r="E163">
        <f>calculate!E163/1000</f>
        <v>1037.4055066666665</v>
      </c>
      <c r="F163">
        <f>calculate!F163/1000</f>
        <v>1051.8139164814818</v>
      </c>
      <c r="G163">
        <f>calculate!G163/1000</f>
        <v>1066.2223262962964</v>
      </c>
      <c r="H163">
        <f>calculate!H163/1000</f>
        <v>1080.6307361111117</v>
      </c>
      <c r="I163">
        <f>calculate!I163/1000</f>
        <v>1095.0391459259265</v>
      </c>
      <c r="J163">
        <f>calculate!J163/1000</f>
        <v>1109.4475557407413</v>
      </c>
      <c r="K163">
        <f>calculate!K163/1000</f>
        <v>1123.8559655555562</v>
      </c>
      <c r="L163">
        <f>calculate!L163/1000</f>
        <v>1138.264375370371</v>
      </c>
      <c r="M163">
        <f>calculate!M163/1000</f>
        <v>1152.6727851851858</v>
      </c>
      <c r="N163">
        <f>calculate!N163/1000</f>
        <v>1167.0811950000009</v>
      </c>
      <c r="O163">
        <f>calculate!O163/1000</f>
        <v>1181.4896048148155</v>
      </c>
      <c r="P163">
        <f>calculate!P163/1000</f>
        <v>1195.8980146296306</v>
      </c>
      <c r="Q163">
        <f>calculate!Q163/1000</f>
        <v>1210.3064244444456</v>
      </c>
      <c r="R163">
        <f>calculate!R163/1000</f>
        <v>1224.7148342592602</v>
      </c>
      <c r="S163">
        <f>calculate!S163/1000</f>
        <v>1239.1232440740755</v>
      </c>
      <c r="T163">
        <f>calculate!T163/1000</f>
        <v>1253.5316538888903</v>
      </c>
      <c r="U163">
        <f>calculate!U163/1000</f>
        <v>1267.9400637037052</v>
      </c>
      <c r="V163">
        <f>calculate!V163/1000</f>
        <v>1282.34847351852</v>
      </c>
      <c r="W163">
        <f>calculate!W163/1000</f>
        <v>1296.7568833333348</v>
      </c>
      <c r="X163">
        <f>calculate!X163/1000</f>
        <v>1311.1652931481494</v>
      </c>
      <c r="Y163">
        <f>calculate!Y163/1000</f>
        <v>1325.5737029629647</v>
      </c>
      <c r="Z163">
        <f>calculate!Z163/1000</f>
        <v>1339.9821127777793</v>
      </c>
      <c r="AA163">
        <f>calculate!AA163/1000</f>
        <v>1354.3905225925944</v>
      </c>
      <c r="AB163">
        <f>calculate!AB163/1000</f>
        <v>1368.7989324074094</v>
      </c>
      <c r="AC163">
        <f>calculate!AC163/1000</f>
        <v>1383.2073422222243</v>
      </c>
      <c r="AD163">
        <f>calculate!AD163/1000</f>
        <v>1397.6157520370391</v>
      </c>
      <c r="AE163">
        <f>calculate!AE163/1000</f>
        <v>1412.0241618518542</v>
      </c>
      <c r="AF163">
        <f>calculate!AF163/1000</f>
        <v>1426.4325716666685</v>
      </c>
      <c r="AG163">
        <f>calculate!AG163/1000</f>
        <v>1440.8409814814838</v>
      </c>
      <c r="AH163">
        <f>calculate!AH163/1000</f>
        <v>1455.2493912962984</v>
      </c>
      <c r="AI163">
        <f>calculate!AI163/1000</f>
        <v>1469.6578011111135</v>
      </c>
      <c r="AJ163">
        <f>calculate!AJ163/1000</f>
        <v>1484.0662109259285</v>
      </c>
      <c r="AK163">
        <f>calculate!AK163/1000</f>
        <v>1498.4746207407431</v>
      </c>
      <c r="AL163">
        <f>calculate!AL163/1000</f>
        <v>1512.8830305555582</v>
      </c>
      <c r="AM163">
        <f>calculate!AM163/1000</f>
        <v>1527.2914403703733</v>
      </c>
      <c r="AN163">
        <f>calculate!AN163/1000</f>
        <v>1541.6998501851879</v>
      </c>
      <c r="AO163">
        <f>calculate!AO163/1000</f>
        <v>1556.10826</v>
      </c>
      <c r="AP163">
        <f>calculate!AP163/1000</f>
        <v>1491.1199799999999</v>
      </c>
      <c r="AQ163">
        <f>calculate!AQ163/1000</f>
        <v>1573.2579449999998</v>
      </c>
      <c r="AR163">
        <f>calculate!AR163/1000</f>
        <v>1572.3553300000001</v>
      </c>
      <c r="AS163">
        <f>calculate!AS163/1000</f>
        <v>1592.2128600000001</v>
      </c>
      <c r="AT163">
        <f>calculate!AT163/1000</f>
        <v>1593.1154749999998</v>
      </c>
      <c r="AU163">
        <f>calculate!AU163/1000</f>
        <v>1594.0180899999998</v>
      </c>
      <c r="AV163">
        <f>calculate!AV163/1000</f>
        <v>1598.5311649999999</v>
      </c>
      <c r="AW163">
        <f>calculate!AW163/1000</f>
        <v>1603.9468549999999</v>
      </c>
      <c r="AX163">
        <f>calculate!AX163/1000</f>
        <v>1656.2985249999999</v>
      </c>
      <c r="AY163">
        <f>calculate!AY163/1000</f>
        <v>1657.2011399999999</v>
      </c>
      <c r="AZ163">
        <f>calculate!AZ163/1000</f>
        <v>1434.8599870500002</v>
      </c>
    </row>
    <row r="164" spans="1:52">
      <c r="A164" s="3" t="s">
        <v>336</v>
      </c>
      <c r="B164" s="5" t="s">
        <v>214</v>
      </c>
      <c r="C164">
        <f>calculate!C164/1000</f>
        <v>2445.8665000000001</v>
      </c>
      <c r="D164">
        <f>calculate!D164/1000</f>
        <v>2480.8074499999998</v>
      </c>
      <c r="E164">
        <f>calculate!E164/1000</f>
        <v>2515.7484000000004</v>
      </c>
      <c r="F164">
        <f>calculate!F164/1000</f>
        <v>2550.6893500000006</v>
      </c>
      <c r="G164">
        <f>calculate!G164/1000</f>
        <v>2585.6303000000003</v>
      </c>
      <c r="H164">
        <f>calculate!H164/1000</f>
        <v>2620.5712500000004</v>
      </c>
      <c r="I164">
        <f>calculate!I164/1000</f>
        <v>2655.5122000000001</v>
      </c>
      <c r="J164">
        <f>calculate!J164/1000</f>
        <v>2690.4531500000003</v>
      </c>
      <c r="K164">
        <f>calculate!K164/1000</f>
        <v>2725.3941000000009</v>
      </c>
      <c r="L164">
        <f>calculate!L164/1000</f>
        <v>2760.335050000001</v>
      </c>
      <c r="M164">
        <f>calculate!M164/1000</f>
        <v>2795.2759999999998</v>
      </c>
      <c r="N164">
        <f>calculate!N164/1000</f>
        <v>2795.2759999999998</v>
      </c>
      <c r="O164">
        <f>calculate!O164/1000</f>
        <v>2795.2759999999998</v>
      </c>
      <c r="P164">
        <f>calculate!P164/1000</f>
        <v>2795.2759999999998</v>
      </c>
      <c r="Q164">
        <f>calculate!Q164/1000</f>
        <v>2795.2759999999998</v>
      </c>
      <c r="R164">
        <f>calculate!R164/1000</f>
        <v>2795.2759999999998</v>
      </c>
      <c r="S164">
        <f>calculate!S164/1000</f>
        <v>2795.2759999999998</v>
      </c>
      <c r="T164">
        <f>calculate!T164/1000</f>
        <v>2795.2759999999998</v>
      </c>
      <c r="U164">
        <f>calculate!U164/1000</f>
        <v>2795.2759999999998</v>
      </c>
      <c r="V164">
        <f>calculate!V164/1000</f>
        <v>2795.2759999999998</v>
      </c>
      <c r="W164">
        <f>calculate!W164/1000</f>
        <v>2795.2759999999998</v>
      </c>
      <c r="X164">
        <f>calculate!X164/1000</f>
        <v>2805.34</v>
      </c>
      <c r="Y164">
        <f>calculate!Y164/1000</f>
        <v>2805.34</v>
      </c>
      <c r="Z164">
        <f>calculate!Z164/1000</f>
        <v>2805.34</v>
      </c>
      <c r="AA164">
        <f>calculate!AA164/1000</f>
        <v>2805.34</v>
      </c>
      <c r="AB164">
        <f>calculate!AB164/1000</f>
        <v>2805.34</v>
      </c>
      <c r="AC164">
        <f>calculate!AC164/1000</f>
        <v>2805.34</v>
      </c>
      <c r="AD164">
        <f>calculate!AD164/1000</f>
        <v>2881.4490000000001</v>
      </c>
      <c r="AE164">
        <f>calculate!AE164/1000</f>
        <v>2881.4490000000001</v>
      </c>
      <c r="AF164">
        <f>calculate!AF164/1000</f>
        <v>2882.078</v>
      </c>
      <c r="AG164">
        <f>calculate!AG164/1000</f>
        <v>2882.078</v>
      </c>
      <c r="AH164">
        <f>calculate!AH164/1000</f>
        <v>2882.078</v>
      </c>
      <c r="AI164">
        <f>calculate!AI164/1000</f>
        <v>2805.34</v>
      </c>
      <c r="AJ164">
        <f>calculate!AJ164/1000</f>
        <v>2220.37</v>
      </c>
      <c r="AK164">
        <f>calculate!AK164/1000</f>
        <v>1635.4</v>
      </c>
      <c r="AL164">
        <f>calculate!AL164/1000</f>
        <v>1645.0142649999998</v>
      </c>
      <c r="AM164">
        <f>calculate!AM164/1000</f>
        <v>1654.6285299999995</v>
      </c>
      <c r="AN164">
        <f>calculate!AN164/1000</f>
        <v>1664.2427949999997</v>
      </c>
      <c r="AO164">
        <f>calculate!AO164/1000</f>
        <v>1673.8570599999996</v>
      </c>
      <c r="AP164">
        <f>calculate!AP164/1000</f>
        <v>1683.4713249999993</v>
      </c>
      <c r="AQ164">
        <f>calculate!AQ164/1000</f>
        <v>1693.0855899999995</v>
      </c>
      <c r="AR164">
        <f>calculate!AR164/1000</f>
        <v>1702.703</v>
      </c>
      <c r="AS164">
        <f>calculate!AS164/1000</f>
        <v>1702.0740000000001</v>
      </c>
      <c r="AT164">
        <f>calculate!AT164/1000</f>
        <v>1701.4449999999999</v>
      </c>
      <c r="AU164">
        <f>calculate!AU164/1000</f>
        <v>1700.816</v>
      </c>
      <c r="AV164">
        <f>calculate!AV164/1000</f>
        <v>1700.1869999999999</v>
      </c>
      <c r="AW164">
        <f>calculate!AW164/1000</f>
        <v>1699.558</v>
      </c>
      <c r="AX164">
        <f>calculate!AX164/1000</f>
        <v>1698.9290000000001</v>
      </c>
      <c r="AY164">
        <f>calculate!AY164/1000</f>
        <v>1698.9290000000001</v>
      </c>
      <c r="AZ164">
        <f>calculate!AZ164/1000</f>
        <v>1698.9290000000001</v>
      </c>
    </row>
    <row r="165" spans="1:52">
      <c r="A165" s="3" t="s">
        <v>337</v>
      </c>
      <c r="B165" s="5" t="s">
        <v>206</v>
      </c>
      <c r="C165">
        <f>calculate!C165/1000</f>
        <v>2368.1849999999999</v>
      </c>
      <c r="D165">
        <f>calculate!D165/1000</f>
        <v>2368.1849999999999</v>
      </c>
      <c r="E165">
        <f>calculate!E165/1000</f>
        <v>2368.1849999999999</v>
      </c>
      <c r="F165">
        <f>calculate!F165/1000</f>
        <v>2368.1849999999999</v>
      </c>
      <c r="G165">
        <f>calculate!G165/1000</f>
        <v>2368.1849999999999</v>
      </c>
      <c r="H165">
        <f>calculate!H165/1000</f>
        <v>2368.1849999999999</v>
      </c>
      <c r="I165">
        <f>calculate!I165/1000</f>
        <v>2364.4110000000001</v>
      </c>
      <c r="J165">
        <f>calculate!J165/1000</f>
        <v>2360.6370000000002</v>
      </c>
      <c r="K165">
        <f>calculate!K165/1000</f>
        <v>2356.8629999999998</v>
      </c>
      <c r="L165">
        <f>calculate!L165/1000</f>
        <v>2353.0889999999999</v>
      </c>
      <c r="M165">
        <f>calculate!M165/1000</f>
        <v>2349.3150000000001</v>
      </c>
      <c r="N165">
        <f>calculate!N165/1000</f>
        <v>2349.3150000000001</v>
      </c>
      <c r="O165">
        <f>calculate!O165/1000</f>
        <v>2349.3150000000001</v>
      </c>
      <c r="P165">
        <f>calculate!P165/1000</f>
        <v>2349.3150000000001</v>
      </c>
      <c r="Q165">
        <f>calculate!Q165/1000</f>
        <v>2349.3150000000001</v>
      </c>
      <c r="R165">
        <f>calculate!R165/1000</f>
        <v>2349.3150000000001</v>
      </c>
      <c r="S165">
        <f>calculate!S165/1000</f>
        <v>2344.9119999999998</v>
      </c>
      <c r="T165">
        <f>calculate!T165/1000</f>
        <v>2344.9119999999998</v>
      </c>
      <c r="U165">
        <f>calculate!U165/1000</f>
        <v>2401.5219999999999</v>
      </c>
      <c r="V165">
        <f>calculate!V165/1000</f>
        <v>2344.9119999999998</v>
      </c>
      <c r="W165">
        <f>calculate!W165/1000</f>
        <v>2428.569</v>
      </c>
      <c r="X165">
        <f>calculate!X165/1000</f>
        <v>2428.569</v>
      </c>
      <c r="Y165">
        <f>calculate!Y165/1000</f>
        <v>2434.23</v>
      </c>
      <c r="Z165">
        <f>calculate!Z165/1000</f>
        <v>2434.23</v>
      </c>
      <c r="AA165">
        <f>calculate!AA165/1000</f>
        <v>2434.23</v>
      </c>
      <c r="AB165">
        <f>calculate!AB165/1000</f>
        <v>2541.7890000000002</v>
      </c>
      <c r="AC165">
        <f>calculate!AC165/1000</f>
        <v>2541.7890000000002</v>
      </c>
      <c r="AD165">
        <f>calculate!AD165/1000</f>
        <v>2541.7890000000002</v>
      </c>
      <c r="AE165">
        <f>calculate!AE165/1000</f>
        <v>2543.6759999999999</v>
      </c>
      <c r="AF165">
        <f>calculate!AF165/1000</f>
        <v>2543.6759999999999</v>
      </c>
      <c r="AG165">
        <f>calculate!AG165/1000</f>
        <v>2543.6759999999999</v>
      </c>
      <c r="AH165">
        <f>calculate!AH165/1000</f>
        <v>2578.2710000000002</v>
      </c>
      <c r="AI165">
        <f>calculate!AI165/1000</f>
        <v>2612.866</v>
      </c>
      <c r="AJ165">
        <f>calculate!AJ165/1000</f>
        <v>2647.4609999999998</v>
      </c>
      <c r="AK165">
        <f>calculate!AK165/1000</f>
        <v>2682.056</v>
      </c>
      <c r="AL165">
        <f>calculate!AL165/1000</f>
        <v>2716.6509999999998</v>
      </c>
      <c r="AM165">
        <f>calculate!AM165/1000</f>
        <v>2751.2460000000001</v>
      </c>
      <c r="AN165">
        <f>calculate!AN165/1000</f>
        <v>2785.8409999999999</v>
      </c>
      <c r="AO165">
        <f>calculate!AO165/1000</f>
        <v>2791.9234299999998</v>
      </c>
      <c r="AP165">
        <f>calculate!AP165/1000</f>
        <v>2798.0058599999998</v>
      </c>
      <c r="AQ165">
        <f>calculate!AQ165/1000</f>
        <v>2804.0819999999999</v>
      </c>
      <c r="AR165">
        <f>calculate!AR165/1000</f>
        <v>2804.0819999999999</v>
      </c>
      <c r="AS165">
        <f>calculate!AS165/1000</f>
        <v>2691.491</v>
      </c>
      <c r="AT165">
        <f>calculate!AT165/1000</f>
        <v>2578.9</v>
      </c>
      <c r="AU165">
        <f>calculate!AU165/1000</f>
        <v>2595.8829999999998</v>
      </c>
      <c r="AV165">
        <f>calculate!AV165/1000</f>
        <v>2353.7179999999998</v>
      </c>
      <c r="AW165">
        <f>calculate!AW165/1000</f>
        <v>2353.7179999999998</v>
      </c>
      <c r="AX165">
        <f>calculate!AX165/1000</f>
        <v>2573.8679999999999</v>
      </c>
      <c r="AY165">
        <f>calculate!AY165/1000</f>
        <v>2573.8679999999999</v>
      </c>
      <c r="AZ165">
        <f>calculate!AZ165/1000</f>
        <v>2573.8679999999999</v>
      </c>
    </row>
    <row r="166" spans="1:52">
      <c r="A166" s="3" t="s">
        <v>338</v>
      </c>
      <c r="B166" s="5" t="s">
        <v>205</v>
      </c>
      <c r="C166">
        <f>calculate!C166/1000</f>
        <v>219.37754385964914</v>
      </c>
      <c r="D166">
        <f>calculate!D166/1000</f>
        <v>222.51150877192984</v>
      </c>
      <c r="E166">
        <f>calculate!E166/1000</f>
        <v>225.6454736842106</v>
      </c>
      <c r="F166">
        <f>calculate!F166/1000</f>
        <v>228.77943859649133</v>
      </c>
      <c r="G166">
        <f>calculate!G166/1000</f>
        <v>231.91340350877203</v>
      </c>
      <c r="H166">
        <f>calculate!H166/1000</f>
        <v>235.04736842105277</v>
      </c>
      <c r="I166">
        <f>calculate!I166/1000</f>
        <v>238.18133333333347</v>
      </c>
      <c r="J166">
        <f>calculate!J166/1000</f>
        <v>241.31529824561417</v>
      </c>
      <c r="K166">
        <f>calculate!K166/1000</f>
        <v>244.44926315789493</v>
      </c>
      <c r="L166">
        <f>calculate!L166/1000</f>
        <v>247.58322807017561</v>
      </c>
      <c r="M166">
        <f>calculate!M166/1000</f>
        <v>250.71719298245634</v>
      </c>
      <c r="N166">
        <f>calculate!N166/1000</f>
        <v>253.85115789473704</v>
      </c>
      <c r="O166">
        <f>calculate!O166/1000</f>
        <v>256.98512280701772</v>
      </c>
      <c r="P166">
        <f>calculate!P166/1000</f>
        <v>260.11908771929848</v>
      </c>
      <c r="Q166">
        <f>calculate!Q166/1000</f>
        <v>263.25305263157924</v>
      </c>
      <c r="R166">
        <f>calculate!R166/1000</f>
        <v>266.38701754385994</v>
      </c>
      <c r="S166">
        <f>calculate!S166/1000</f>
        <v>269.52098245614064</v>
      </c>
      <c r="T166">
        <f>calculate!T166/1000</f>
        <v>272.65494736842135</v>
      </c>
      <c r="U166">
        <f>calculate!U166/1000</f>
        <v>275.78891228070211</v>
      </c>
      <c r="V166">
        <f>calculate!V166/1000</f>
        <v>278.92287719298281</v>
      </c>
      <c r="W166">
        <f>calculate!W166/1000</f>
        <v>282.05684210526351</v>
      </c>
      <c r="X166">
        <f>calculate!X166/1000</f>
        <v>285.19080701754422</v>
      </c>
      <c r="Y166">
        <f>calculate!Y166/1000</f>
        <v>288.32477192982498</v>
      </c>
      <c r="Z166">
        <f>calculate!Z166/1000</f>
        <v>291.45873684210568</v>
      </c>
      <c r="AA166">
        <f>calculate!AA166/1000</f>
        <v>294.59270175438644</v>
      </c>
      <c r="AB166">
        <f>calculate!AB166/1000</f>
        <v>297.72666666666709</v>
      </c>
      <c r="AC166">
        <f>calculate!AC166/1000</f>
        <v>300.86063157894785</v>
      </c>
      <c r="AD166">
        <f>calculate!AD166/1000</f>
        <v>303.99459649122855</v>
      </c>
      <c r="AE166">
        <f>calculate!AE166/1000</f>
        <v>307.12856140350931</v>
      </c>
      <c r="AF166">
        <f>calculate!AF166/1000</f>
        <v>310.26252631578996</v>
      </c>
      <c r="AG166">
        <f>calculate!AG166/1000</f>
        <v>313.39649122807072</v>
      </c>
      <c r="AH166">
        <f>calculate!AH166/1000</f>
        <v>316.53045614035142</v>
      </c>
      <c r="AI166">
        <f>calculate!AI166/1000</f>
        <v>319.66442105263212</v>
      </c>
      <c r="AJ166">
        <f>calculate!AJ166/1000</f>
        <v>322.79838596491288</v>
      </c>
      <c r="AK166">
        <f>calculate!AK166/1000</f>
        <v>325.93235087719364</v>
      </c>
      <c r="AL166">
        <f>calculate!AL166/1000</f>
        <v>329.06631578947429</v>
      </c>
      <c r="AM166">
        <f>calculate!AM166/1000</f>
        <v>332.20028070175499</v>
      </c>
      <c r="AN166">
        <f>calculate!AN166/1000</f>
        <v>335.33424561403569</v>
      </c>
      <c r="AO166">
        <f>calculate!AO166/1000</f>
        <v>338.46821052631645</v>
      </c>
      <c r="AP166">
        <f>calculate!AP166/1000</f>
        <v>341.60217543859721</v>
      </c>
      <c r="AQ166">
        <f>calculate!AQ166/1000</f>
        <v>344.73614035087797</v>
      </c>
      <c r="AR166">
        <f>calculate!AR166/1000</f>
        <v>347.87010526315862</v>
      </c>
      <c r="AS166">
        <f>calculate!AS166/1000</f>
        <v>351.00407017543932</v>
      </c>
      <c r="AT166">
        <f>calculate!AT166/1000</f>
        <v>354.13803508772008</v>
      </c>
      <c r="AU166">
        <f>calculate!AU166/1000</f>
        <v>357.27199999999999</v>
      </c>
      <c r="AV166">
        <f>calculate!AV166/1000</f>
        <v>357.27199999999999</v>
      </c>
      <c r="AW166">
        <f>calculate!AW166/1000</f>
        <v>357.27199999999999</v>
      </c>
      <c r="AX166">
        <f>calculate!AX166/1000</f>
        <v>357.27199999999999</v>
      </c>
      <c r="AY166">
        <f>calculate!AY166/1000</f>
        <v>357.27199999999999</v>
      </c>
      <c r="AZ166">
        <f>calculate!AZ166/1000</f>
        <v>357.27199999999999</v>
      </c>
    </row>
    <row r="167" spans="1:52">
      <c r="A167" s="3" t="s">
        <v>339</v>
      </c>
      <c r="B167" s="5" t="s">
        <v>209</v>
      </c>
      <c r="C167">
        <f>calculate!C167/1000</f>
        <v>0</v>
      </c>
      <c r="D167">
        <f>calculate!D167/1000</f>
        <v>0</v>
      </c>
      <c r="E167">
        <f>calculate!E167/1000</f>
        <v>0</v>
      </c>
      <c r="F167">
        <f>calculate!F167/1000</f>
        <v>0</v>
      </c>
      <c r="G167">
        <f>calculate!G167/1000</f>
        <v>0</v>
      </c>
      <c r="H167">
        <f>calculate!H167/1000</f>
        <v>0</v>
      </c>
      <c r="I167">
        <f>calculate!I167/1000</f>
        <v>0</v>
      </c>
      <c r="J167">
        <f>calculate!J167/1000</f>
        <v>0</v>
      </c>
      <c r="K167">
        <f>calculate!K167/1000</f>
        <v>0</v>
      </c>
      <c r="L167">
        <f>calculate!L167/1000</f>
        <v>0</v>
      </c>
      <c r="M167">
        <f>calculate!M167/1000</f>
        <v>0</v>
      </c>
      <c r="N167">
        <f>calculate!N167/1000</f>
        <v>0</v>
      </c>
      <c r="O167">
        <f>calculate!O167/1000</f>
        <v>0</v>
      </c>
      <c r="P167">
        <f>calculate!P167/1000</f>
        <v>0</v>
      </c>
      <c r="Q167">
        <f>calculate!Q167/1000</f>
        <v>0</v>
      </c>
      <c r="R167">
        <f>calculate!R167/1000</f>
        <v>0</v>
      </c>
      <c r="S167">
        <f>calculate!S167/1000</f>
        <v>0</v>
      </c>
      <c r="T167">
        <f>calculate!T167/1000</f>
        <v>0</v>
      </c>
      <c r="U167">
        <f>calculate!U167/1000</f>
        <v>0</v>
      </c>
      <c r="V167">
        <f>calculate!V167/1000</f>
        <v>0</v>
      </c>
      <c r="W167">
        <f>calculate!W167/1000</f>
        <v>0</v>
      </c>
      <c r="X167">
        <f>calculate!X167/1000</f>
        <v>0</v>
      </c>
      <c r="Y167">
        <f>calculate!Y167/1000</f>
        <v>0</v>
      </c>
      <c r="Z167">
        <f>calculate!Z167/1000</f>
        <v>0</v>
      </c>
      <c r="AA167">
        <f>calculate!AA167/1000</f>
        <v>0</v>
      </c>
      <c r="AB167">
        <f>calculate!AB167/1000</f>
        <v>0</v>
      </c>
      <c r="AC167">
        <f>calculate!AC167/1000</f>
        <v>0</v>
      </c>
      <c r="AD167">
        <f>calculate!AD167/1000</f>
        <v>0</v>
      </c>
      <c r="AE167">
        <f>calculate!AE167/1000</f>
        <v>0</v>
      </c>
      <c r="AF167">
        <f>calculate!AF167/1000</f>
        <v>0</v>
      </c>
      <c r="AG167">
        <f>calculate!AG167/1000</f>
        <v>0</v>
      </c>
      <c r="AH167">
        <f>calculate!AH167/1000</f>
        <v>0</v>
      </c>
      <c r="AI167">
        <f>calculate!AI167/1000</f>
        <v>0</v>
      </c>
      <c r="AJ167">
        <f>calculate!AJ167/1000</f>
        <v>0</v>
      </c>
      <c r="AK167">
        <f>calculate!AK167/1000</f>
        <v>0</v>
      </c>
      <c r="AL167">
        <f>calculate!AL167/1000</f>
        <v>0</v>
      </c>
      <c r="AM167">
        <f>calculate!AM167/1000</f>
        <v>0</v>
      </c>
      <c r="AN167">
        <f>calculate!AN167/1000</f>
        <v>0</v>
      </c>
      <c r="AO167">
        <f>calculate!AO167/1000</f>
        <v>0</v>
      </c>
      <c r="AP167">
        <f>calculate!AP167/1000</f>
        <v>0</v>
      </c>
      <c r="AQ167">
        <f>calculate!AQ167/1000</f>
        <v>0</v>
      </c>
      <c r="AR167">
        <f>calculate!AR167/1000</f>
        <v>0</v>
      </c>
      <c r="AS167">
        <f>calculate!AS167/1000</f>
        <v>0</v>
      </c>
      <c r="AT167">
        <f>calculate!AT167/1000</f>
        <v>0</v>
      </c>
      <c r="AU167">
        <f>calculate!AU167/1000</f>
        <v>0</v>
      </c>
      <c r="AV167">
        <f>calculate!AV167/1000</f>
        <v>0</v>
      </c>
      <c r="AW167">
        <f>calculate!AW167/1000</f>
        <v>0</v>
      </c>
      <c r="AX167">
        <f>calculate!AX167/1000</f>
        <v>0</v>
      </c>
      <c r="AY167">
        <f>calculate!AY167/1000</f>
        <v>0</v>
      </c>
      <c r="AZ167">
        <f>calculate!AZ167/1000</f>
        <v>0</v>
      </c>
    </row>
    <row r="168" spans="1:52">
      <c r="A168" s="3" t="s">
        <v>340</v>
      </c>
      <c r="B168" s="5" t="s">
        <v>210</v>
      </c>
      <c r="C168">
        <f>calculate!C168/1000</f>
        <v>0</v>
      </c>
      <c r="D168">
        <f>calculate!D168/1000</f>
        <v>0</v>
      </c>
      <c r="E168">
        <f>calculate!E168/1000</f>
        <v>0</v>
      </c>
      <c r="F168">
        <f>calculate!F168/1000</f>
        <v>0</v>
      </c>
      <c r="G168">
        <f>calculate!G168/1000</f>
        <v>0</v>
      </c>
      <c r="H168">
        <f>calculate!H168/1000</f>
        <v>0</v>
      </c>
      <c r="I168">
        <f>calculate!I168/1000</f>
        <v>0</v>
      </c>
      <c r="J168">
        <f>calculate!J168/1000</f>
        <v>0</v>
      </c>
      <c r="K168">
        <f>calculate!K168/1000</f>
        <v>0</v>
      </c>
      <c r="L168">
        <f>calculate!L168/1000</f>
        <v>0</v>
      </c>
      <c r="M168">
        <f>calculate!M168/1000</f>
        <v>0</v>
      </c>
      <c r="N168">
        <f>calculate!N168/1000</f>
        <v>0</v>
      </c>
      <c r="O168">
        <f>calculate!O168/1000</f>
        <v>0</v>
      </c>
      <c r="P168">
        <f>calculate!P168/1000</f>
        <v>0</v>
      </c>
      <c r="Q168">
        <f>calculate!Q168/1000</f>
        <v>0</v>
      </c>
      <c r="R168">
        <f>calculate!R168/1000</f>
        <v>0</v>
      </c>
      <c r="S168">
        <f>calculate!S168/1000</f>
        <v>0</v>
      </c>
      <c r="T168">
        <f>calculate!T168/1000</f>
        <v>0</v>
      </c>
      <c r="U168">
        <f>calculate!U168/1000</f>
        <v>0</v>
      </c>
      <c r="V168">
        <f>calculate!V168/1000</f>
        <v>0</v>
      </c>
      <c r="W168">
        <f>calculate!W168/1000</f>
        <v>0</v>
      </c>
      <c r="X168">
        <f>calculate!X168/1000</f>
        <v>0</v>
      </c>
      <c r="Y168">
        <f>calculate!Y168/1000</f>
        <v>0</v>
      </c>
      <c r="Z168">
        <f>calculate!Z168/1000</f>
        <v>0</v>
      </c>
      <c r="AA168">
        <f>calculate!AA168/1000</f>
        <v>0</v>
      </c>
      <c r="AB168">
        <f>calculate!AB168/1000</f>
        <v>0</v>
      </c>
      <c r="AC168">
        <f>calculate!AC168/1000</f>
        <v>0</v>
      </c>
      <c r="AD168">
        <f>calculate!AD168/1000</f>
        <v>0</v>
      </c>
      <c r="AE168">
        <f>calculate!AE168/1000</f>
        <v>0</v>
      </c>
      <c r="AF168">
        <f>calculate!AF168/1000</f>
        <v>0</v>
      </c>
      <c r="AG168">
        <f>calculate!AG168/1000</f>
        <v>0</v>
      </c>
      <c r="AH168">
        <f>calculate!AH168/1000</f>
        <v>0</v>
      </c>
      <c r="AI168">
        <f>calculate!AI168/1000</f>
        <v>0</v>
      </c>
      <c r="AJ168">
        <f>calculate!AJ168/1000</f>
        <v>0</v>
      </c>
      <c r="AK168">
        <f>calculate!AK168/1000</f>
        <v>0</v>
      </c>
      <c r="AL168">
        <f>calculate!AL168/1000</f>
        <v>0</v>
      </c>
      <c r="AM168">
        <f>calculate!AM168/1000</f>
        <v>0</v>
      </c>
      <c r="AN168">
        <f>calculate!AN168/1000</f>
        <v>0</v>
      </c>
      <c r="AO168">
        <f>calculate!AO168/1000</f>
        <v>0</v>
      </c>
      <c r="AP168">
        <f>calculate!AP168/1000</f>
        <v>0</v>
      </c>
      <c r="AQ168">
        <f>calculate!AQ168/1000</f>
        <v>0</v>
      </c>
      <c r="AR168">
        <f>calculate!AR168/1000</f>
        <v>0</v>
      </c>
      <c r="AS168">
        <f>calculate!AS168/1000</f>
        <v>0</v>
      </c>
      <c r="AT168">
        <f>calculate!AT168/1000</f>
        <v>0</v>
      </c>
      <c r="AU168">
        <f>calculate!AU168/1000</f>
        <v>0</v>
      </c>
      <c r="AV168">
        <f>calculate!AV168/1000</f>
        <v>0</v>
      </c>
      <c r="AW168">
        <f>calculate!AW168/1000</f>
        <v>0</v>
      </c>
      <c r="AX168">
        <f>calculate!AX168/1000</f>
        <v>0</v>
      </c>
      <c r="AY168">
        <f>calculate!AY168/1000</f>
        <v>0</v>
      </c>
      <c r="AZ168">
        <f>calculate!AZ168/1000</f>
        <v>0</v>
      </c>
    </row>
    <row r="169" spans="1:52">
      <c r="A169" s="3" t="s">
        <v>341</v>
      </c>
      <c r="B169" s="5" t="s">
        <v>211</v>
      </c>
      <c r="C169">
        <f>calculate!C169/1000</f>
        <v>1681.571745</v>
      </c>
      <c r="D169">
        <f>calculate!D169/1000</f>
        <v>1681.571745</v>
      </c>
      <c r="E169">
        <f>calculate!E169/1000</f>
        <v>1714.787977</v>
      </c>
      <c r="F169">
        <f>calculate!F169/1000</f>
        <v>1748.0042089999999</v>
      </c>
      <c r="G169">
        <f>calculate!G169/1000</f>
        <v>1781.2204409999997</v>
      </c>
      <c r="H169">
        <f>calculate!H169/1000</f>
        <v>1814.4366729999995</v>
      </c>
      <c r="I169">
        <f>calculate!I169/1000</f>
        <v>1847.6529049999997</v>
      </c>
      <c r="J169">
        <f>calculate!J169/1000</f>
        <v>1880.8691369999997</v>
      </c>
      <c r="K169">
        <f>calculate!K169/1000</f>
        <v>1914.0853689999999</v>
      </c>
      <c r="L169">
        <f>calculate!L169/1000</f>
        <v>1947.3016010000001</v>
      </c>
      <c r="M169">
        <f>calculate!M169/1000</f>
        <v>1847.6529049999997</v>
      </c>
      <c r="N169">
        <f>calculate!N169/1000</f>
        <v>1851.2633649999998</v>
      </c>
      <c r="O169">
        <f>calculate!O169/1000</f>
        <v>1967.7006999999999</v>
      </c>
      <c r="P169">
        <f>calculate!P169/1000</f>
        <v>1973.1163899999999</v>
      </c>
      <c r="Q169">
        <f>calculate!Q169/1000</f>
        <v>1995.6817649999998</v>
      </c>
      <c r="R169">
        <f>calculate!R169/1000</f>
        <v>1995.6817649999998</v>
      </c>
      <c r="S169">
        <f>calculate!S169/1000</f>
        <v>2010.1236049999998</v>
      </c>
      <c r="T169">
        <f>calculate!T169/1000</f>
        <v>2033.5915950000001</v>
      </c>
      <c r="U169">
        <f>calculate!U169/1000</f>
        <v>2033.5915950000001</v>
      </c>
      <c r="V169">
        <f>calculate!V169/1000</f>
        <v>2048.9360500000003</v>
      </c>
      <c r="W169">
        <f>calculate!W169/1000</f>
        <v>2048.9360500000003</v>
      </c>
      <c r="X169">
        <f>calculate!X169/1000</f>
        <v>2048.9360500000003</v>
      </c>
      <c r="Y169">
        <f>calculate!Y169/1000</f>
        <v>2056.15697</v>
      </c>
      <c r="Z169">
        <f>calculate!Z169/1000</f>
        <v>1751.9757149999998</v>
      </c>
      <c r="AA169">
        <f>calculate!AA169/1000</f>
        <v>1751.9757149999998</v>
      </c>
      <c r="AB169">
        <f>calculate!AB169/1000</f>
        <v>1678.8638999999998</v>
      </c>
      <c r="AC169">
        <f>calculate!AC169/1000</f>
        <v>1683.2867135000001</v>
      </c>
      <c r="AD169">
        <f>calculate!AD169/1000</f>
        <v>1687.7095270000002</v>
      </c>
      <c r="AE169">
        <f>calculate!AE169/1000</f>
        <v>1692.1323405000005</v>
      </c>
      <c r="AF169">
        <f>calculate!AF169/1000</f>
        <v>1696.5551540000001</v>
      </c>
      <c r="AG169">
        <f>calculate!AG169/1000</f>
        <v>1700.9779675000002</v>
      </c>
      <c r="AH169">
        <f>calculate!AH169/1000</f>
        <v>1705.4007810000003</v>
      </c>
      <c r="AI169">
        <f>calculate!AI169/1000</f>
        <v>1709.8235945000006</v>
      </c>
      <c r="AJ169">
        <f>calculate!AJ169/1000</f>
        <v>1714.2464080000004</v>
      </c>
      <c r="AK169">
        <f>calculate!AK169/1000</f>
        <v>1718.6692215000007</v>
      </c>
      <c r="AL169">
        <f>calculate!AL169/1000</f>
        <v>1723.0920349999999</v>
      </c>
      <c r="AM169">
        <f>calculate!AM169/1000</f>
        <v>1580.478865</v>
      </c>
      <c r="AN169">
        <f>calculate!AN169/1000</f>
        <v>1437.8656949999997</v>
      </c>
      <c r="AO169">
        <f>calculate!AO169/1000</f>
        <v>1295.2525249999999</v>
      </c>
      <c r="AP169">
        <f>calculate!AP169/1000</f>
        <v>1152.639355</v>
      </c>
      <c r="AQ169">
        <f>calculate!AQ169/1000</f>
        <v>1010.0261850000001</v>
      </c>
      <c r="AR169">
        <f>calculate!AR169/1000</f>
        <v>1247.8652375000001</v>
      </c>
      <c r="AS169">
        <f>calculate!AS169/1000</f>
        <v>1485.7042899999999</v>
      </c>
      <c r="AT169">
        <f>calculate!AT169/1000</f>
        <v>1723.5433425000001</v>
      </c>
      <c r="AU169">
        <f>calculate!AU169/1000</f>
        <v>1961.3823950000001</v>
      </c>
      <c r="AV169">
        <f>calculate!AV169/1000</f>
        <v>1961.3823950000001</v>
      </c>
      <c r="AW169">
        <f>calculate!AW169/1000</f>
        <v>1961.3823950000001</v>
      </c>
      <c r="AX169">
        <f>calculate!AX169/1000</f>
        <v>1961.3823950000001</v>
      </c>
      <c r="AY169">
        <f>calculate!AY169/1000</f>
        <v>1961.3823950000001</v>
      </c>
      <c r="AZ169">
        <f>calculate!AZ169/1000</f>
        <v>1961.3823950000001</v>
      </c>
    </row>
    <row r="170" spans="1:52">
      <c r="A170" s="3" t="s">
        <v>233</v>
      </c>
      <c r="B170" s="5" t="s">
        <v>212</v>
      </c>
      <c r="C170">
        <f>calculate!C170/1000</f>
        <v>7084.6431873000001</v>
      </c>
      <c r="D170">
        <f>calculate!D170/1000</f>
        <v>7096.3771823000006</v>
      </c>
      <c r="E170">
        <f>calculate!E170/1000</f>
        <v>7108.1111773000002</v>
      </c>
      <c r="F170">
        <f>calculate!F170/1000</f>
        <v>7119.8451723000007</v>
      </c>
      <c r="G170">
        <f>calculate!G170/1000</f>
        <v>7131.5791672999994</v>
      </c>
      <c r="H170">
        <f>calculate!H170/1000</f>
        <v>7143.4395283999984</v>
      </c>
      <c r="I170">
        <f>calculate!I170/1000</f>
        <v>7193.7765617199984</v>
      </c>
      <c r="J170">
        <f>calculate!J170/1000</f>
        <v>7244.1135950399994</v>
      </c>
      <c r="K170">
        <f>calculate!K170/1000</f>
        <v>7294.4506283599994</v>
      </c>
      <c r="L170">
        <f>calculate!L170/1000</f>
        <v>7344.7876616799995</v>
      </c>
      <c r="M170">
        <f>calculate!M170/1000</f>
        <v>7395.1246949999995</v>
      </c>
      <c r="N170">
        <f>calculate!N170/1000</f>
        <v>7395.1246949999995</v>
      </c>
      <c r="O170">
        <f>calculate!O170/1000</f>
        <v>7361.7279400000007</v>
      </c>
      <c r="P170">
        <f>calculate!P170/1000</f>
        <v>7373.4619349999994</v>
      </c>
      <c r="Q170">
        <f>calculate!Q170/1000</f>
        <v>7373.4619349999994</v>
      </c>
      <c r="R170">
        <f>calculate!R170/1000</f>
        <v>7373.4619349999994</v>
      </c>
      <c r="S170">
        <f>calculate!S170/1000</f>
        <v>7374.3645500000002</v>
      </c>
      <c r="T170">
        <f>calculate!T170/1000</f>
        <v>7373.4619349999994</v>
      </c>
      <c r="U170">
        <f>calculate!U170/1000</f>
        <v>7368.9488599999995</v>
      </c>
      <c r="V170">
        <f>calculate!V170/1000</f>
        <v>7609.0444500000003</v>
      </c>
      <c r="W170">
        <f>calculate!W170/1000</f>
        <v>7608.1418349999994</v>
      </c>
      <c r="X170">
        <f>calculate!X170/1000</f>
        <v>7608.1418349999994</v>
      </c>
      <c r="Y170">
        <f>calculate!Y170/1000</f>
        <v>7609.0444500000003</v>
      </c>
      <c r="Z170">
        <f>calculate!Z170/1000</f>
        <v>7609.0444500000003</v>
      </c>
      <c r="AA170">
        <f>calculate!AA170/1000</f>
        <v>7628.9019800000005</v>
      </c>
      <c r="AB170">
        <f>calculate!AB170/1000</f>
        <v>7716.4556349999993</v>
      </c>
      <c r="AC170">
        <f>calculate!AC170/1000</f>
        <v>7768.8073050000003</v>
      </c>
      <c r="AD170">
        <f>calculate!AD170/1000</f>
        <v>7768.8073050000003</v>
      </c>
      <c r="AE170">
        <f>calculate!AE170/1000</f>
        <v>7768.8073050000003</v>
      </c>
      <c r="AF170">
        <f>calculate!AF170/1000</f>
        <v>7836.5034300000007</v>
      </c>
      <c r="AG170">
        <f>calculate!AG170/1000</f>
        <v>7826.5746650000001</v>
      </c>
      <c r="AH170">
        <f>calculate!AH170/1000</f>
        <v>7826.5746650000001</v>
      </c>
      <c r="AI170">
        <f>calculate!AI170/1000</f>
        <v>7826.5746650000001</v>
      </c>
      <c r="AJ170">
        <f>calculate!AJ170/1000</f>
        <v>7850.0426550000002</v>
      </c>
      <c r="AK170">
        <f>calculate!AK170/1000</f>
        <v>7850.0426550000002</v>
      </c>
      <c r="AL170">
        <f>calculate!AL170/1000</f>
        <v>7850.0426550000002</v>
      </c>
      <c r="AM170">
        <f>calculate!AM170/1000</f>
        <v>7850.0426550000002</v>
      </c>
      <c r="AN170">
        <f>calculate!AN170/1000</f>
        <v>7850.0426550000002</v>
      </c>
      <c r="AO170">
        <f>calculate!AO170/1000</f>
        <v>7851.8478850000001</v>
      </c>
      <c r="AP170">
        <f>calculate!AP170/1000</f>
        <v>8195.744200000001</v>
      </c>
      <c r="AQ170">
        <f>calculate!AQ170/1000</f>
        <v>8659.6883099999995</v>
      </c>
      <c r="AR170">
        <f>calculate!AR170/1000</f>
        <v>8703.0138299999999</v>
      </c>
      <c r="AS170">
        <f>calculate!AS170/1000</f>
        <v>8703.0138299999999</v>
      </c>
      <c r="AT170">
        <f>calculate!AT170/1000</f>
        <v>8771.6125699999993</v>
      </c>
      <c r="AU170">
        <f>calculate!AU170/1000</f>
        <v>9104.6775050000015</v>
      </c>
      <c r="AV170">
        <f>calculate!AV170/1000</f>
        <v>9144.3925650000001</v>
      </c>
      <c r="AW170">
        <f>calculate!AW170/1000</f>
        <v>9144.3925650000001</v>
      </c>
      <c r="AX170">
        <f>calculate!AX170/1000</f>
        <v>9212.9913049999996</v>
      </c>
      <c r="AY170">
        <f>calculate!AY170/1000</f>
        <v>9310.4737249999998</v>
      </c>
      <c r="AZ170">
        <f>calculate!AZ170/1000</f>
        <v>9367.3384699999988</v>
      </c>
    </row>
    <row r="171" spans="1:52">
      <c r="A171" s="5" t="s">
        <v>351</v>
      </c>
      <c r="B171" s="5" t="s">
        <v>202</v>
      </c>
      <c r="C171">
        <f>calculate!C171/1000</f>
        <v>0</v>
      </c>
      <c r="D171">
        <f>calculate!D171/1000</f>
        <v>0</v>
      </c>
      <c r="E171">
        <f>calculate!E171/1000</f>
        <v>0</v>
      </c>
      <c r="F171">
        <f>calculate!F171/1000</f>
        <v>0</v>
      </c>
      <c r="G171">
        <f>calculate!G171/1000</f>
        <v>0</v>
      </c>
      <c r="H171">
        <f>calculate!H171/1000</f>
        <v>0</v>
      </c>
      <c r="I171">
        <f>calculate!I171/1000</f>
        <v>0</v>
      </c>
      <c r="J171">
        <f>calculate!J171/1000</f>
        <v>0</v>
      </c>
      <c r="K171">
        <f>calculate!K171/1000</f>
        <v>0</v>
      </c>
      <c r="L171">
        <f>calculate!L171/1000</f>
        <v>0</v>
      </c>
      <c r="M171">
        <f>calculate!M171/1000</f>
        <v>0</v>
      </c>
      <c r="N171">
        <f>calculate!N171/1000</f>
        <v>0</v>
      </c>
      <c r="O171">
        <f>calculate!O171/1000</f>
        <v>0</v>
      </c>
      <c r="P171">
        <f>calculate!P171/1000</f>
        <v>0</v>
      </c>
      <c r="Q171">
        <f>calculate!Q171/1000</f>
        <v>0</v>
      </c>
      <c r="R171">
        <f>calculate!R171/1000</f>
        <v>0</v>
      </c>
      <c r="S171">
        <f>calculate!S171/1000</f>
        <v>0</v>
      </c>
      <c r="T171">
        <f>calculate!T171/1000</f>
        <v>0</v>
      </c>
      <c r="U171">
        <f>calculate!U171/1000</f>
        <v>0</v>
      </c>
      <c r="V171">
        <f>calculate!V171/1000</f>
        <v>0</v>
      </c>
      <c r="W171">
        <f>calculate!W171/1000</f>
        <v>0</v>
      </c>
      <c r="X171">
        <f>calculate!X171/1000</f>
        <v>0</v>
      </c>
      <c r="Y171">
        <f>calculate!Y171/1000</f>
        <v>0</v>
      </c>
      <c r="Z171">
        <f>calculate!Z171/1000</f>
        <v>0</v>
      </c>
      <c r="AA171">
        <f>calculate!AA171/1000</f>
        <v>0</v>
      </c>
      <c r="AB171">
        <f>calculate!AB171/1000</f>
        <v>0</v>
      </c>
      <c r="AC171">
        <f>calculate!AC171/1000</f>
        <v>0</v>
      </c>
      <c r="AD171">
        <f>calculate!AD171/1000</f>
        <v>0</v>
      </c>
      <c r="AE171">
        <f>calculate!AE171/1000</f>
        <v>0</v>
      </c>
      <c r="AF171">
        <f>calculate!AF171/1000</f>
        <v>0</v>
      </c>
      <c r="AG171">
        <f>calculate!AG171/1000</f>
        <v>0</v>
      </c>
      <c r="AH171">
        <f>calculate!AH171/1000</f>
        <v>0</v>
      </c>
      <c r="AI171">
        <f>calculate!AI171/1000</f>
        <v>0</v>
      </c>
      <c r="AJ171">
        <f>calculate!AJ171/1000</f>
        <v>0</v>
      </c>
      <c r="AK171">
        <f>calculate!AK171/1000</f>
        <v>0</v>
      </c>
      <c r="AL171">
        <f>calculate!AL171/1000</f>
        <v>0</v>
      </c>
      <c r="AM171">
        <f>calculate!AM171/1000</f>
        <v>0</v>
      </c>
      <c r="AN171">
        <f>calculate!AN171/1000</f>
        <v>0</v>
      </c>
      <c r="AO171">
        <f>calculate!AO171/1000</f>
        <v>0</v>
      </c>
      <c r="AP171">
        <f>calculate!AP171/1000</f>
        <v>0</v>
      </c>
      <c r="AQ171">
        <f>calculate!AQ171/1000</f>
        <v>0</v>
      </c>
      <c r="AR171">
        <f>calculate!AR171/1000</f>
        <v>0</v>
      </c>
      <c r="AS171">
        <f>calculate!AS171/1000</f>
        <v>0</v>
      </c>
      <c r="AT171">
        <f>calculate!AT171/1000</f>
        <v>0</v>
      </c>
      <c r="AU171">
        <f>calculate!AU171/1000</f>
        <v>0</v>
      </c>
      <c r="AV171">
        <f>calculate!AV171/1000</f>
        <v>0</v>
      </c>
      <c r="AW171">
        <f>calculate!AW171/1000</f>
        <v>0</v>
      </c>
      <c r="AX171">
        <f>calculate!AX171/1000</f>
        <v>0</v>
      </c>
      <c r="AY171">
        <f>calculate!AY171/1000</f>
        <v>0</v>
      </c>
      <c r="AZ171">
        <f>calculate!AZ171/1000</f>
        <v>0</v>
      </c>
    </row>
    <row r="172" spans="1:52">
      <c r="A172" s="5" t="s">
        <v>342</v>
      </c>
      <c r="B172" s="5" t="s">
        <v>213</v>
      </c>
      <c r="C172">
        <f>calculate!C172/1000</f>
        <v>0</v>
      </c>
      <c r="D172">
        <f>calculate!D172/1000</f>
        <v>0</v>
      </c>
      <c r="E172">
        <f>calculate!E172/1000</f>
        <v>0</v>
      </c>
      <c r="F172">
        <f>calculate!F172/1000</f>
        <v>0</v>
      </c>
      <c r="G172">
        <f>calculate!G172/1000</f>
        <v>0</v>
      </c>
      <c r="H172">
        <f>calculate!H172/1000</f>
        <v>0</v>
      </c>
      <c r="I172">
        <f>calculate!I172/1000</f>
        <v>0</v>
      </c>
      <c r="J172">
        <f>calculate!J172/1000</f>
        <v>0</v>
      </c>
      <c r="K172">
        <f>calculate!K172/1000</f>
        <v>0</v>
      </c>
      <c r="L172">
        <f>calculate!L172/1000</f>
        <v>0</v>
      </c>
      <c r="M172">
        <f>calculate!M172/1000</f>
        <v>0</v>
      </c>
      <c r="N172">
        <f>calculate!N172/1000</f>
        <v>0</v>
      </c>
      <c r="O172">
        <f>calculate!O172/1000</f>
        <v>0</v>
      </c>
      <c r="P172">
        <f>calculate!P172/1000</f>
        <v>0</v>
      </c>
      <c r="Q172">
        <f>calculate!Q172/1000</f>
        <v>0</v>
      </c>
      <c r="R172">
        <f>calculate!R172/1000</f>
        <v>0</v>
      </c>
      <c r="S172">
        <f>calculate!S172/1000</f>
        <v>0</v>
      </c>
      <c r="T172">
        <f>calculate!T172/1000</f>
        <v>0</v>
      </c>
      <c r="U172">
        <f>calculate!U172/1000</f>
        <v>0</v>
      </c>
      <c r="V172">
        <f>calculate!V172/1000</f>
        <v>0</v>
      </c>
      <c r="W172">
        <f>calculate!W172/1000</f>
        <v>0</v>
      </c>
      <c r="X172">
        <f>calculate!X172/1000</f>
        <v>0</v>
      </c>
      <c r="Y172">
        <f>calculate!Y172/1000</f>
        <v>0</v>
      </c>
      <c r="Z172">
        <f>calculate!Z172/1000</f>
        <v>0</v>
      </c>
      <c r="AA172">
        <f>calculate!AA172/1000</f>
        <v>0</v>
      </c>
      <c r="AB172">
        <f>calculate!AB172/1000</f>
        <v>0</v>
      </c>
      <c r="AC172">
        <f>calculate!AC172/1000</f>
        <v>0</v>
      </c>
      <c r="AD172">
        <f>calculate!AD172/1000</f>
        <v>0</v>
      </c>
      <c r="AE172">
        <f>calculate!AE172/1000</f>
        <v>0</v>
      </c>
      <c r="AF172">
        <f>calculate!AF172/1000</f>
        <v>0</v>
      </c>
      <c r="AG172">
        <f>calculate!AG172/1000</f>
        <v>0</v>
      </c>
      <c r="AH172">
        <f>calculate!AH172/1000</f>
        <v>0</v>
      </c>
      <c r="AI172">
        <f>calculate!AI172/1000</f>
        <v>0</v>
      </c>
      <c r="AJ172">
        <f>calculate!AJ172/1000</f>
        <v>0</v>
      </c>
      <c r="AK172">
        <f>calculate!AK172/1000</f>
        <v>0</v>
      </c>
      <c r="AL172">
        <f>calculate!AL172/1000</f>
        <v>0</v>
      </c>
      <c r="AM172">
        <f>calculate!AM172/1000</f>
        <v>0</v>
      </c>
      <c r="AN172">
        <f>calculate!AN172/1000</f>
        <v>0</v>
      </c>
      <c r="AO172">
        <f>calculate!AO172/1000</f>
        <v>0</v>
      </c>
      <c r="AP172">
        <f>calculate!AP172/1000</f>
        <v>0</v>
      </c>
      <c r="AQ172">
        <f>calculate!AQ172/1000</f>
        <v>0</v>
      </c>
      <c r="AR172">
        <f>calculate!AR172/1000</f>
        <v>0</v>
      </c>
      <c r="AS172">
        <f>calculate!AS172/1000</f>
        <v>0</v>
      </c>
      <c r="AT172">
        <f>calculate!AT172/1000</f>
        <v>0</v>
      </c>
      <c r="AU172">
        <f>calculate!AU172/1000</f>
        <v>0</v>
      </c>
      <c r="AV172">
        <f>calculate!AV172/1000</f>
        <v>0</v>
      </c>
      <c r="AW172">
        <f>calculate!AW172/1000</f>
        <v>0</v>
      </c>
      <c r="AX172">
        <f>calculate!AX172/1000</f>
        <v>0</v>
      </c>
      <c r="AY172">
        <f>calculate!AY172/1000</f>
        <v>0</v>
      </c>
      <c r="AZ172">
        <f>calculate!AZ172/1000</f>
        <v>0</v>
      </c>
    </row>
    <row r="173" spans="1:52">
      <c r="A173" s="3" t="s">
        <v>391</v>
      </c>
      <c r="C173">
        <f>calculate!C173/1000</f>
        <v>116828.26758555554</v>
      </c>
      <c r="D173">
        <f>calculate!D173/1000</f>
        <v>118497.24283677778</v>
      </c>
      <c r="E173">
        <f>calculate!E173/1000</f>
        <v>120166.21808799999</v>
      </c>
      <c r="F173">
        <f>calculate!F173/1000</f>
        <v>121835.1933392222</v>
      </c>
      <c r="G173">
        <f>calculate!G173/1000</f>
        <v>123504.16859044443</v>
      </c>
      <c r="H173">
        <f>calculate!H173/1000</f>
        <v>125173.14384166668</v>
      </c>
      <c r="I173">
        <f>calculate!I173/1000</f>
        <v>126842.11909288888</v>
      </c>
      <c r="J173">
        <f>calculate!J173/1000</f>
        <v>128511.09434411112</v>
      </c>
      <c r="K173">
        <f>calculate!K173/1000</f>
        <v>130180.06959533333</v>
      </c>
      <c r="L173">
        <f>calculate!L173/1000</f>
        <v>131849.04484655557</v>
      </c>
      <c r="M173">
        <f>calculate!M173/1000</f>
        <v>133518.02009777777</v>
      </c>
      <c r="N173">
        <f>calculate!N173/1000</f>
        <v>134111.46510399997</v>
      </c>
      <c r="O173">
        <f>calculate!O173/1000</f>
        <v>134702.04187022219</v>
      </c>
      <c r="P173">
        <f>calculate!P173/1000</f>
        <v>135250.5511164444</v>
      </c>
      <c r="Q173">
        <f>calculate!Q173/1000</f>
        <v>135891.80012266667</v>
      </c>
      <c r="R173">
        <f>calculate!R173/1000</f>
        <v>136569.38016888883</v>
      </c>
      <c r="S173">
        <f>calculate!S173/1000</f>
        <v>137095.75616311107</v>
      </c>
      <c r="T173">
        <f>calculate!T173/1000</f>
        <v>137678.54087733332</v>
      </c>
      <c r="U173">
        <f>calculate!U173/1000</f>
        <v>138411.43015155548</v>
      </c>
      <c r="V173">
        <f>calculate!V173/1000</f>
        <v>138995.17094577773</v>
      </c>
      <c r="W173">
        <f>calculate!W173/1000</f>
        <v>140194.38824</v>
      </c>
      <c r="X173">
        <f>calculate!X173/1000</f>
        <v>139786.22259200001</v>
      </c>
      <c r="Y173">
        <f>calculate!Y173/1000</f>
        <v>141141.06846399998</v>
      </c>
      <c r="Z173">
        <f>calculate!Z173/1000</f>
        <v>139546.40753599998</v>
      </c>
      <c r="AA173">
        <f>calculate!AA173/1000</f>
        <v>140565.66932800002</v>
      </c>
      <c r="AB173">
        <f>calculate!AB173/1000</f>
        <v>140604.94911999998</v>
      </c>
      <c r="AC173">
        <f>calculate!AC173/1000</f>
        <v>140268.40895999997</v>
      </c>
      <c r="AD173">
        <f>calculate!AD173/1000</f>
        <v>139851.55808000002</v>
      </c>
      <c r="AE173">
        <f>calculate!AE173/1000</f>
        <v>139507.36928000001</v>
      </c>
      <c r="AF173">
        <f>calculate!AF173/1000</f>
        <v>138617.25879999998</v>
      </c>
      <c r="AG173">
        <f>calculate!AG173/1000</f>
        <v>139027.41711999997</v>
      </c>
      <c r="AH173">
        <f>calculate!AH173/1000</f>
        <v>139018.8124</v>
      </c>
      <c r="AI173">
        <f>calculate!AI173/1000</f>
        <v>138577.10344000001</v>
      </c>
      <c r="AJ173">
        <f>calculate!AJ173/1000</f>
        <v>138580.73654399996</v>
      </c>
      <c r="AK173">
        <f>calculate!AK173/1000</f>
        <v>138469.06640000001</v>
      </c>
      <c r="AL173">
        <f>calculate!AL173/1000</f>
        <v>138714.77895999997</v>
      </c>
      <c r="AM173">
        <f>calculate!AM173/1000</f>
        <v>139192.81895999998</v>
      </c>
      <c r="AN173">
        <f>calculate!AN173/1000</f>
        <v>138271.28786688001</v>
      </c>
      <c r="AO173">
        <f>calculate!AO173/1000</f>
        <v>138989.91201376004</v>
      </c>
      <c r="AP173">
        <f>calculate!AP173/1000</f>
        <v>138718.00286176</v>
      </c>
      <c r="AQ173">
        <f>calculate!AQ173/1000</f>
        <v>138748.88425532082</v>
      </c>
      <c r="AR173">
        <f>calculate!AR173/1000</f>
        <v>138403.91338188082</v>
      </c>
      <c r="AS173">
        <f>calculate!AS173/1000</f>
        <v>138987.64419200001</v>
      </c>
      <c r="AT173">
        <f>calculate!AT173/1000</f>
        <v>138962.021248</v>
      </c>
      <c r="AU173">
        <f>calculate!AU173/1000</f>
        <v>139098.16704</v>
      </c>
      <c r="AV173">
        <f>calculate!AV173/1000</f>
        <v>141640.3168344</v>
      </c>
      <c r="AW173">
        <f>calculate!AW173/1000</f>
        <v>143094.54606503999</v>
      </c>
      <c r="AX173">
        <f>calculate!AX173/1000</f>
        <v>145413.61084480002</v>
      </c>
      <c r="AY173">
        <f>calculate!AY173/1000</f>
        <v>145639.64402772803</v>
      </c>
      <c r="AZ173">
        <f>calculate!AZ173/1000</f>
        <v>145531.46032505596</v>
      </c>
    </row>
    <row r="174" spans="1:52">
      <c r="A174" s="5" t="s">
        <v>343</v>
      </c>
      <c r="B174" s="5" t="s">
        <v>215</v>
      </c>
      <c r="C174">
        <f>calculate!C174/1000</f>
        <v>678.06200000000001</v>
      </c>
      <c r="D174">
        <f>calculate!D174/1000</f>
        <v>687.74860000000001</v>
      </c>
      <c r="E174">
        <f>calculate!E174/1000</f>
        <v>697.43520000000012</v>
      </c>
      <c r="F174">
        <f>calculate!F174/1000</f>
        <v>707.12180000000001</v>
      </c>
      <c r="G174">
        <f>calculate!G174/1000</f>
        <v>716.80840000000023</v>
      </c>
      <c r="H174">
        <f>calculate!H174/1000</f>
        <v>726.49500000000023</v>
      </c>
      <c r="I174">
        <f>calculate!I174/1000</f>
        <v>736.18160000000034</v>
      </c>
      <c r="J174">
        <f>calculate!J174/1000</f>
        <v>745.86820000000046</v>
      </c>
      <c r="K174">
        <f>calculate!K174/1000</f>
        <v>755.55480000000034</v>
      </c>
      <c r="L174">
        <f>calculate!L174/1000</f>
        <v>765.24140000000057</v>
      </c>
      <c r="M174">
        <f>calculate!M174/1000</f>
        <v>774.928</v>
      </c>
      <c r="N174">
        <f>calculate!N174/1000</f>
        <v>774.928</v>
      </c>
      <c r="O174">
        <f>calculate!O174/1000</f>
        <v>774.928</v>
      </c>
      <c r="P174">
        <f>calculate!P174/1000</f>
        <v>774.928</v>
      </c>
      <c r="Q174">
        <f>calculate!Q174/1000</f>
        <v>774.928</v>
      </c>
      <c r="R174">
        <f>calculate!R174/1000</f>
        <v>774.928</v>
      </c>
      <c r="S174">
        <f>calculate!S174/1000</f>
        <v>774.928</v>
      </c>
      <c r="T174">
        <f>calculate!T174/1000</f>
        <v>774.928</v>
      </c>
      <c r="U174">
        <f>calculate!U174/1000</f>
        <v>774.928</v>
      </c>
      <c r="V174">
        <f>calculate!V174/1000</f>
        <v>774.928</v>
      </c>
      <c r="W174">
        <f>calculate!W174/1000</f>
        <v>774.928</v>
      </c>
      <c r="X174">
        <f>calculate!X174/1000</f>
        <v>780.58900000000006</v>
      </c>
      <c r="Y174">
        <f>calculate!Y174/1000</f>
        <v>780.58900000000006</v>
      </c>
      <c r="Z174">
        <f>calculate!Z174/1000</f>
        <v>780.58900000000006</v>
      </c>
      <c r="AA174">
        <f>calculate!AA174/1000</f>
        <v>780.58900000000006</v>
      </c>
      <c r="AB174">
        <f>calculate!AB174/1000</f>
        <v>780.58900000000006</v>
      </c>
      <c r="AC174">
        <f>calculate!AC174/1000</f>
        <v>786.25</v>
      </c>
      <c r="AD174">
        <f>calculate!AD174/1000</f>
        <v>745.36500000000001</v>
      </c>
      <c r="AE174">
        <f>calculate!AE174/1000</f>
        <v>373.62599999999998</v>
      </c>
      <c r="AF174">
        <f>calculate!AF174/1000</f>
        <v>164.16900000000001</v>
      </c>
      <c r="AG174">
        <f>calculate!AG174/1000</f>
        <v>162.911</v>
      </c>
      <c r="AH174">
        <f>calculate!AH174/1000</f>
        <v>162.911</v>
      </c>
      <c r="AI174">
        <f>calculate!AI174/1000</f>
        <v>162.911</v>
      </c>
      <c r="AJ174">
        <f>calculate!AJ174/1000</f>
        <v>162.911</v>
      </c>
      <c r="AK174">
        <f>calculate!AK174/1000</f>
        <v>162.911</v>
      </c>
      <c r="AL174">
        <f>calculate!AL174/1000</f>
        <v>162.911</v>
      </c>
      <c r="AM174">
        <f>calculate!AM174/1000</f>
        <v>162.911</v>
      </c>
      <c r="AN174">
        <f>calculate!AN174/1000</f>
        <v>162.911</v>
      </c>
      <c r="AO174">
        <f>calculate!AO174/1000</f>
        <v>162.911</v>
      </c>
      <c r="AP174">
        <f>calculate!AP174/1000</f>
        <v>162.911</v>
      </c>
      <c r="AQ174">
        <f>calculate!AQ174/1000</f>
        <v>162.911</v>
      </c>
      <c r="AR174">
        <f>calculate!AR174/1000</f>
        <v>162.911</v>
      </c>
      <c r="AS174">
        <f>calculate!AS174/1000</f>
        <v>162.911</v>
      </c>
      <c r="AT174">
        <f>calculate!AT174/1000</f>
        <v>162.911</v>
      </c>
      <c r="AU174">
        <f>calculate!AU174/1000</f>
        <v>162.911</v>
      </c>
      <c r="AV174">
        <f>calculate!AV174/1000</f>
        <v>162.911</v>
      </c>
      <c r="AW174">
        <f>calculate!AW174/1000</f>
        <v>162.911</v>
      </c>
      <c r="AX174">
        <f>calculate!AX174/1000</f>
        <v>162.911</v>
      </c>
      <c r="AY174">
        <f>calculate!AY174/1000</f>
        <v>162.911</v>
      </c>
      <c r="AZ174">
        <f>calculate!AZ174/1000</f>
        <v>162.911</v>
      </c>
    </row>
    <row r="175" spans="1:52">
      <c r="A175" s="5" t="s">
        <v>349</v>
      </c>
      <c r="B175" s="5" t="s">
        <v>16</v>
      </c>
      <c r="C175">
        <f>calculate!C175/1000</f>
        <v>0</v>
      </c>
      <c r="D175">
        <f>calculate!D175/1000</f>
        <v>0</v>
      </c>
      <c r="E175">
        <f>calculate!E175/1000</f>
        <v>0</v>
      </c>
      <c r="F175">
        <f>calculate!F175/1000</f>
        <v>0</v>
      </c>
      <c r="G175">
        <f>calculate!G175/1000</f>
        <v>0</v>
      </c>
      <c r="H175">
        <f>calculate!H175/1000</f>
        <v>0</v>
      </c>
      <c r="I175">
        <f>calculate!I175/1000</f>
        <v>0</v>
      </c>
      <c r="J175">
        <f>calculate!J175/1000</f>
        <v>0</v>
      </c>
      <c r="K175">
        <f>calculate!K175/1000</f>
        <v>0</v>
      </c>
      <c r="L175">
        <f>calculate!L175/1000</f>
        <v>0</v>
      </c>
      <c r="M175">
        <f>calculate!M175/1000</f>
        <v>0</v>
      </c>
      <c r="N175">
        <f>calculate!N175/1000</f>
        <v>0</v>
      </c>
      <c r="O175">
        <f>calculate!O175/1000</f>
        <v>0</v>
      </c>
      <c r="P175">
        <f>calculate!P175/1000</f>
        <v>0</v>
      </c>
      <c r="Q175">
        <f>calculate!Q175/1000</f>
        <v>0</v>
      </c>
      <c r="R175">
        <f>calculate!R175/1000</f>
        <v>0</v>
      </c>
      <c r="S175">
        <f>calculate!S175/1000</f>
        <v>0</v>
      </c>
      <c r="T175">
        <f>calculate!T175/1000</f>
        <v>0</v>
      </c>
      <c r="U175">
        <f>calculate!U175/1000</f>
        <v>0</v>
      </c>
      <c r="V175">
        <f>calculate!V175/1000</f>
        <v>0</v>
      </c>
      <c r="W175">
        <f>calculate!W175/1000</f>
        <v>0</v>
      </c>
      <c r="X175">
        <f>calculate!X175/1000</f>
        <v>0</v>
      </c>
      <c r="Y175">
        <f>calculate!Y175/1000</f>
        <v>0</v>
      </c>
      <c r="Z175">
        <f>calculate!Z175/1000</f>
        <v>0</v>
      </c>
      <c r="AA175">
        <f>calculate!AA175/1000</f>
        <v>0</v>
      </c>
      <c r="AB175">
        <f>calculate!AB175/1000</f>
        <v>0</v>
      </c>
      <c r="AC175">
        <f>calculate!AC175/1000</f>
        <v>0</v>
      </c>
      <c r="AD175">
        <f>calculate!AD175/1000</f>
        <v>0</v>
      </c>
      <c r="AE175">
        <f>calculate!AE175/1000</f>
        <v>0</v>
      </c>
      <c r="AF175">
        <f>calculate!AF175/1000</f>
        <v>0</v>
      </c>
      <c r="AG175">
        <f>calculate!AG175/1000</f>
        <v>0</v>
      </c>
      <c r="AH175">
        <f>calculate!AH175/1000</f>
        <v>0</v>
      </c>
      <c r="AI175">
        <f>calculate!AI175/1000</f>
        <v>0</v>
      </c>
      <c r="AJ175">
        <f>calculate!AJ175/1000</f>
        <v>0</v>
      </c>
      <c r="AK175">
        <f>calculate!AK175/1000</f>
        <v>0</v>
      </c>
      <c r="AL175">
        <f>calculate!AL175/1000</f>
        <v>0</v>
      </c>
      <c r="AM175">
        <f>calculate!AM175/1000</f>
        <v>0</v>
      </c>
      <c r="AN175">
        <f>calculate!AN175/1000</f>
        <v>0</v>
      </c>
      <c r="AO175">
        <f>calculate!AO175/1000</f>
        <v>0</v>
      </c>
      <c r="AP175">
        <f>calculate!AP175/1000</f>
        <v>0</v>
      </c>
      <c r="AQ175">
        <f>calculate!AQ175/1000</f>
        <v>0</v>
      </c>
      <c r="AR175">
        <f>calculate!AR175/1000</f>
        <v>0</v>
      </c>
      <c r="AS175">
        <f>calculate!AS175/1000</f>
        <v>0</v>
      </c>
      <c r="AT175">
        <f>calculate!AT175/1000</f>
        <v>0</v>
      </c>
      <c r="AU175">
        <f>calculate!AU175/1000</f>
        <v>0</v>
      </c>
      <c r="AV175">
        <f>calculate!AV175/1000</f>
        <v>0</v>
      </c>
      <c r="AW175">
        <f>calculate!AW175/1000</f>
        <v>0</v>
      </c>
      <c r="AX175">
        <f>calculate!AX175/1000</f>
        <v>0</v>
      </c>
      <c r="AY175">
        <f>calculate!AY175/1000</f>
        <v>0</v>
      </c>
      <c r="AZ175">
        <f>calculate!AZ175/1000</f>
        <v>0</v>
      </c>
    </row>
    <row r="176" spans="1:52">
      <c r="A176" s="5" t="s">
        <v>344</v>
      </c>
      <c r="B176" s="5" t="s">
        <v>98</v>
      </c>
      <c r="C176">
        <f>calculate!C176/1000</f>
        <v>13935.811465625</v>
      </c>
      <c r="D176">
        <f>calculate!D176/1000</f>
        <v>14134.8944865625</v>
      </c>
      <c r="E176">
        <f>calculate!E176/1000</f>
        <v>14333.977507499998</v>
      </c>
      <c r="F176">
        <f>calculate!F176/1000</f>
        <v>14533.060528437501</v>
      </c>
      <c r="G176">
        <f>calculate!G176/1000</f>
        <v>14732.143549374998</v>
      </c>
      <c r="H176">
        <f>calculate!H176/1000</f>
        <v>14931.226570312499</v>
      </c>
      <c r="I176">
        <f>calculate!I176/1000</f>
        <v>15130.309591250001</v>
      </c>
      <c r="J176">
        <f>calculate!J176/1000</f>
        <v>15329.392612187499</v>
      </c>
      <c r="K176">
        <f>calculate!K176/1000</f>
        <v>15528.475633124999</v>
      </c>
      <c r="L176">
        <f>calculate!L176/1000</f>
        <v>15727.558654062499</v>
      </c>
      <c r="M176">
        <f>calculate!M176/1000</f>
        <v>15926.641674999999</v>
      </c>
      <c r="N176">
        <f>calculate!N176/1000</f>
        <v>15733.482064999998</v>
      </c>
      <c r="O176">
        <f>calculate!O176/1000</f>
        <v>15733.482064999998</v>
      </c>
      <c r="P176">
        <f>calculate!P176/1000</f>
        <v>15552.05645</v>
      </c>
      <c r="Q176">
        <f>calculate!Q176/1000</f>
        <v>15311.960860000001</v>
      </c>
      <c r="R176">
        <f>calculate!R176/1000</f>
        <v>15166.639845</v>
      </c>
      <c r="S176">
        <f>calculate!S176/1000</f>
        <v>15099.846335</v>
      </c>
      <c r="T176">
        <f>calculate!T176/1000</f>
        <v>15046.592049999999</v>
      </c>
      <c r="U176">
        <f>calculate!U176/1000</f>
        <v>15010.487449999999</v>
      </c>
      <c r="V176">
        <f>calculate!V176/1000</f>
        <v>14982.506385000002</v>
      </c>
      <c r="W176">
        <f>calculate!W176/1000</f>
        <v>14972.57762</v>
      </c>
      <c r="X176">
        <f>calculate!X176/1000</f>
        <v>14968.96716</v>
      </c>
      <c r="Y176">
        <f>calculate!Y176/1000</f>
        <v>14918.420719999998</v>
      </c>
      <c r="Z176">
        <f>calculate!Z176/1000</f>
        <v>14925.641639999998</v>
      </c>
      <c r="AA176">
        <f>calculate!AA176/1000</f>
        <v>14925.641639999998</v>
      </c>
      <c r="AB176">
        <f>calculate!AB176/1000</f>
        <v>15345.357614999999</v>
      </c>
      <c r="AC176">
        <f>calculate!AC176/1000</f>
        <v>15345.357614999999</v>
      </c>
      <c r="AD176">
        <f>calculate!AD176/1000</f>
        <v>15336.331464999997</v>
      </c>
      <c r="AE176">
        <f>calculate!AE176/1000</f>
        <v>15343.552385000001</v>
      </c>
      <c r="AF176">
        <f>calculate!AF176/1000</f>
        <v>15334.526235000001</v>
      </c>
      <c r="AG176">
        <f>calculate!AG176/1000</f>
        <v>15337.23408</v>
      </c>
      <c r="AH176">
        <f>calculate!AH176/1000</f>
        <v>15337.23408</v>
      </c>
      <c r="AI176">
        <f>calculate!AI176/1000</f>
        <v>15353.48115</v>
      </c>
      <c r="AJ176">
        <f>calculate!AJ176/1000</f>
        <v>15260.511805</v>
      </c>
      <c r="AK176">
        <f>calculate!AK176/1000</f>
        <v>14920.22595</v>
      </c>
      <c r="AL176">
        <f>calculate!AL176/1000</f>
        <v>14839.893214999998</v>
      </c>
      <c r="AM176">
        <f>calculate!AM176/1000</f>
        <v>14759.56048</v>
      </c>
      <c r="AN176">
        <f>calculate!AN176/1000</f>
        <v>14679.227744999998</v>
      </c>
      <c r="AO176">
        <f>calculate!AO176/1000</f>
        <v>14688.253895</v>
      </c>
      <c r="AP176">
        <f>calculate!AP176/1000</f>
        <v>14657.564985000001</v>
      </c>
      <c r="AQ176">
        <f>calculate!AQ176/1000</f>
        <v>14340.74712</v>
      </c>
      <c r="AR176">
        <f>calculate!AR176/1000</f>
        <v>14631.019077850004</v>
      </c>
      <c r="AS176">
        <f>calculate!AS176/1000</f>
        <v>14303.288597500001</v>
      </c>
      <c r="AT176">
        <f>calculate!AT176/1000</f>
        <v>14316.376514999998</v>
      </c>
      <c r="AU176">
        <f>calculate!AU176/1000</f>
        <v>14922.121441499999</v>
      </c>
      <c r="AV176">
        <f>calculate!AV176/1000</f>
        <v>14663.0709365</v>
      </c>
      <c r="AW176">
        <f>calculate!AW176/1000</f>
        <v>14673.812055</v>
      </c>
      <c r="AX176">
        <f>calculate!AX176/1000</f>
        <v>14707.20881</v>
      </c>
      <c r="AY176">
        <f>calculate!AY176/1000</f>
        <v>14708.111424999999</v>
      </c>
      <c r="AZ176">
        <f>calculate!AZ176/1000</f>
        <v>14754.144789999998</v>
      </c>
    </row>
    <row r="177" spans="1:52">
      <c r="A177" s="5" t="s">
        <v>348</v>
      </c>
      <c r="B177" s="5" t="s">
        <v>218</v>
      </c>
      <c r="C177">
        <f>calculate!C177/1000</f>
        <v>288836.8</v>
      </c>
      <c r="D177">
        <f>calculate!D177/1000</f>
        <v>283948.41768300004</v>
      </c>
      <c r="E177">
        <f>calculate!E177/1000</f>
        <v>279060.03536600003</v>
      </c>
      <c r="F177">
        <f>calculate!F177/1000</f>
        <v>274171.65304900002</v>
      </c>
      <c r="G177">
        <f>calculate!G177/1000</f>
        <v>269283.270732</v>
      </c>
      <c r="H177">
        <f>calculate!H177/1000</f>
        <v>264394.88841499999</v>
      </c>
      <c r="I177">
        <f>calculate!I177/1000</f>
        <v>259506.50609800004</v>
      </c>
      <c r="J177">
        <f>calculate!J177/1000</f>
        <v>254618.12378100003</v>
      </c>
      <c r="K177">
        <f>calculate!K177/1000</f>
        <v>249729.74146400014</v>
      </c>
      <c r="L177">
        <f>calculate!L177/1000</f>
        <v>244841.35914700007</v>
      </c>
      <c r="M177">
        <f>calculate!M177/1000</f>
        <v>239952.97683</v>
      </c>
      <c r="N177">
        <f>calculate!N177/1000</f>
        <v>236077.14801999999</v>
      </c>
      <c r="O177">
        <f>calculate!O177/1000</f>
        <v>231656.13975</v>
      </c>
      <c r="P177">
        <f>calculate!P177/1000</f>
        <v>226933.65807</v>
      </c>
      <c r="Q177">
        <f>calculate!Q177/1000</f>
        <v>221283.28816999999</v>
      </c>
      <c r="R177">
        <f>calculate!R177/1000</f>
        <v>212207.49434499998</v>
      </c>
      <c r="S177">
        <f>calculate!S177/1000</f>
        <v>203905.24157499999</v>
      </c>
      <c r="T177">
        <f>calculate!T177/1000</f>
        <v>192489.86966999999</v>
      </c>
      <c r="U177">
        <f>calculate!U177/1000</f>
        <v>185698.59440999999</v>
      </c>
      <c r="V177">
        <f>calculate!V177/1000</f>
        <v>180866.89631499999</v>
      </c>
      <c r="W177">
        <f>calculate!W177/1000</f>
        <v>174347.30816999997</v>
      </c>
      <c r="X177">
        <f>calculate!X177/1000</f>
        <v>169788.19980500001</v>
      </c>
      <c r="Y177">
        <f>calculate!Y177/1000</f>
        <v>164590.04001999999</v>
      </c>
      <c r="Z177">
        <f>calculate!Z177/1000</f>
        <v>160760.24457499999</v>
      </c>
      <c r="AA177">
        <f>calculate!AA177/1000</f>
        <v>159168.93433000002</v>
      </c>
      <c r="AB177">
        <f>calculate!AB177/1000</f>
        <v>181681.95765999999</v>
      </c>
      <c r="AC177">
        <f>calculate!AC177/1000</f>
        <v>184020.63312499999</v>
      </c>
      <c r="AD177">
        <f>calculate!AD177/1000</f>
        <v>176735.62745999999</v>
      </c>
      <c r="AE177">
        <f>calculate!AE177/1000</f>
        <v>174037.71122500001</v>
      </c>
      <c r="AF177">
        <f>calculate!AF177/1000</f>
        <v>175746.36142</v>
      </c>
      <c r="AG177">
        <f>calculate!AG177/1000</f>
        <v>175176.81135500001</v>
      </c>
      <c r="AH177">
        <f>calculate!AH177/1000</f>
        <v>175780.66078999999</v>
      </c>
      <c r="AI177">
        <f>calculate!AI177/1000</f>
        <v>178769.21905499999</v>
      </c>
      <c r="AJ177">
        <f>calculate!AJ177/1000</f>
        <v>177640.04769000001</v>
      </c>
      <c r="AK177">
        <f>calculate!AK177/1000</f>
        <v>176342.98993499999</v>
      </c>
      <c r="AL177">
        <f>calculate!AL177/1000</f>
        <v>175129.875375</v>
      </c>
      <c r="AM177">
        <f>calculate!AM177/1000</f>
        <v>173095.381165</v>
      </c>
      <c r="AN177">
        <f>calculate!AN177/1000</f>
        <v>174710.61973365</v>
      </c>
      <c r="AO177">
        <f>calculate!AO177/1000</f>
        <v>173413.10164499999</v>
      </c>
      <c r="AP177">
        <f>calculate!AP177/1000</f>
        <v>173108.01777500001</v>
      </c>
      <c r="AQ177">
        <f>calculate!AQ177/1000</f>
        <v>175496.337065</v>
      </c>
      <c r="AR177">
        <f>calculate!AR177/1000</f>
        <v>175230.06563999999</v>
      </c>
      <c r="AS177">
        <f>calculate!AS177/1000</f>
        <v>138566.38590899998</v>
      </c>
      <c r="AT177">
        <f>calculate!AT177/1000</f>
        <v>139292.9007225</v>
      </c>
      <c r="AU177">
        <f>calculate!AU177/1000</f>
        <v>138039.25874899997</v>
      </c>
      <c r="AV177">
        <f>calculate!AV177/1000</f>
        <v>136958.287025</v>
      </c>
      <c r="AW177">
        <f>calculate!AW177/1000</f>
        <v>136538.57104999997</v>
      </c>
      <c r="AX177">
        <f>calculate!AX177/1000</f>
        <v>136264.17608999999</v>
      </c>
      <c r="AY177">
        <f>calculate!AY177/1000</f>
        <v>135809.52674822399</v>
      </c>
      <c r="AZ177">
        <f>calculate!AZ177/1000</f>
        <v>135809.52674822399</v>
      </c>
    </row>
    <row r="178" spans="1:52">
      <c r="A178" s="5" t="s">
        <v>345</v>
      </c>
      <c r="B178" s="5" t="s">
        <v>217</v>
      </c>
      <c r="C178">
        <f>calculate!C178/1000</f>
        <v>2373.3133156249996</v>
      </c>
      <c r="D178">
        <f>calculate!D178/1000</f>
        <v>2407.2177915624998</v>
      </c>
      <c r="E178">
        <f>calculate!E178/1000</f>
        <v>2441.1222674999995</v>
      </c>
      <c r="F178">
        <f>calculate!F178/1000</f>
        <v>2475.0267434375</v>
      </c>
      <c r="G178">
        <f>calculate!G178/1000</f>
        <v>2508.9312193749997</v>
      </c>
      <c r="H178">
        <f>calculate!H178/1000</f>
        <v>2542.8356953124999</v>
      </c>
      <c r="I178">
        <f>calculate!I178/1000</f>
        <v>2576.7401712499995</v>
      </c>
      <c r="J178">
        <f>calculate!J178/1000</f>
        <v>2610.6446471874997</v>
      </c>
      <c r="K178">
        <f>calculate!K178/1000</f>
        <v>2644.5491231249998</v>
      </c>
      <c r="L178">
        <f>calculate!L178/1000</f>
        <v>2678.4535990625</v>
      </c>
      <c r="M178">
        <f>calculate!M178/1000</f>
        <v>2712.3580749999996</v>
      </c>
      <c r="N178">
        <f>calculate!N178/1000</f>
        <v>2752.9757500000001</v>
      </c>
      <c r="O178">
        <f>calculate!O178/1000</f>
        <v>2716.8711499999999</v>
      </c>
      <c r="P178">
        <f>calculate!P178/1000</f>
        <v>2708.7476149999998</v>
      </c>
      <c r="Q178">
        <f>calculate!Q178/1000</f>
        <v>2709.6502300000002</v>
      </c>
      <c r="R178">
        <f>calculate!R178/1000</f>
        <v>2699.7214649999996</v>
      </c>
      <c r="S178">
        <f>calculate!S178/1000</f>
        <v>2699.7214649999996</v>
      </c>
      <c r="T178">
        <f>calculate!T178/1000</f>
        <v>2699.7214649999996</v>
      </c>
      <c r="U178">
        <f>calculate!U178/1000</f>
        <v>2699.7214649999996</v>
      </c>
      <c r="V178">
        <f>calculate!V178/1000</f>
        <v>2699.7214649999996</v>
      </c>
      <c r="W178">
        <f>calculate!W178/1000</f>
        <v>2699.7214649999996</v>
      </c>
      <c r="X178">
        <f>calculate!X178/1000</f>
        <v>2699.7214649999996</v>
      </c>
      <c r="Y178">
        <f>calculate!Y178/1000</f>
        <v>2699.7214649999996</v>
      </c>
      <c r="Z178">
        <f>calculate!Z178/1000</f>
        <v>2701.7974795</v>
      </c>
      <c r="AA178">
        <f>calculate!AA178/1000</f>
        <v>2705.7238547500001</v>
      </c>
      <c r="AB178">
        <f>calculate!AB178/1000</f>
        <v>2709.6502300000002</v>
      </c>
      <c r="AC178">
        <f>calculate!AC178/1000</f>
        <v>2701.5266950000005</v>
      </c>
      <c r="AD178">
        <f>calculate!AD178/1000</f>
        <v>2701.5266950000005</v>
      </c>
      <c r="AE178">
        <f>calculate!AE178/1000</f>
        <v>2701.5266950000005</v>
      </c>
      <c r="AF178">
        <f>calculate!AF178/1000</f>
        <v>2701.5266950000005</v>
      </c>
      <c r="AG178">
        <f>calculate!AG178/1000</f>
        <v>2701.5266950000005</v>
      </c>
      <c r="AH178">
        <f>calculate!AH178/1000</f>
        <v>2701.5266950000005</v>
      </c>
      <c r="AI178">
        <f>calculate!AI178/1000</f>
        <v>2701.5266950000005</v>
      </c>
      <c r="AJ178">
        <f>calculate!AJ178/1000</f>
        <v>2701.5266950000005</v>
      </c>
      <c r="AK178">
        <f>calculate!AK178/1000</f>
        <v>2701.5266950000005</v>
      </c>
      <c r="AL178">
        <f>calculate!AL178/1000</f>
        <v>2701.5266950000005</v>
      </c>
      <c r="AM178">
        <f>calculate!AM178/1000</f>
        <v>2701.5266950000005</v>
      </c>
      <c r="AN178">
        <f>calculate!AN178/1000</f>
        <v>1481.1912149999998</v>
      </c>
      <c r="AO178">
        <f>calculate!AO178/1000</f>
        <v>1481.1912149999998</v>
      </c>
      <c r="AP178">
        <f>calculate!AP178/1000</f>
        <v>1459.6791917050002</v>
      </c>
      <c r="AQ178">
        <f>calculate!AQ178/1000</f>
        <v>1438.1671684099997</v>
      </c>
      <c r="AR178">
        <f>calculate!AR178/1000</f>
        <v>1416.6551451149996</v>
      </c>
      <c r="AS178">
        <f>calculate!AS178/1000</f>
        <v>1395.1431218199996</v>
      </c>
      <c r="AT178">
        <f>calculate!AT178/1000</f>
        <v>1373.6310985249997</v>
      </c>
      <c r="AU178">
        <f>calculate!AU178/1000</f>
        <v>1352.11727</v>
      </c>
      <c r="AV178">
        <f>calculate!AV178/1000</f>
        <v>1352.11727</v>
      </c>
      <c r="AW178">
        <f>calculate!AW178/1000</f>
        <v>1352.11727</v>
      </c>
      <c r="AX178">
        <f>calculate!AX178/1000</f>
        <v>1352.11727</v>
      </c>
      <c r="AY178">
        <f>calculate!AY178/1000</f>
        <v>1352.11727</v>
      </c>
      <c r="AZ178">
        <f>calculate!AZ178/1000</f>
        <v>1352.11727</v>
      </c>
    </row>
    <row r="179" spans="1:52">
      <c r="A179" s="4" t="s">
        <v>372</v>
      </c>
      <c r="B179" s="3" t="s">
        <v>373</v>
      </c>
      <c r="C179">
        <f>calculate!C179/1000</f>
        <v>0</v>
      </c>
      <c r="D179">
        <f>calculate!D179/1000</f>
        <v>0</v>
      </c>
      <c r="E179">
        <f>calculate!E179/1000</f>
        <v>0</v>
      </c>
      <c r="F179">
        <f>calculate!F179/1000</f>
        <v>0</v>
      </c>
      <c r="G179">
        <f>calculate!G179/1000</f>
        <v>0</v>
      </c>
      <c r="H179">
        <f>calculate!H179/1000</f>
        <v>0</v>
      </c>
      <c r="I179">
        <f>calculate!I179/1000</f>
        <v>0</v>
      </c>
      <c r="J179">
        <f>calculate!J179/1000</f>
        <v>0</v>
      </c>
      <c r="K179">
        <f>calculate!K179/1000</f>
        <v>0</v>
      </c>
      <c r="L179">
        <f>calculate!L179/1000</f>
        <v>0</v>
      </c>
      <c r="M179">
        <f>calculate!M179/1000</f>
        <v>0</v>
      </c>
      <c r="N179">
        <f>calculate!N179/1000</f>
        <v>0</v>
      </c>
      <c r="O179">
        <f>calculate!O179/1000</f>
        <v>0</v>
      </c>
      <c r="P179">
        <f>calculate!P179/1000</f>
        <v>0</v>
      </c>
      <c r="Q179">
        <f>calculate!Q179/1000</f>
        <v>0</v>
      </c>
      <c r="R179">
        <f>calculate!R179/1000</f>
        <v>0</v>
      </c>
      <c r="S179">
        <f>calculate!S179/1000</f>
        <v>0</v>
      </c>
      <c r="T179">
        <f>calculate!T179/1000</f>
        <v>0</v>
      </c>
      <c r="U179">
        <f>calculate!U179/1000</f>
        <v>0</v>
      </c>
      <c r="V179">
        <f>calculate!V179/1000</f>
        <v>0</v>
      </c>
      <c r="W179">
        <f>calculate!W179/1000</f>
        <v>0</v>
      </c>
      <c r="X179">
        <f>calculate!X179/1000</f>
        <v>0</v>
      </c>
      <c r="Y179">
        <f>calculate!Y179/1000</f>
        <v>0</v>
      </c>
      <c r="Z179">
        <f>calculate!Z179/1000</f>
        <v>0</v>
      </c>
      <c r="AA179">
        <f>calculate!AA179/1000</f>
        <v>0</v>
      </c>
      <c r="AB179">
        <f>calculate!AB179/1000</f>
        <v>0</v>
      </c>
      <c r="AC179">
        <f>calculate!AC179/1000</f>
        <v>0</v>
      </c>
      <c r="AD179">
        <f>calculate!AD179/1000</f>
        <v>0</v>
      </c>
      <c r="AE179">
        <f>calculate!AE179/1000</f>
        <v>0</v>
      </c>
      <c r="AF179">
        <f>calculate!AF179/1000</f>
        <v>0</v>
      </c>
      <c r="AG179">
        <f>calculate!AG179/1000</f>
        <v>0</v>
      </c>
      <c r="AH179">
        <f>calculate!AH179/1000</f>
        <v>0</v>
      </c>
      <c r="AI179">
        <f>calculate!AI179/1000</f>
        <v>0</v>
      </c>
      <c r="AJ179">
        <f>calculate!AJ179/1000</f>
        <v>0</v>
      </c>
      <c r="AK179">
        <f>calculate!AK179/1000</f>
        <v>0</v>
      </c>
      <c r="AL179">
        <f>calculate!AL179/1000</f>
        <v>0</v>
      </c>
      <c r="AM179">
        <f>calculate!AM179/1000</f>
        <v>0</v>
      </c>
      <c r="AN179">
        <f>calculate!AN179/1000</f>
        <v>0</v>
      </c>
      <c r="AO179">
        <f>calculate!AO179/1000</f>
        <v>0</v>
      </c>
      <c r="AP179">
        <f>calculate!AP179/1000</f>
        <v>0</v>
      </c>
      <c r="AQ179">
        <f>calculate!AQ179/1000</f>
        <v>0</v>
      </c>
      <c r="AR179">
        <f>calculate!AR179/1000</f>
        <v>0</v>
      </c>
      <c r="AS179">
        <f>calculate!AS179/1000</f>
        <v>0</v>
      </c>
      <c r="AT179">
        <f>calculate!AT179/1000</f>
        <v>0</v>
      </c>
      <c r="AU179">
        <f>calculate!AU179/1000</f>
        <v>0</v>
      </c>
      <c r="AV179">
        <f>calculate!AV179/1000</f>
        <v>0</v>
      </c>
      <c r="AW179">
        <f>calculate!AW179/1000</f>
        <v>0</v>
      </c>
      <c r="AX179">
        <f>calculate!AX179/1000</f>
        <v>0</v>
      </c>
      <c r="AY179">
        <f>calculate!AY179/1000</f>
        <v>0</v>
      </c>
      <c r="AZ179">
        <f>calculate!AZ179/1000</f>
        <v>0</v>
      </c>
    </row>
    <row r="180" spans="1:52">
      <c r="A180" s="4" t="s">
        <v>224</v>
      </c>
      <c r="B180" s="5" t="s">
        <v>225</v>
      </c>
      <c r="C180">
        <f>calculate!C180/1000</f>
        <v>0</v>
      </c>
      <c r="D180">
        <f>calculate!D180/1000</f>
        <v>0</v>
      </c>
      <c r="E180">
        <f>calculate!E180/1000</f>
        <v>0</v>
      </c>
      <c r="F180">
        <f>calculate!F180/1000</f>
        <v>0</v>
      </c>
      <c r="G180">
        <f>calculate!G180/1000</f>
        <v>0</v>
      </c>
      <c r="H180">
        <f>calculate!H180/1000</f>
        <v>0</v>
      </c>
      <c r="I180">
        <f>calculate!I180/1000</f>
        <v>0</v>
      </c>
      <c r="J180">
        <f>calculate!J180/1000</f>
        <v>0</v>
      </c>
      <c r="K180">
        <f>calculate!K180/1000</f>
        <v>0</v>
      </c>
      <c r="L180">
        <f>calculate!L180/1000</f>
        <v>0</v>
      </c>
      <c r="M180">
        <f>calculate!M180/1000</f>
        <v>0</v>
      </c>
      <c r="N180">
        <f>calculate!N180/1000</f>
        <v>0</v>
      </c>
      <c r="O180">
        <f>calculate!O180/1000</f>
        <v>0</v>
      </c>
      <c r="P180">
        <f>calculate!P180/1000</f>
        <v>0</v>
      </c>
      <c r="Q180">
        <f>calculate!Q180/1000</f>
        <v>0</v>
      </c>
      <c r="R180">
        <f>calculate!R180/1000</f>
        <v>0</v>
      </c>
      <c r="S180">
        <f>calculate!S180/1000</f>
        <v>0</v>
      </c>
      <c r="T180">
        <f>calculate!T180/1000</f>
        <v>0</v>
      </c>
      <c r="U180">
        <f>calculate!U180/1000</f>
        <v>0</v>
      </c>
      <c r="V180">
        <f>calculate!V180/1000</f>
        <v>0</v>
      </c>
      <c r="W180">
        <f>calculate!W180/1000</f>
        <v>0</v>
      </c>
      <c r="X180">
        <f>calculate!X180/1000</f>
        <v>0</v>
      </c>
      <c r="Y180">
        <f>calculate!Y180/1000</f>
        <v>0</v>
      </c>
      <c r="Z180">
        <f>calculate!Z180/1000</f>
        <v>0</v>
      </c>
      <c r="AA180">
        <f>calculate!AA180/1000</f>
        <v>0</v>
      </c>
      <c r="AB180">
        <f>calculate!AB180/1000</f>
        <v>0</v>
      </c>
      <c r="AC180">
        <f>calculate!AC180/1000</f>
        <v>0</v>
      </c>
      <c r="AD180">
        <f>calculate!AD180/1000</f>
        <v>0</v>
      </c>
      <c r="AE180">
        <f>calculate!AE180/1000</f>
        <v>0</v>
      </c>
      <c r="AF180">
        <f>calculate!AF180/1000</f>
        <v>0</v>
      </c>
      <c r="AG180">
        <f>calculate!AG180/1000</f>
        <v>0</v>
      </c>
      <c r="AH180">
        <f>calculate!AH180/1000</f>
        <v>0</v>
      </c>
      <c r="AI180">
        <f>calculate!AI180/1000</f>
        <v>0</v>
      </c>
      <c r="AJ180">
        <f>calculate!AJ180/1000</f>
        <v>0</v>
      </c>
      <c r="AK180">
        <f>calculate!AK180/1000</f>
        <v>0</v>
      </c>
      <c r="AL180">
        <f>calculate!AL180/1000</f>
        <v>0</v>
      </c>
      <c r="AM180">
        <f>calculate!AM180/1000</f>
        <v>0</v>
      </c>
      <c r="AN180">
        <f>calculate!AN180/1000</f>
        <v>0</v>
      </c>
      <c r="AO180">
        <f>calculate!AO180/1000</f>
        <v>0</v>
      </c>
      <c r="AP180">
        <f>calculate!AP180/1000</f>
        <v>0</v>
      </c>
      <c r="AQ180">
        <f>calculate!AQ180/1000</f>
        <v>0</v>
      </c>
      <c r="AR180">
        <f>calculate!AR180/1000</f>
        <v>0</v>
      </c>
      <c r="AS180">
        <f>calculate!AS180/1000</f>
        <v>0</v>
      </c>
      <c r="AT180">
        <f>calculate!AT180/1000</f>
        <v>0</v>
      </c>
      <c r="AU180">
        <f>calculate!AU180/1000</f>
        <v>0</v>
      </c>
      <c r="AV180">
        <f>calculate!AV180/1000</f>
        <v>0</v>
      </c>
      <c r="AW180">
        <f>calculate!AW180/1000</f>
        <v>0</v>
      </c>
      <c r="AX180">
        <f>calculate!AX180/1000</f>
        <v>0</v>
      </c>
      <c r="AY180">
        <f>calculate!AY180/1000</f>
        <v>0</v>
      </c>
      <c r="AZ180">
        <f>calculate!AZ180/1000</f>
        <v>0</v>
      </c>
    </row>
    <row r="181" spans="1:52">
      <c r="A181" s="4" t="s">
        <v>347</v>
      </c>
      <c r="B181" s="5" t="s">
        <v>221</v>
      </c>
      <c r="C181">
        <f>calculate!C181/1000</f>
        <v>223.46847157894734</v>
      </c>
      <c r="D181">
        <f>calculate!D181/1000</f>
        <v>226.66087831578949</v>
      </c>
      <c r="E181">
        <f>calculate!E181/1000</f>
        <v>229.85328505263161</v>
      </c>
      <c r="F181">
        <f>calculate!F181/1000</f>
        <v>233.04569178947366</v>
      </c>
      <c r="G181">
        <f>calculate!G181/1000</f>
        <v>236.23809852631572</v>
      </c>
      <c r="H181">
        <f>calculate!H181/1000</f>
        <v>239.43050526315781</v>
      </c>
      <c r="I181">
        <f>calculate!I181/1000</f>
        <v>242.62291199999987</v>
      </c>
      <c r="J181">
        <f>calculate!J181/1000</f>
        <v>245.81531873684199</v>
      </c>
      <c r="K181">
        <f>calculate!K181/1000</f>
        <v>249.0077254736841</v>
      </c>
      <c r="L181">
        <f>calculate!L181/1000</f>
        <v>252.20013221052619</v>
      </c>
      <c r="M181">
        <f>calculate!M181/1000</f>
        <v>255.39253894736819</v>
      </c>
      <c r="N181">
        <f>calculate!N181/1000</f>
        <v>258.58494568421031</v>
      </c>
      <c r="O181">
        <f>calculate!O181/1000</f>
        <v>261.7773524210524</v>
      </c>
      <c r="P181">
        <f>calculate!P181/1000</f>
        <v>264.96975915789449</v>
      </c>
      <c r="Q181">
        <f>calculate!Q181/1000</f>
        <v>268.16216589473657</v>
      </c>
      <c r="R181">
        <f>calculate!R181/1000</f>
        <v>271.35457263157866</v>
      </c>
      <c r="S181">
        <f>calculate!S181/1000</f>
        <v>274.54697936842075</v>
      </c>
      <c r="T181">
        <f>calculate!T181/1000</f>
        <v>277.73938610526284</v>
      </c>
      <c r="U181">
        <f>calculate!U181/1000</f>
        <v>280.93179284210493</v>
      </c>
      <c r="V181">
        <f>calculate!V181/1000</f>
        <v>284.12419957894696</v>
      </c>
      <c r="W181">
        <f>calculate!W181/1000</f>
        <v>287.31660631578904</v>
      </c>
      <c r="X181">
        <f>calculate!X181/1000</f>
        <v>290.50901305263119</v>
      </c>
      <c r="Y181">
        <f>calculate!Y181/1000</f>
        <v>293.70141978947322</v>
      </c>
      <c r="Z181">
        <f>calculate!Z181/1000</f>
        <v>296.89382652631537</v>
      </c>
      <c r="AA181">
        <f>calculate!AA181/1000</f>
        <v>300.08623326315734</v>
      </c>
      <c r="AB181">
        <f>calculate!AB181/1000</f>
        <v>303.27864</v>
      </c>
      <c r="AC181">
        <f>calculate!AC181/1000</f>
        <v>303.27864</v>
      </c>
      <c r="AD181">
        <f>calculate!AD181/1000</f>
        <v>303.27864</v>
      </c>
      <c r="AE181">
        <f>calculate!AE181/1000</f>
        <v>303.27864</v>
      </c>
      <c r="AF181">
        <f>calculate!AF181/1000</f>
        <v>303.27864</v>
      </c>
      <c r="AG181">
        <f>calculate!AG181/1000</f>
        <v>303.27864</v>
      </c>
      <c r="AH181">
        <f>calculate!AH181/1000</f>
        <v>303.27864</v>
      </c>
      <c r="AI181">
        <f>calculate!AI181/1000</f>
        <v>303.27864</v>
      </c>
      <c r="AJ181">
        <f>calculate!AJ181/1000</f>
        <v>303.27864</v>
      </c>
      <c r="AK181">
        <f>calculate!AK181/1000</f>
        <v>303.27864</v>
      </c>
      <c r="AL181">
        <f>calculate!AL181/1000</f>
        <v>303.27864</v>
      </c>
      <c r="AM181">
        <f>calculate!AM181/1000</f>
        <v>303.27864</v>
      </c>
      <c r="AN181">
        <f>calculate!AN181/1000</f>
        <v>303.27864</v>
      </c>
      <c r="AO181">
        <f>calculate!AO181/1000</f>
        <v>303.27864</v>
      </c>
      <c r="AP181">
        <f>calculate!AP181/1000</f>
        <v>303.27864</v>
      </c>
      <c r="AQ181">
        <f>calculate!AQ181/1000</f>
        <v>303.27864</v>
      </c>
      <c r="AR181">
        <f>calculate!AR181/1000</f>
        <v>303.27864</v>
      </c>
      <c r="AS181">
        <f>calculate!AS181/1000</f>
        <v>303.27864</v>
      </c>
      <c r="AT181">
        <f>calculate!AT181/1000</f>
        <v>303.27864</v>
      </c>
      <c r="AU181">
        <f>calculate!AU181/1000</f>
        <v>303.27864</v>
      </c>
      <c r="AV181">
        <f>calculate!AV181/1000</f>
        <v>303.27864</v>
      </c>
      <c r="AW181">
        <f>calculate!AW181/1000</f>
        <v>303.27864</v>
      </c>
      <c r="AX181">
        <f>calculate!AX181/1000</f>
        <v>303.27864</v>
      </c>
      <c r="AY181">
        <f>calculate!AY181/1000</f>
        <v>303.27864</v>
      </c>
      <c r="AZ181">
        <f>calculate!AZ181/1000</f>
        <v>303.27864</v>
      </c>
    </row>
    <row r="182" spans="1:52">
      <c r="A182" s="4" t="s">
        <v>222</v>
      </c>
      <c r="B182" s="5" t="s">
        <v>223</v>
      </c>
      <c r="C182">
        <f>calculate!C182/1000</f>
        <v>1459.5944999999999</v>
      </c>
      <c r="D182">
        <f>calculate!D182/1000</f>
        <v>1480.4458499999998</v>
      </c>
      <c r="E182">
        <f>calculate!E182/1000</f>
        <v>1501.2972</v>
      </c>
      <c r="F182">
        <f>calculate!F182/1000</f>
        <v>1522.1485500000001</v>
      </c>
      <c r="G182">
        <f>calculate!G182/1000</f>
        <v>1542.9999000000003</v>
      </c>
      <c r="H182">
        <f>calculate!H182/1000</f>
        <v>1563.8512500000002</v>
      </c>
      <c r="I182">
        <f>calculate!I182/1000</f>
        <v>1584.7026000000001</v>
      </c>
      <c r="J182">
        <f>calculate!J182/1000</f>
        <v>1605.5539500000002</v>
      </c>
      <c r="K182">
        <f>calculate!K182/1000</f>
        <v>1626.4053000000006</v>
      </c>
      <c r="L182">
        <f>calculate!L182/1000</f>
        <v>1647.2566500000007</v>
      </c>
      <c r="M182">
        <f>calculate!M182/1000</f>
        <v>1668.1079999999999</v>
      </c>
      <c r="N182">
        <f>calculate!N182/1000</f>
        <v>1679.41113</v>
      </c>
      <c r="O182">
        <f>calculate!O182/1000</f>
        <v>1690.7142599999995</v>
      </c>
      <c r="P182">
        <f>calculate!P182/1000</f>
        <v>1702.0173899999998</v>
      </c>
      <c r="Q182">
        <f>calculate!Q182/1000</f>
        <v>1713.3205199999993</v>
      </c>
      <c r="R182">
        <f>calculate!R182/1000</f>
        <v>1724.6236499999995</v>
      </c>
      <c r="S182">
        <f>calculate!S182/1000</f>
        <v>1781.1393</v>
      </c>
      <c r="T182">
        <f>calculate!T182/1000</f>
        <v>1781.1393</v>
      </c>
      <c r="U182">
        <f>calculate!U182/1000</f>
        <v>1781.1393</v>
      </c>
      <c r="V182">
        <f>calculate!V182/1000</f>
        <v>1781.1393</v>
      </c>
      <c r="W182">
        <f>calculate!W182/1000</f>
        <v>1781.1393</v>
      </c>
      <c r="X182">
        <f>calculate!X182/1000</f>
        <v>1781.1393</v>
      </c>
      <c r="Y182">
        <f>calculate!Y182/1000</f>
        <v>1781.1393</v>
      </c>
      <c r="Z182">
        <f>calculate!Z182/1000</f>
        <v>1781.1393</v>
      </c>
      <c r="AA182">
        <f>calculate!AA182/1000</f>
        <v>1781.1393</v>
      </c>
      <c r="AB182">
        <f>calculate!AB182/1000</f>
        <v>1781.328</v>
      </c>
      <c r="AC182">
        <f>calculate!AC182/1000</f>
        <v>1664.3340000000001</v>
      </c>
      <c r="AD182">
        <f>calculate!AD182/1000</f>
        <v>1518.4059999999999</v>
      </c>
      <c r="AE182">
        <f>calculate!AE182/1000</f>
        <v>1655.528</v>
      </c>
      <c r="AF182">
        <f>calculate!AF182/1000</f>
        <v>1655.528</v>
      </c>
      <c r="AG182">
        <f>calculate!AG182/1000</f>
        <v>1976.318</v>
      </c>
      <c r="AH182">
        <f>calculate!AH182/1000</f>
        <v>1476.2629999999999</v>
      </c>
      <c r="AI182">
        <f>calculate!AI182/1000</f>
        <v>1600.8050000000001</v>
      </c>
      <c r="AJ182">
        <f>calculate!AJ182/1000</f>
        <v>1635.4</v>
      </c>
      <c r="AK182">
        <f>calculate!AK182/1000</f>
        <v>1680.059</v>
      </c>
      <c r="AL182">
        <f>calculate!AL182/1000</f>
        <v>1979.463</v>
      </c>
      <c r="AM182">
        <f>calculate!AM182/1000</f>
        <v>1979.463</v>
      </c>
      <c r="AN182">
        <f>calculate!AN182/1000</f>
        <v>1979.463</v>
      </c>
      <c r="AO182">
        <f>calculate!AO182/1000</f>
        <v>1979.463</v>
      </c>
      <c r="AP182">
        <f>calculate!AP182/1000</f>
        <v>1979.463</v>
      </c>
      <c r="AQ182">
        <f>calculate!AQ182/1000</f>
        <v>1620.6581269999999</v>
      </c>
      <c r="AR182">
        <f>calculate!AR182/1000</f>
        <v>1476.2629999999999</v>
      </c>
      <c r="AS182">
        <f>calculate!AS182/1000</f>
        <v>1476.2629999999999</v>
      </c>
      <c r="AT182">
        <f>calculate!AT182/1000</f>
        <v>1476.2629999999999</v>
      </c>
      <c r="AU182">
        <f>calculate!AU182/1000</f>
        <v>2003.9939999999999</v>
      </c>
      <c r="AV182">
        <f>calculate!AV182/1000</f>
        <v>2003.9939999999999</v>
      </c>
      <c r="AW182">
        <f>calculate!AW182/1000</f>
        <v>1623.4490000000001</v>
      </c>
      <c r="AX182">
        <f>calculate!AX182/1000</f>
        <v>1488.8430000000001</v>
      </c>
      <c r="AY182">
        <f>calculate!AY182/1000</f>
        <v>1498.278</v>
      </c>
      <c r="AZ182">
        <f>calculate!AZ182/1000</f>
        <v>1560.549</v>
      </c>
    </row>
    <row r="183" spans="1:52">
      <c r="A183" s="4" t="s">
        <v>255</v>
      </c>
      <c r="C183">
        <f>calculate!C183/1000</f>
        <v>0</v>
      </c>
      <c r="D183">
        <f>calculate!D183/1000</f>
        <v>0</v>
      </c>
      <c r="E183">
        <f>calculate!E183/1000</f>
        <v>0</v>
      </c>
      <c r="F183">
        <f>calculate!F183/1000</f>
        <v>0</v>
      </c>
      <c r="G183">
        <f>calculate!G183/1000</f>
        <v>0</v>
      </c>
      <c r="H183">
        <f>calculate!H183/1000</f>
        <v>0</v>
      </c>
      <c r="I183">
        <f>calculate!I183/1000</f>
        <v>0</v>
      </c>
      <c r="J183">
        <f>calculate!J183/1000</f>
        <v>0</v>
      </c>
      <c r="K183">
        <f>calculate!K183/1000</f>
        <v>0</v>
      </c>
      <c r="L183">
        <f>calculate!L183/1000</f>
        <v>0</v>
      </c>
      <c r="M183">
        <f>calculate!M183/1000</f>
        <v>0</v>
      </c>
      <c r="N183">
        <f>calculate!N183/1000</f>
        <v>0</v>
      </c>
      <c r="O183">
        <f>calculate!O183/1000</f>
        <v>0</v>
      </c>
      <c r="P183">
        <f>calculate!P183/1000</f>
        <v>0</v>
      </c>
      <c r="Q183">
        <f>calculate!Q183/1000</f>
        <v>0</v>
      </c>
      <c r="R183">
        <f>calculate!R183/1000</f>
        <v>0</v>
      </c>
      <c r="S183">
        <f>calculate!S183/1000</f>
        <v>0</v>
      </c>
      <c r="T183">
        <f>calculate!T183/1000</f>
        <v>0</v>
      </c>
      <c r="U183">
        <f>calculate!U183/1000</f>
        <v>0</v>
      </c>
      <c r="V183">
        <f>calculate!V183/1000</f>
        <v>0</v>
      </c>
      <c r="W183">
        <f>calculate!W183/1000</f>
        <v>0</v>
      </c>
      <c r="X183">
        <f>calculate!X183/1000</f>
        <v>0</v>
      </c>
      <c r="Y183">
        <f>calculate!Y183/1000</f>
        <v>0</v>
      </c>
      <c r="Z183">
        <f>calculate!Z183/1000</f>
        <v>0</v>
      </c>
      <c r="AA183">
        <f>calculate!AA183/1000</f>
        <v>0</v>
      </c>
      <c r="AB183">
        <f>calculate!AB183/1000</f>
        <v>0</v>
      </c>
      <c r="AC183">
        <f>calculate!AC183/1000</f>
        <v>0</v>
      </c>
      <c r="AD183">
        <f>calculate!AD183/1000</f>
        <v>0</v>
      </c>
      <c r="AE183">
        <f>calculate!AE183/1000</f>
        <v>0</v>
      </c>
      <c r="AF183">
        <f>calculate!AF183/1000</f>
        <v>0</v>
      </c>
      <c r="AG183">
        <f>calculate!AG183/1000</f>
        <v>0</v>
      </c>
      <c r="AH183">
        <f>calculate!AH183/1000</f>
        <v>0</v>
      </c>
      <c r="AI183">
        <f>calculate!AI183/1000</f>
        <v>0</v>
      </c>
      <c r="AJ183">
        <f>calculate!AJ183/1000</f>
        <v>0</v>
      </c>
      <c r="AK183">
        <f>calculate!AK183/1000</f>
        <v>0</v>
      </c>
      <c r="AL183">
        <f>calculate!AL183/1000</f>
        <v>0</v>
      </c>
      <c r="AM183">
        <f>calculate!AM183/1000</f>
        <v>0</v>
      </c>
      <c r="AN183">
        <f>calculate!AN183/1000</f>
        <v>0</v>
      </c>
      <c r="AO183">
        <f>calculate!AO183/1000</f>
        <v>0</v>
      </c>
      <c r="AP183">
        <f>calculate!AP183/1000</f>
        <v>0</v>
      </c>
      <c r="AQ183">
        <f>calculate!AQ183/1000</f>
        <v>0</v>
      </c>
      <c r="AR183">
        <f>calculate!AR183/1000</f>
        <v>0</v>
      </c>
      <c r="AS183">
        <f>calculate!AS183/1000</f>
        <v>0</v>
      </c>
      <c r="AT183">
        <f>calculate!AT183/1000</f>
        <v>0</v>
      </c>
      <c r="AU183">
        <f>calculate!AU183/1000</f>
        <v>0</v>
      </c>
      <c r="AV183">
        <f>calculate!AV183/1000</f>
        <v>0</v>
      </c>
      <c r="AW183">
        <f>calculate!AW183/1000</f>
        <v>0</v>
      </c>
      <c r="AX183">
        <f>calculate!AX183/1000</f>
        <v>0</v>
      </c>
      <c r="AY183">
        <f>calculate!AY183/1000</f>
        <v>0</v>
      </c>
      <c r="AZ183">
        <f>calculate!AZ183/1000</f>
        <v>0</v>
      </c>
    </row>
    <row r="184" spans="1:52">
      <c r="A184" s="4" t="s">
        <v>346</v>
      </c>
      <c r="B184" s="5" t="s">
        <v>227</v>
      </c>
      <c r="C184">
        <f>calculate!C184/1000</f>
        <v>0</v>
      </c>
      <c r="D184">
        <f>calculate!D184/1000</f>
        <v>0</v>
      </c>
      <c r="E184">
        <f>calculate!E184/1000</f>
        <v>0</v>
      </c>
      <c r="F184">
        <f>calculate!F184/1000</f>
        <v>0</v>
      </c>
      <c r="G184">
        <f>calculate!G184/1000</f>
        <v>0</v>
      </c>
      <c r="H184">
        <f>calculate!H184/1000</f>
        <v>0</v>
      </c>
      <c r="I184">
        <f>calculate!I184/1000</f>
        <v>0</v>
      </c>
      <c r="J184">
        <f>calculate!J184/1000</f>
        <v>0</v>
      </c>
      <c r="K184">
        <f>calculate!K184/1000</f>
        <v>0</v>
      </c>
      <c r="L184">
        <f>calculate!L184/1000</f>
        <v>0</v>
      </c>
      <c r="M184">
        <f>calculate!M184/1000</f>
        <v>0</v>
      </c>
      <c r="N184">
        <f>calculate!N184/1000</f>
        <v>0</v>
      </c>
      <c r="O184">
        <f>calculate!O184/1000</f>
        <v>0</v>
      </c>
      <c r="P184">
        <f>calculate!P184/1000</f>
        <v>0</v>
      </c>
      <c r="Q184">
        <f>calculate!Q184/1000</f>
        <v>0</v>
      </c>
      <c r="R184">
        <f>calculate!R184/1000</f>
        <v>0</v>
      </c>
      <c r="S184">
        <f>calculate!S184/1000</f>
        <v>0</v>
      </c>
      <c r="T184">
        <f>calculate!T184/1000</f>
        <v>0</v>
      </c>
      <c r="U184">
        <f>calculate!U184/1000</f>
        <v>0</v>
      </c>
      <c r="V184">
        <f>calculate!V184/1000</f>
        <v>0</v>
      </c>
      <c r="W184">
        <f>calculate!W184/1000</f>
        <v>0</v>
      </c>
      <c r="X184">
        <f>calculate!X184/1000</f>
        <v>0</v>
      </c>
      <c r="Y184">
        <f>calculate!Y184/1000</f>
        <v>0</v>
      </c>
      <c r="Z184">
        <f>calculate!Z184/1000</f>
        <v>0</v>
      </c>
      <c r="AA184">
        <f>calculate!AA184/1000</f>
        <v>0</v>
      </c>
      <c r="AB184">
        <f>calculate!AB184/1000</f>
        <v>0</v>
      </c>
      <c r="AC184">
        <f>calculate!AC184/1000</f>
        <v>0</v>
      </c>
      <c r="AD184">
        <f>calculate!AD184/1000</f>
        <v>0</v>
      </c>
      <c r="AE184">
        <f>calculate!AE184/1000</f>
        <v>0</v>
      </c>
      <c r="AF184">
        <f>calculate!AF184/1000</f>
        <v>0</v>
      </c>
      <c r="AG184">
        <f>calculate!AG184/1000</f>
        <v>0</v>
      </c>
      <c r="AH184">
        <f>calculate!AH184/1000</f>
        <v>0</v>
      </c>
      <c r="AI184">
        <f>calculate!AI184/1000</f>
        <v>0</v>
      </c>
      <c r="AJ184">
        <f>calculate!AJ184/1000</f>
        <v>0</v>
      </c>
      <c r="AK184">
        <f>calculate!AK184/1000</f>
        <v>0</v>
      </c>
      <c r="AL184">
        <f>calculate!AL184/1000</f>
        <v>0</v>
      </c>
      <c r="AM184">
        <f>calculate!AM184/1000</f>
        <v>0</v>
      </c>
      <c r="AN184">
        <f>calculate!AN184/1000</f>
        <v>0</v>
      </c>
      <c r="AO184">
        <f>calculate!AO184/1000</f>
        <v>0</v>
      </c>
      <c r="AP184">
        <f>calculate!AP184/1000</f>
        <v>0</v>
      </c>
      <c r="AQ184">
        <f>calculate!AQ184/1000</f>
        <v>0</v>
      </c>
      <c r="AR184">
        <f>calculate!AR184/1000</f>
        <v>0</v>
      </c>
      <c r="AS184">
        <f>calculate!AS184/1000</f>
        <v>0</v>
      </c>
      <c r="AT184">
        <f>calculate!AT184/1000</f>
        <v>0</v>
      </c>
      <c r="AU184">
        <f>calculate!AU184/1000</f>
        <v>0</v>
      </c>
      <c r="AV184">
        <f>calculate!AV184/1000</f>
        <v>0</v>
      </c>
      <c r="AW184">
        <f>calculate!AW184/1000</f>
        <v>0</v>
      </c>
      <c r="AX184">
        <f>calculate!AX184/1000</f>
        <v>0</v>
      </c>
      <c r="AY184">
        <f>calculate!AY184/1000</f>
        <v>0</v>
      </c>
      <c r="AZ184">
        <f>calculate!AZ184/1000</f>
        <v>0</v>
      </c>
    </row>
    <row r="185" spans="1:52">
      <c r="A185" s="3" t="s">
        <v>256</v>
      </c>
      <c r="C185">
        <f>calculate!C185/1000</f>
        <v>11624.457573226877</v>
      </c>
      <c r="D185">
        <f>calculate!D185/1000</f>
        <v>3186.6596921249998</v>
      </c>
      <c r="E185">
        <f>calculate!E185/1000</f>
        <v>3231.5422229999999</v>
      </c>
      <c r="F185">
        <f>calculate!F185/1000</f>
        <v>3276.4247538749996</v>
      </c>
      <c r="G185">
        <f>calculate!G185/1000</f>
        <v>3321.3072847499993</v>
      </c>
      <c r="H185">
        <f>calculate!H185/1000</f>
        <v>3366.1898156249995</v>
      </c>
      <c r="I185">
        <f>calculate!I185/1000</f>
        <v>3411.0723464999992</v>
      </c>
      <c r="J185">
        <f>calculate!J185/1000</f>
        <v>3455.9548773749993</v>
      </c>
      <c r="K185">
        <f>calculate!K185/1000</f>
        <v>3500.8374082499995</v>
      </c>
      <c r="L185">
        <f>calculate!L185/1000</f>
        <v>3545.7199391249992</v>
      </c>
      <c r="M185">
        <f>calculate!M185/1000</f>
        <v>3590.6024700000003</v>
      </c>
      <c r="N185">
        <f>calculate!N185/1000</f>
        <v>3568.9397099999996</v>
      </c>
      <c r="O185">
        <f>calculate!O185/1000</f>
        <v>3545.4717199999996</v>
      </c>
      <c r="P185">
        <f>calculate!P185/1000</f>
        <v>3484.0938999999998</v>
      </c>
      <c r="Q185">
        <f>calculate!Q185/1000</f>
        <v>3408.2742399999997</v>
      </c>
      <c r="R185">
        <f>calculate!R185/1000</f>
        <v>3309.8892049999995</v>
      </c>
      <c r="S185">
        <f>calculate!S185/1000</f>
        <v>3265.6610700000001</v>
      </c>
      <c r="T185">
        <f>calculate!T185/1000</f>
        <v>3220.5303200000003</v>
      </c>
      <c r="U185">
        <f>calculate!U185/1000</f>
        <v>3207.8937099999998</v>
      </c>
      <c r="V185">
        <f>calculate!V185/1000</f>
        <v>3170.8864950000002</v>
      </c>
      <c r="W185">
        <f>calculate!W185/1000</f>
        <v>3140.1975849999999</v>
      </c>
      <c r="X185">
        <f>calculate!X185/1000</f>
        <v>3128.4635899999998</v>
      </c>
      <c r="Y185">
        <f>calculate!Y185/1000</f>
        <v>3097.7746799999995</v>
      </c>
      <c r="Z185">
        <f>calculate!Z185/1000</f>
        <v>3077.9171499999998</v>
      </c>
      <c r="AA185">
        <f>calculate!AA185/1000</f>
        <v>3065.2805400000002</v>
      </c>
      <c r="AB185">
        <f>calculate!AB185/1000</f>
        <v>3040.0073200000002</v>
      </c>
      <c r="AC185">
        <f>calculate!AC185/1000</f>
        <v>3050.8386999999998</v>
      </c>
      <c r="AD185">
        <f>calculate!AD185/1000</f>
        <v>3088.7485299999998</v>
      </c>
      <c r="AE185">
        <f>calculate!AE185/1000</f>
        <v>3132.0740499999997</v>
      </c>
      <c r="AF185">
        <f>calculate!AF185/1000</f>
        <v>3133.8792799999997</v>
      </c>
      <c r="AG185">
        <f>calculate!AG185/1000</f>
        <v>3132.9766650000001</v>
      </c>
      <c r="AH185">
        <f>calculate!AH185/1000</f>
        <v>3117.6322099999998</v>
      </c>
      <c r="AI185">
        <f>calculate!AI185/1000</f>
        <v>3175.3995700000005</v>
      </c>
      <c r="AJ185">
        <f>calculate!AJ185/1000</f>
        <v>3178.1074149999999</v>
      </c>
      <c r="AK185">
        <f>calculate!AK185/1000</f>
        <v>3191.6466399999995</v>
      </c>
      <c r="AL185">
        <f>calculate!AL185/1000</f>
        <v>3198.8675600000001</v>
      </c>
      <c r="AM185">
        <f>calculate!AM185/1000</f>
        <v>3159.1525000000001</v>
      </c>
      <c r="AN185">
        <f>calculate!AN185/1000</f>
        <v>3045.42301</v>
      </c>
      <c r="AO185">
        <f>calculate!AO185/1000</f>
        <v>3170.8864950000002</v>
      </c>
      <c r="AP185">
        <f>calculate!AP185/1000</f>
        <v>3229.55647</v>
      </c>
      <c r="AQ185">
        <f>calculate!AQ185/1000</f>
        <v>3233.1669299999999</v>
      </c>
      <c r="AR185">
        <f>calculate!AR185/1000</f>
        <v>3237.6800049999997</v>
      </c>
      <c r="AS185">
        <f>calculate!AS185/1000</f>
        <v>3242.1930799999996</v>
      </c>
      <c r="AT185">
        <f>calculate!AT185/1000</f>
        <v>3259.7940724999999</v>
      </c>
      <c r="AU185">
        <f>calculate!AU185/1000</f>
        <v>3277.3950650000002</v>
      </c>
      <c r="AV185">
        <f>calculate!AV185/1000</f>
        <v>3255.7323049999995</v>
      </c>
      <c r="AW185">
        <f>calculate!AW185/1000</f>
        <v>3251.2192300000002</v>
      </c>
      <c r="AX185">
        <f>calculate!AX185/1000</f>
        <v>3253.9270749999996</v>
      </c>
      <c r="AY185">
        <f>calculate!AY185/1000</f>
        <v>3255.7323049999995</v>
      </c>
      <c r="AZ185">
        <f>calculate!AZ185/1000</f>
        <v>3255.7323049999995</v>
      </c>
    </row>
    <row r="186" spans="1:52">
      <c r="A186" s="3" t="s">
        <v>538</v>
      </c>
      <c r="C186">
        <f>calculate!C186/1000</f>
        <v>955253.92551520048</v>
      </c>
      <c r="D186">
        <f>calculate!D186/1000</f>
        <v>949215.74448388186</v>
      </c>
      <c r="E186">
        <f>calculate!E186/1000</f>
        <v>951779.52318413276</v>
      </c>
      <c r="F186">
        <f>calculate!F186/1000</f>
        <v>954428.5666730646</v>
      </c>
      <c r="G186">
        <f>calculate!G186/1000</f>
        <v>957171.57490504929</v>
      </c>
      <c r="H186">
        <f>calculate!H186/1000</f>
        <v>960012.91342471854</v>
      </c>
      <c r="I186">
        <f>calculate!I186/1000</f>
        <v>962741.95434775448</v>
      </c>
      <c r="J186">
        <f>calculate!J186/1000</f>
        <v>965578.40945990256</v>
      </c>
      <c r="K186">
        <f>calculate!K186/1000</f>
        <v>968527.17684818665</v>
      </c>
      <c r="L186">
        <f>calculate!L186/1000</f>
        <v>971593.37795239792</v>
      </c>
      <c r="M186">
        <f>calculate!M186/1000</f>
        <v>952994.67551838327</v>
      </c>
      <c r="N186">
        <f>calculate!N186/1000</f>
        <v>951072.85848248855</v>
      </c>
      <c r="O186">
        <f>calculate!O186/1000</f>
        <v>951567.52394611295</v>
      </c>
      <c r="P186">
        <f>calculate!P186/1000</f>
        <v>949861.39228323719</v>
      </c>
      <c r="Q186">
        <f>calculate!Q186/1000</f>
        <v>943370.18086036155</v>
      </c>
      <c r="R186">
        <f>calculate!R186/1000</f>
        <v>935757.39733598626</v>
      </c>
      <c r="S186">
        <f>calculate!S186/1000</f>
        <v>926980.98582661082</v>
      </c>
      <c r="T186">
        <f>calculate!T186/1000</f>
        <v>911110.28412548499</v>
      </c>
      <c r="U186">
        <f>calculate!U186/1000</f>
        <v>900930.87044435448</v>
      </c>
      <c r="V186">
        <f>calculate!V186/1000</f>
        <v>894397.01983797411</v>
      </c>
      <c r="W186">
        <f>calculate!W186/1000</f>
        <v>883676.69619788323</v>
      </c>
      <c r="X186">
        <f>calculate!X186/1000</f>
        <v>877302.93098162825</v>
      </c>
      <c r="Y186">
        <f>calculate!Y186/1000</f>
        <v>866681.38963057322</v>
      </c>
      <c r="Z186">
        <f>calculate!Z186/1000</f>
        <v>858944.47301874799</v>
      </c>
      <c r="AA186">
        <f>calculate!AA186/1000</f>
        <v>856172.82609255332</v>
      </c>
      <c r="AB186">
        <f>calculate!AB186/1000</f>
        <v>881344.70739625837</v>
      </c>
      <c r="AC186">
        <f>calculate!AC186/1000</f>
        <v>887434.09313090157</v>
      </c>
      <c r="AD186">
        <f>calculate!AD186/1000</f>
        <v>871197.15441921994</v>
      </c>
      <c r="AE186">
        <f>calculate!AE186/1000</f>
        <v>866486.77109923784</v>
      </c>
      <c r="AF186">
        <f>calculate!AF186/1000</f>
        <v>869035.44986750593</v>
      </c>
      <c r="AG186">
        <f>calculate!AG186/1000</f>
        <v>869760.55633811967</v>
      </c>
      <c r="AH186">
        <f>calculate!AH186/1000</f>
        <v>865072.74333358381</v>
      </c>
      <c r="AI186">
        <f>calculate!AI186/1000</f>
        <v>865620.60963067715</v>
      </c>
      <c r="AJ186">
        <f>calculate!AJ186/1000</f>
        <v>857960.58723133733</v>
      </c>
      <c r="AK186">
        <f>calculate!AK186/1000</f>
        <v>873271.68038622302</v>
      </c>
      <c r="AL186">
        <f>calculate!AL186/1000</f>
        <v>869668.23815533321</v>
      </c>
      <c r="AM186">
        <f>calculate!AM186/1000</f>
        <v>876888.00919844653</v>
      </c>
      <c r="AN186">
        <f>calculate!AN186/1000</f>
        <v>884645.44167471537</v>
      </c>
      <c r="AO186">
        <f>calculate!AO186/1000</f>
        <v>888584.36446614924</v>
      </c>
      <c r="AP186">
        <f>calculate!AP186/1000</f>
        <v>902004.92380662938</v>
      </c>
      <c r="AQ186">
        <f>calculate!AQ186/1000</f>
        <v>898806.82811691333</v>
      </c>
      <c r="AR186">
        <f>calculate!AR186/1000</f>
        <v>900528.33696052781</v>
      </c>
      <c r="AS186">
        <f>calculate!AS186/1000</f>
        <v>864523.2782178974</v>
      </c>
      <c r="AT186">
        <f>calculate!AT186/1000</f>
        <v>868028.58814232587</v>
      </c>
      <c r="AU186">
        <f>calculate!AU186/1000</f>
        <v>870582.38602263306</v>
      </c>
      <c r="AV186">
        <f>calculate!AV186/1000</f>
        <v>870017.38477512007</v>
      </c>
      <c r="AW186">
        <f>calculate!AW186/1000</f>
        <v>878295.85567110172</v>
      </c>
      <c r="AX186">
        <f>calculate!AX186/1000</f>
        <v>871476.43066610442</v>
      </c>
      <c r="AY186">
        <f>calculate!AY186/1000</f>
        <v>873053.47304703447</v>
      </c>
      <c r="AZ186">
        <f>calculate!AZ186/1000</f>
        <v>887535.53555181168</v>
      </c>
    </row>
  </sheetData>
  <phoneticPr fontId="4" type="noConversion"/>
  <hyperlinks>
    <hyperlink ref="A159" r:id="rId1" display="https://www.nationmaster.com/country-info/profiles/Swaziland/Transport" xr:uid="{4B2E9850-8776-4EE3-9705-0F776A26EB44}"/>
    <hyperlink ref="A4" r:id="rId2" display="http://www.econstats.com/wdi/wdic_DZA.htm" xr:uid="{EAA07D92-4078-4251-8A78-8655EDAEFD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CD6-77D0-45D6-A9AF-148092405998}">
  <dimension ref="A1:AZ186"/>
  <sheetViews>
    <sheetView workbookViewId="0">
      <selection activeCell="J34" sqref="J34"/>
    </sheetView>
  </sheetViews>
  <sheetFormatPr defaultRowHeight="14.4"/>
  <sheetData>
    <row r="1" spans="1:52">
      <c r="A1" s="116" t="s">
        <v>616</v>
      </c>
      <c r="C1">
        <v>1970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  <c r="J1">
        <v>1977</v>
      </c>
      <c r="K1">
        <v>1978</v>
      </c>
      <c r="L1">
        <v>1979</v>
      </c>
      <c r="M1">
        <v>1980</v>
      </c>
      <c r="N1">
        <v>1981</v>
      </c>
      <c r="O1">
        <v>1982</v>
      </c>
      <c r="P1">
        <v>1983</v>
      </c>
      <c r="Q1">
        <v>1984</v>
      </c>
      <c r="R1">
        <v>1985</v>
      </c>
      <c r="S1">
        <v>1986</v>
      </c>
      <c r="T1">
        <v>1987</v>
      </c>
      <c r="U1">
        <v>1988</v>
      </c>
      <c r="V1">
        <v>1989</v>
      </c>
      <c r="W1">
        <v>1990</v>
      </c>
      <c r="X1">
        <v>1991</v>
      </c>
      <c r="Y1">
        <v>1992</v>
      </c>
      <c r="Z1">
        <v>1993</v>
      </c>
      <c r="AA1">
        <v>1994</v>
      </c>
      <c r="AB1">
        <v>1995</v>
      </c>
      <c r="AC1">
        <v>1996</v>
      </c>
      <c r="AD1">
        <v>1997</v>
      </c>
      <c r="AE1">
        <v>1998</v>
      </c>
      <c r="AF1">
        <v>1999</v>
      </c>
      <c r="AG1">
        <v>2000</v>
      </c>
      <c r="AH1">
        <v>2001</v>
      </c>
      <c r="AI1">
        <v>2002</v>
      </c>
      <c r="AJ1">
        <v>2003</v>
      </c>
      <c r="AK1">
        <v>2004</v>
      </c>
      <c r="AL1">
        <v>2005</v>
      </c>
      <c r="AM1">
        <v>2006</v>
      </c>
      <c r="AN1">
        <v>2007</v>
      </c>
      <c r="AO1">
        <v>2008</v>
      </c>
      <c r="AP1">
        <v>2009</v>
      </c>
      <c r="AQ1">
        <v>2010</v>
      </c>
      <c r="AR1">
        <v>2011</v>
      </c>
      <c r="AS1">
        <v>2012</v>
      </c>
      <c r="AT1">
        <v>2013</v>
      </c>
      <c r="AU1">
        <v>2014</v>
      </c>
      <c r="AV1">
        <v>2015</v>
      </c>
      <c r="AW1">
        <v>2016</v>
      </c>
      <c r="AX1">
        <v>2017</v>
      </c>
      <c r="AY1">
        <v>2018</v>
      </c>
      <c r="AZ1">
        <v>2019</v>
      </c>
    </row>
    <row r="2" spans="1:52">
      <c r="A2" t="s">
        <v>406</v>
      </c>
      <c r="B2" t="s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67.696124999999995</v>
      </c>
      <c r="AV2">
        <v>67.696124999999995</v>
      </c>
      <c r="AW2">
        <v>67.696124999999995</v>
      </c>
      <c r="AX2">
        <v>67.696124999999995</v>
      </c>
      <c r="AY2">
        <v>67.696124999999995</v>
      </c>
      <c r="AZ2">
        <v>67.696124999999995</v>
      </c>
    </row>
    <row r="3" spans="1:52">
      <c r="A3" t="s">
        <v>12</v>
      </c>
      <c r="B3" t="s">
        <v>13</v>
      </c>
      <c r="C3">
        <v>481.77075624999998</v>
      </c>
      <c r="D3">
        <v>488.65319562500002</v>
      </c>
      <c r="E3">
        <v>495.53563499999996</v>
      </c>
      <c r="F3">
        <v>502.418074375</v>
      </c>
      <c r="G3">
        <v>509.30051374999994</v>
      </c>
      <c r="H3">
        <v>516.18295312500004</v>
      </c>
      <c r="I3">
        <v>523.06539250000003</v>
      </c>
      <c r="J3">
        <v>529.94783187499991</v>
      </c>
      <c r="K3">
        <v>536.83027125000001</v>
      </c>
      <c r="L3">
        <v>543.712710625</v>
      </c>
      <c r="M3">
        <v>550.59514999999999</v>
      </c>
      <c r="N3">
        <v>561.78757599999983</v>
      </c>
      <c r="O3">
        <v>572.98000200000001</v>
      </c>
      <c r="P3">
        <v>584.17242799999997</v>
      </c>
      <c r="Q3">
        <v>595.36485399999992</v>
      </c>
      <c r="R3">
        <v>606.55727999999999</v>
      </c>
      <c r="S3">
        <v>617.74970600000006</v>
      </c>
      <c r="T3">
        <v>628.94213200000002</v>
      </c>
      <c r="U3">
        <v>640.13455799999986</v>
      </c>
      <c r="V3">
        <v>651.32698399999992</v>
      </c>
      <c r="W3">
        <v>662.51940999999988</v>
      </c>
      <c r="X3">
        <v>635.44096000000002</v>
      </c>
      <c r="Y3">
        <v>608.36251000000004</v>
      </c>
      <c r="Z3">
        <v>608.36251000000004</v>
      </c>
      <c r="AA3">
        <v>608.36251000000004</v>
      </c>
      <c r="AB3">
        <v>608.36251000000004</v>
      </c>
      <c r="AC3">
        <v>403.46890499999995</v>
      </c>
      <c r="AD3">
        <v>403.46890499999995</v>
      </c>
      <c r="AE3">
        <v>403.46890499999995</v>
      </c>
      <c r="AF3">
        <v>397.1506</v>
      </c>
      <c r="AG3">
        <v>397.1506</v>
      </c>
      <c r="AH3">
        <v>403.46890499999995</v>
      </c>
      <c r="AI3">
        <v>403.46890499999995</v>
      </c>
      <c r="AJ3">
        <v>403.46890499999995</v>
      </c>
      <c r="AK3">
        <v>403.46890499999995</v>
      </c>
      <c r="AL3">
        <v>381.80614500000001</v>
      </c>
      <c r="AM3">
        <v>381.80614500000001</v>
      </c>
      <c r="AN3">
        <v>381.80614500000001</v>
      </c>
      <c r="AO3">
        <v>381.80614500000001</v>
      </c>
      <c r="AP3">
        <v>381.80614500000001</v>
      </c>
      <c r="AQ3">
        <v>360.14338499999997</v>
      </c>
      <c r="AR3">
        <v>360.14338499999997</v>
      </c>
      <c r="AS3">
        <v>360.14338499999997</v>
      </c>
      <c r="AT3">
        <v>312.30479000000003</v>
      </c>
      <c r="AU3">
        <v>312.30479000000003</v>
      </c>
      <c r="AV3">
        <v>342.09108499999996</v>
      </c>
      <c r="AW3">
        <v>301.47341</v>
      </c>
      <c r="AX3">
        <v>301.47341</v>
      </c>
      <c r="AY3">
        <v>301.47341</v>
      </c>
      <c r="AZ3">
        <v>152.541935</v>
      </c>
    </row>
    <row r="4" spans="1:52">
      <c r="A4" t="s">
        <v>407</v>
      </c>
      <c r="B4" t="s">
        <v>408</v>
      </c>
      <c r="C4">
        <v>3085.7022043750003</v>
      </c>
      <c r="D4">
        <v>3129.7836644374997</v>
      </c>
      <c r="E4">
        <v>3173.8651245000001</v>
      </c>
      <c r="F4">
        <v>3217.9465845625004</v>
      </c>
      <c r="G4">
        <v>3262.0280446250003</v>
      </c>
      <c r="H4">
        <v>3306.1095046875002</v>
      </c>
      <c r="I4">
        <v>3350.1909647500006</v>
      </c>
      <c r="J4">
        <v>3394.2724248125005</v>
      </c>
      <c r="K4">
        <v>3438.3538848750004</v>
      </c>
      <c r="L4">
        <v>3482.4353449375008</v>
      </c>
      <c r="M4">
        <v>3526.5168049999997</v>
      </c>
      <c r="N4">
        <v>3394.7350149999997</v>
      </c>
      <c r="O4">
        <v>3394.7350149999997</v>
      </c>
      <c r="P4">
        <v>3394.7350149999997</v>
      </c>
      <c r="Q4">
        <v>3466.944215</v>
      </c>
      <c r="R4">
        <v>3466.944215</v>
      </c>
      <c r="S4">
        <v>3466.944215</v>
      </c>
      <c r="T4">
        <v>3466.944215</v>
      </c>
      <c r="U4">
        <v>3732.3130249999999</v>
      </c>
      <c r="V4">
        <v>3462.4311399999997</v>
      </c>
      <c r="W4">
        <v>3874.926195</v>
      </c>
      <c r="X4">
        <v>3652.8829049999999</v>
      </c>
      <c r="Y4">
        <v>3872.2183500000001</v>
      </c>
      <c r="Z4">
        <v>3560.8161749999999</v>
      </c>
      <c r="AA4">
        <v>3560.8161749999999</v>
      </c>
      <c r="AB4">
        <v>3872.2183500000001</v>
      </c>
      <c r="AC4">
        <v>3586.089395</v>
      </c>
      <c r="AD4">
        <v>3586.089395</v>
      </c>
      <c r="AE4">
        <v>3586.089395</v>
      </c>
      <c r="AF4">
        <v>3586.089395</v>
      </c>
      <c r="AG4">
        <v>3423.6186949999997</v>
      </c>
      <c r="AH4">
        <v>3224.1407799999997</v>
      </c>
      <c r="AI4">
        <v>3224.1407799999997</v>
      </c>
      <c r="AJ4">
        <v>3224.1407799999997</v>
      </c>
      <c r="AK4">
        <v>3224.1407799999997</v>
      </c>
      <c r="AL4">
        <v>3224.1407799999997</v>
      </c>
      <c r="AM4">
        <v>3224.1407799999997</v>
      </c>
      <c r="AN4">
        <v>3224.1407799999997</v>
      </c>
      <c r="AO4">
        <v>3224.1407799999997</v>
      </c>
      <c r="AP4">
        <v>4263.0506450000003</v>
      </c>
      <c r="AQ4">
        <v>3307.18136</v>
      </c>
      <c r="AR4">
        <v>3814.4509900000003</v>
      </c>
      <c r="AS4">
        <v>3768.417625</v>
      </c>
      <c r="AT4">
        <v>3599.150234050001</v>
      </c>
      <c r="AU4">
        <v>3429.8828431000002</v>
      </c>
      <c r="AV4">
        <v>3429.8828431000002</v>
      </c>
      <c r="AW4">
        <v>3468.9028895500001</v>
      </c>
      <c r="AX4">
        <v>3625.1274937499998</v>
      </c>
      <c r="AY4">
        <v>3625.1274937499998</v>
      </c>
      <c r="AZ4">
        <v>3628.7379537499992</v>
      </c>
    </row>
    <row r="5" spans="1:52">
      <c r="A5" t="s">
        <v>14</v>
      </c>
      <c r="B5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>
      <c r="A6" t="s">
        <v>10</v>
      </c>
      <c r="B6" t="s">
        <v>11</v>
      </c>
      <c r="C6">
        <v>2046.3150069999999</v>
      </c>
      <c r="D6">
        <v>2046.3150069999999</v>
      </c>
      <c r="E6">
        <v>2046.3150069999999</v>
      </c>
      <c r="F6">
        <v>2041.7129794489999</v>
      </c>
      <c r="G6">
        <v>2037.1109518979999</v>
      </c>
      <c r="H6">
        <v>2032.5089243470002</v>
      </c>
      <c r="I6">
        <v>2027.9068967959997</v>
      </c>
      <c r="J6">
        <v>2023.304869245</v>
      </c>
      <c r="K6">
        <v>2018.702841694</v>
      </c>
      <c r="L6">
        <v>2014.1008141430002</v>
      </c>
      <c r="M6">
        <v>2009.4987865919998</v>
      </c>
      <c r="N6">
        <v>2004.8967590410002</v>
      </c>
      <c r="O6">
        <v>2000.2947314900005</v>
      </c>
      <c r="P6">
        <v>1995.6927039390005</v>
      </c>
      <c r="Q6">
        <v>1991.0906763880002</v>
      </c>
      <c r="R6">
        <v>1986.488648837</v>
      </c>
      <c r="S6">
        <v>1981.8866212860003</v>
      </c>
      <c r="T6">
        <v>1977.2845937349998</v>
      </c>
      <c r="U6">
        <v>1972.6825661840001</v>
      </c>
      <c r="V6">
        <v>1968.0805386330001</v>
      </c>
      <c r="W6">
        <v>1963.4785110820003</v>
      </c>
      <c r="X6">
        <v>1958.8764835309998</v>
      </c>
      <c r="Y6">
        <v>1954.2744559800003</v>
      </c>
      <c r="Z6">
        <v>1949.6724284290001</v>
      </c>
      <c r="AA6">
        <v>1945.0704008780003</v>
      </c>
      <c r="AB6">
        <v>1940.4683733270003</v>
      </c>
      <c r="AC6">
        <v>1935.8663457760008</v>
      </c>
      <c r="AD6">
        <v>1931.2643182250006</v>
      </c>
      <c r="AE6">
        <v>1926.6622906740006</v>
      </c>
      <c r="AF6">
        <v>1922.0602631230008</v>
      </c>
      <c r="AG6">
        <v>1917.4582355720008</v>
      </c>
      <c r="AH6">
        <v>1912.8562080210004</v>
      </c>
      <c r="AI6">
        <v>1908.2541804700004</v>
      </c>
      <c r="AJ6">
        <v>1903.6521529190004</v>
      </c>
      <c r="AK6">
        <v>1899.0501253680006</v>
      </c>
      <c r="AL6">
        <v>1894.4480978170004</v>
      </c>
      <c r="AM6">
        <v>1889.8460702660004</v>
      </c>
      <c r="AN6">
        <v>1885.2440427150004</v>
      </c>
      <c r="AO6">
        <v>1880.6420151640007</v>
      </c>
      <c r="AP6">
        <v>1876.0399876130002</v>
      </c>
      <c r="AQ6">
        <v>1871.4379600620009</v>
      </c>
      <c r="AR6">
        <v>1866.8359325110005</v>
      </c>
      <c r="AS6">
        <v>1862.2339049600007</v>
      </c>
      <c r="AT6">
        <v>1857.6318774090007</v>
      </c>
      <c r="AU6">
        <v>1853.0258229999999</v>
      </c>
      <c r="AV6">
        <v>1853.0258229999999</v>
      </c>
      <c r="AW6">
        <v>1853.0258229999999</v>
      </c>
      <c r="AX6">
        <v>1853.0258229999999</v>
      </c>
      <c r="AY6">
        <v>1853.0258229999999</v>
      </c>
      <c r="AZ6">
        <v>1853.0258229999999</v>
      </c>
    </row>
    <row r="7" spans="1:52">
      <c r="A7" t="s">
        <v>385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>
      <c r="A8" t="s">
        <v>19</v>
      </c>
      <c r="B8" t="s">
        <v>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>
      <c r="A9" t="s">
        <v>409</v>
      </c>
      <c r="B9" t="s">
        <v>17</v>
      </c>
      <c r="C9">
        <v>42068.010620000008</v>
      </c>
      <c r="D9">
        <v>41465.743874799999</v>
      </c>
      <c r="E9">
        <v>40863.477129599989</v>
      </c>
      <c r="F9">
        <v>40261.210384399994</v>
      </c>
      <c r="G9">
        <v>39658.943639199984</v>
      </c>
      <c r="H9">
        <v>39056.676893999989</v>
      </c>
      <c r="I9">
        <v>38454.410148799987</v>
      </c>
      <c r="J9">
        <v>37852.143403599977</v>
      </c>
      <c r="K9">
        <v>37249.876658399975</v>
      </c>
      <c r="L9">
        <v>36647.609913199958</v>
      </c>
      <c r="M9">
        <v>36045.343167999999</v>
      </c>
      <c r="N9">
        <v>35954.681623999997</v>
      </c>
      <c r="O9">
        <v>35873.507916000002</v>
      </c>
      <c r="P9">
        <v>35907.242443999996</v>
      </c>
      <c r="Q9">
        <v>35903.025627999996</v>
      </c>
      <c r="R9">
        <v>36010.554435999999</v>
      </c>
      <c r="S9">
        <v>35990.524560000005</v>
      </c>
      <c r="T9">
        <v>35990.524560000005</v>
      </c>
      <c r="U9">
        <v>35905.134035999996</v>
      </c>
      <c r="V9">
        <v>35905.134035999996</v>
      </c>
      <c r="W9">
        <v>35905.134035999996</v>
      </c>
      <c r="X9">
        <v>35905.134035999996</v>
      </c>
      <c r="Y9">
        <v>34330.680361999999</v>
      </c>
      <c r="Z9">
        <v>32756.226688000002</v>
      </c>
      <c r="AA9">
        <v>31181.773013999995</v>
      </c>
      <c r="AB9">
        <v>29607.319339999995</v>
      </c>
      <c r="AC9">
        <v>28032.865666000002</v>
      </c>
      <c r="AD9">
        <v>26458.411991999998</v>
      </c>
      <c r="AE9">
        <v>24883.958317999997</v>
      </c>
      <c r="AF9">
        <v>23309.504644000001</v>
      </c>
      <c r="AG9">
        <v>21735.05097</v>
      </c>
      <c r="AH9">
        <v>20160.597295999996</v>
      </c>
      <c r="AI9">
        <v>18586.143622</v>
      </c>
      <c r="AJ9">
        <v>17011.689947999999</v>
      </c>
      <c r="AK9">
        <v>15437.236274000001</v>
      </c>
      <c r="AL9">
        <v>13862.7826</v>
      </c>
      <c r="AM9">
        <v>14219.103551999999</v>
      </c>
      <c r="AN9">
        <v>14913.191465599999</v>
      </c>
      <c r="AO9">
        <v>15607.279379199999</v>
      </c>
      <c r="AP9">
        <v>16301.367292799998</v>
      </c>
      <c r="AQ9">
        <v>16995.455206399994</v>
      </c>
      <c r="AR9">
        <v>17689.543119999998</v>
      </c>
      <c r="AS9">
        <v>18383.631033600002</v>
      </c>
      <c r="AT9">
        <v>19077.929787999998</v>
      </c>
      <c r="AU9">
        <v>19077.929787999998</v>
      </c>
      <c r="AV9">
        <v>18820.704011999998</v>
      </c>
      <c r="AW9">
        <v>18563.478236000003</v>
      </c>
      <c r="AX9">
        <v>18563.478236000003</v>
      </c>
      <c r="AY9">
        <v>18834.408664000002</v>
      </c>
      <c r="AZ9">
        <v>18834.408664000002</v>
      </c>
    </row>
    <row r="10" spans="1:52">
      <c r="A10" t="s">
        <v>5</v>
      </c>
      <c r="B10" t="s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>
      <c r="A11" t="s">
        <v>410</v>
      </c>
      <c r="B11" t="s">
        <v>21</v>
      </c>
      <c r="C11">
        <v>5996.0714450000005</v>
      </c>
      <c r="D11">
        <v>6081.7296084999998</v>
      </c>
      <c r="E11">
        <v>6167.3877719999991</v>
      </c>
      <c r="F11">
        <v>6253.0459354999984</v>
      </c>
      <c r="G11">
        <v>6338.7040989999987</v>
      </c>
      <c r="H11">
        <v>6424.362262499998</v>
      </c>
      <c r="I11">
        <v>6510.0204259999991</v>
      </c>
      <c r="J11">
        <v>6595.6785894999975</v>
      </c>
      <c r="K11">
        <v>6681.3367529999969</v>
      </c>
      <c r="L11">
        <v>6766.9949164999953</v>
      </c>
      <c r="M11">
        <v>6852.65308</v>
      </c>
      <c r="N11">
        <v>6818.3537100000003</v>
      </c>
      <c r="O11">
        <v>6894.1733700000004</v>
      </c>
      <c r="P11">
        <v>6902.2969049999992</v>
      </c>
      <c r="Q11">
        <v>6724.4817499999999</v>
      </c>
      <c r="R11">
        <v>6724.4817499999999</v>
      </c>
      <c r="S11">
        <v>6724.4817499999999</v>
      </c>
      <c r="T11">
        <v>6602.6287249999996</v>
      </c>
      <c r="U11">
        <v>6495.2175399999996</v>
      </c>
      <c r="V11">
        <v>6450.9894049999994</v>
      </c>
      <c r="W11">
        <v>5968.0903799999996</v>
      </c>
      <c r="X11">
        <v>6480.7757000000001</v>
      </c>
      <c r="Y11">
        <v>6993.4610199999997</v>
      </c>
      <c r="Z11">
        <v>7506.1463400000002</v>
      </c>
      <c r="AA11">
        <v>8018.8316599999989</v>
      </c>
      <c r="AB11">
        <v>8531.5169800000003</v>
      </c>
      <c r="AC11">
        <v>8522.4908300000006</v>
      </c>
      <c r="AD11">
        <v>8536.9326700000001</v>
      </c>
      <c r="AE11">
        <v>8571.2320400000008</v>
      </c>
      <c r="AF11">
        <v>8575.7451149999997</v>
      </c>
      <c r="AG11">
        <v>8573.9398849999998</v>
      </c>
      <c r="AH11">
        <v>8582.0634200000004</v>
      </c>
      <c r="AI11">
        <v>8587.4791100000002</v>
      </c>
      <c r="AJ11">
        <v>8551.3745099999996</v>
      </c>
      <c r="AK11">
        <v>8598.3104899999998</v>
      </c>
      <c r="AL11">
        <v>8600.115719999998</v>
      </c>
      <c r="AM11">
        <v>8700.6038479500003</v>
      </c>
      <c r="AN11">
        <v>8715.1233128400017</v>
      </c>
      <c r="AO11">
        <v>8720.1878856050007</v>
      </c>
      <c r="AP11">
        <v>8731.899315229999</v>
      </c>
      <c r="AQ11">
        <v>7776.3784396199981</v>
      </c>
      <c r="AR11">
        <v>7969.4712561099996</v>
      </c>
      <c r="AS11">
        <v>7969.4712561099996</v>
      </c>
      <c r="AT11">
        <v>7969.4712561099996</v>
      </c>
      <c r="AU11">
        <v>7969.4712561099996</v>
      </c>
      <c r="AV11">
        <v>7969.4712561099996</v>
      </c>
      <c r="AW11">
        <v>7969.4712561099996</v>
      </c>
      <c r="AX11">
        <v>7969.4712561099996</v>
      </c>
      <c r="AY11">
        <v>7969.4712561099996</v>
      </c>
      <c r="AZ11">
        <v>7969.4712561099996</v>
      </c>
    </row>
    <row r="12" spans="1:52">
      <c r="A12" t="s">
        <v>22</v>
      </c>
      <c r="B12" t="s">
        <v>23</v>
      </c>
      <c r="C12">
        <v>4625.7890481249997</v>
      </c>
      <c r="D12">
        <v>4691.8717488125003</v>
      </c>
      <c r="E12">
        <v>4757.9544495</v>
      </c>
      <c r="F12">
        <v>4824.0371501874997</v>
      </c>
      <c r="G12">
        <v>4890.1198508750003</v>
      </c>
      <c r="H12">
        <v>4956.2025515625</v>
      </c>
      <c r="I12">
        <v>5022.2852522500007</v>
      </c>
      <c r="J12">
        <v>5088.3679529374995</v>
      </c>
      <c r="K12">
        <v>5154.4506536250001</v>
      </c>
      <c r="L12">
        <v>5220.5333543124998</v>
      </c>
      <c r="M12">
        <v>5286.6160549999995</v>
      </c>
      <c r="N12">
        <v>5245.0957650000009</v>
      </c>
      <c r="O12">
        <v>5214.4068549999993</v>
      </c>
      <c r="P12">
        <v>5210.7963950000003</v>
      </c>
      <c r="Q12">
        <v>5200.8676299999997</v>
      </c>
      <c r="R12">
        <v>5204.4780899999996</v>
      </c>
      <c r="S12">
        <v>5185.5231750000003</v>
      </c>
      <c r="T12">
        <v>5187.3284049999993</v>
      </c>
      <c r="U12">
        <v>5081.7224500000002</v>
      </c>
      <c r="V12">
        <v>5091.6512149999999</v>
      </c>
      <c r="W12">
        <v>5076.3067599999995</v>
      </c>
      <c r="X12">
        <v>5075.4041450000004</v>
      </c>
      <c r="Y12">
        <v>5059.1570750000001</v>
      </c>
      <c r="Z12">
        <v>5054.6440000000002</v>
      </c>
      <c r="AA12">
        <v>5087.1381400000009</v>
      </c>
      <c r="AB12">
        <v>5119.6322799999989</v>
      </c>
      <c r="AC12">
        <v>5119.6322799999989</v>
      </c>
      <c r="AD12">
        <v>5119.6322799999989</v>
      </c>
      <c r="AE12">
        <v>5180.1074849999995</v>
      </c>
      <c r="AF12">
        <v>5181.0100999999995</v>
      </c>
      <c r="AG12">
        <v>5113.313975</v>
      </c>
      <c r="AH12">
        <v>5142.197654999999</v>
      </c>
      <c r="AI12">
        <v>5216.2120850000001</v>
      </c>
      <c r="AJ12">
        <v>5191.8414799999991</v>
      </c>
      <c r="AK12">
        <v>5204.4780899999996</v>
      </c>
      <c r="AL12">
        <v>5218.91993</v>
      </c>
      <c r="AM12">
        <v>5251.4140700000007</v>
      </c>
      <c r="AN12">
        <v>5228.8486950000006</v>
      </c>
      <c r="AO12">
        <v>5220.7251599999991</v>
      </c>
      <c r="AP12">
        <v>4834.4059400000006</v>
      </c>
      <c r="AQ12">
        <v>4829.8928649999998</v>
      </c>
      <c r="AR12">
        <v>4349.701685</v>
      </c>
      <c r="AS12">
        <v>4499.5357749999994</v>
      </c>
      <c r="AT12">
        <v>4467.9442499999996</v>
      </c>
      <c r="AU12">
        <v>4473.3599400000003</v>
      </c>
      <c r="AV12">
        <v>4456.210255</v>
      </c>
      <c r="AW12">
        <v>4438.1579549999997</v>
      </c>
      <c r="AX12">
        <v>4470.6520949999995</v>
      </c>
      <c r="AY12">
        <v>4390.3193599999995</v>
      </c>
      <c r="AZ12">
        <v>4402.0533549999991</v>
      </c>
    </row>
    <row r="13" spans="1:52">
      <c r="A13" t="s">
        <v>411</v>
      </c>
      <c r="B13" t="s">
        <v>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>
      <c r="A14" t="s">
        <v>34</v>
      </c>
      <c r="B14" t="s">
        <v>35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>
      <c r="A15" t="s">
        <v>46</v>
      </c>
      <c r="B15" t="s">
        <v>47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>
      <c r="A16" t="s">
        <v>388</v>
      </c>
      <c r="C16">
        <v>3324.6754638815787</v>
      </c>
      <c r="D16">
        <v>3372.1708276513159</v>
      </c>
      <c r="E16">
        <v>3419.6661914210526</v>
      </c>
      <c r="F16">
        <v>3467.1615551907889</v>
      </c>
      <c r="G16">
        <v>3514.6569189605261</v>
      </c>
      <c r="H16">
        <v>3562.152282730262</v>
      </c>
      <c r="I16">
        <v>3609.6476464999992</v>
      </c>
      <c r="J16">
        <v>3657.1430102697364</v>
      </c>
      <c r="K16">
        <v>3704.6383740394735</v>
      </c>
      <c r="L16">
        <v>3752.1337378092098</v>
      </c>
      <c r="M16">
        <v>3799.629101578947</v>
      </c>
      <c r="N16">
        <v>3780.5791744736844</v>
      </c>
      <c r="O16">
        <v>3759.7240173684213</v>
      </c>
      <c r="P16">
        <v>3700.9590302631577</v>
      </c>
      <c r="Q16">
        <v>3627.7522031578947</v>
      </c>
      <c r="R16">
        <v>3531.9800010526315</v>
      </c>
      <c r="S16">
        <v>3490.3646989473687</v>
      </c>
      <c r="T16">
        <v>3447.8467818421054</v>
      </c>
      <c r="U16">
        <v>3437.823004736842</v>
      </c>
      <c r="V16">
        <v>3403.428622631578</v>
      </c>
      <c r="W16">
        <v>3375.3525455263161</v>
      </c>
      <c r="X16">
        <v>3366.2313834210527</v>
      </c>
      <c r="Y16">
        <v>3338.1553063157885</v>
      </c>
      <c r="Z16">
        <v>3320.9106092105262</v>
      </c>
      <c r="AA16">
        <v>3310.8868321052628</v>
      </c>
      <c r="AB16">
        <v>3288.2264450000002</v>
      </c>
      <c r="AC16">
        <v>3298.1552099999999</v>
      </c>
      <c r="AD16">
        <v>3336.06504</v>
      </c>
      <c r="AE16">
        <v>3379.3905600000003</v>
      </c>
      <c r="AF16">
        <v>3381.1957900000002</v>
      </c>
      <c r="AG16">
        <v>3380.2931749999998</v>
      </c>
      <c r="AH16">
        <v>3364.9487199999999</v>
      </c>
      <c r="AI16">
        <v>3422.7160799999997</v>
      </c>
      <c r="AJ16">
        <v>3426.32654</v>
      </c>
      <c r="AK16">
        <v>3439.8657649999996</v>
      </c>
      <c r="AL16">
        <v>3447.0866850000002</v>
      </c>
      <c r="AM16">
        <v>3407.3716250000002</v>
      </c>
      <c r="AN16">
        <v>3293.6421349999996</v>
      </c>
      <c r="AO16">
        <v>3419.1056199999998</v>
      </c>
      <c r="AP16">
        <v>3477.7755949999996</v>
      </c>
      <c r="AQ16">
        <v>3481.3860549999995</v>
      </c>
      <c r="AR16">
        <v>3485.8991299999998</v>
      </c>
      <c r="AS16">
        <v>3490.4122049999996</v>
      </c>
      <c r="AT16">
        <v>3508.0131974999999</v>
      </c>
      <c r="AU16">
        <v>3525.6141899999998</v>
      </c>
      <c r="AV16">
        <v>3503.9514299999996</v>
      </c>
      <c r="AW16">
        <v>3499.4383549999998</v>
      </c>
      <c r="AX16">
        <v>3502.1461999999997</v>
      </c>
      <c r="AY16">
        <v>3515.6854249999997</v>
      </c>
      <c r="AZ16">
        <v>3515.6854249999997</v>
      </c>
    </row>
    <row r="17" spans="1:52">
      <c r="A17" t="s">
        <v>39</v>
      </c>
      <c r="B17" t="s">
        <v>40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>
      <c r="A18" t="s">
        <v>27</v>
      </c>
      <c r="B18" t="s">
        <v>28</v>
      </c>
      <c r="C18">
        <v>265.55593750000003</v>
      </c>
      <c r="D18">
        <v>269.34959375</v>
      </c>
      <c r="E18">
        <v>273.14325000000002</v>
      </c>
      <c r="F18">
        <v>276.93690624999999</v>
      </c>
      <c r="G18">
        <v>280.73056250000002</v>
      </c>
      <c r="H18">
        <v>284.52421874999999</v>
      </c>
      <c r="I18">
        <v>288.31787500000002</v>
      </c>
      <c r="J18">
        <v>292.11153124999998</v>
      </c>
      <c r="K18">
        <v>295.90518750000001</v>
      </c>
      <c r="L18">
        <v>299.69884374999998</v>
      </c>
      <c r="M18">
        <v>303.49250000000001</v>
      </c>
      <c r="N18">
        <v>307.28615624999998</v>
      </c>
      <c r="O18">
        <v>311.0798125</v>
      </c>
      <c r="P18">
        <v>314.87346874999997</v>
      </c>
      <c r="Q18">
        <v>318.667125</v>
      </c>
      <c r="R18">
        <v>322.46078125000003</v>
      </c>
      <c r="S18">
        <v>326.25443749999999</v>
      </c>
      <c r="T18">
        <v>330.04809375000002</v>
      </c>
      <c r="U18">
        <v>333.84174999999999</v>
      </c>
      <c r="V18">
        <v>337.63540625000002</v>
      </c>
      <c r="W18">
        <v>341.42906249999999</v>
      </c>
      <c r="X18">
        <v>345.22271875000001</v>
      </c>
      <c r="Y18">
        <v>349.01637499999998</v>
      </c>
      <c r="Z18">
        <v>352.81003125000001</v>
      </c>
      <c r="AA18">
        <v>356.60368749999998</v>
      </c>
      <c r="AB18">
        <v>360.39734375</v>
      </c>
      <c r="AC18">
        <v>364.19099999999997</v>
      </c>
      <c r="AD18">
        <v>364.19099999999997</v>
      </c>
      <c r="AE18">
        <v>288.08199999999999</v>
      </c>
      <c r="AF18">
        <v>288.08199999999999</v>
      </c>
      <c r="AG18">
        <v>284.93700000000001</v>
      </c>
      <c r="AH18">
        <v>281.79199999999997</v>
      </c>
      <c r="AI18">
        <v>278.64699999999999</v>
      </c>
      <c r="AJ18">
        <v>275.50200000000001</v>
      </c>
      <c r="AK18">
        <v>342.59742999999997</v>
      </c>
      <c r="AL18">
        <v>409.69285999999994</v>
      </c>
      <c r="AM18">
        <v>476.78199999999998</v>
      </c>
      <c r="AN18">
        <v>476.78199999999998</v>
      </c>
      <c r="AO18">
        <v>476.78199999999998</v>
      </c>
      <c r="AP18">
        <v>476.78199999999998</v>
      </c>
      <c r="AQ18">
        <v>476.78199999999998</v>
      </c>
      <c r="AR18">
        <v>476.78199999999998</v>
      </c>
      <c r="AS18">
        <v>476.78199999999998</v>
      </c>
      <c r="AT18">
        <v>476.78199999999998</v>
      </c>
      <c r="AU18">
        <v>476.78199999999998</v>
      </c>
      <c r="AV18">
        <v>476.78199999999998</v>
      </c>
      <c r="AW18">
        <v>476.78199999999998</v>
      </c>
      <c r="AX18">
        <v>476.78199999999998</v>
      </c>
      <c r="AY18">
        <v>476.78199999999998</v>
      </c>
      <c r="AZ18">
        <v>476.78199999999998</v>
      </c>
    </row>
    <row r="19" spans="1:52">
      <c r="A19" t="s">
        <v>41</v>
      </c>
      <c r="B19" t="s">
        <v>42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>
      <c r="A20" t="s">
        <v>49</v>
      </c>
      <c r="B20" t="s">
        <v>50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>
      <c r="A21" t="s">
        <v>412</v>
      </c>
      <c r="B21" t="s">
        <v>43</v>
      </c>
      <c r="C21">
        <v>403.33141509433966</v>
      </c>
      <c r="D21">
        <v>410.71326415094336</v>
      </c>
      <c r="E21">
        <v>418.09511320754717</v>
      </c>
      <c r="F21">
        <v>425.47696226415093</v>
      </c>
      <c r="G21">
        <v>432.85881132075474</v>
      </c>
      <c r="H21">
        <v>440.24066037735849</v>
      </c>
      <c r="I21">
        <v>447.62250943396236</v>
      </c>
      <c r="J21">
        <v>455.00435849056606</v>
      </c>
      <c r="K21">
        <v>462.38620754716999</v>
      </c>
      <c r="L21">
        <v>469.76805660377363</v>
      </c>
      <c r="M21">
        <v>477.14990566037744</v>
      </c>
      <c r="N21">
        <v>484.5317547169812</v>
      </c>
      <c r="O21">
        <v>491.91360377358507</v>
      </c>
      <c r="P21">
        <v>499.29545283018876</v>
      </c>
      <c r="Q21">
        <v>506.67730188679258</v>
      </c>
      <c r="R21">
        <v>514.05915094339628</v>
      </c>
      <c r="S21">
        <v>521.44100000000014</v>
      </c>
      <c r="T21">
        <v>528.82284905660401</v>
      </c>
      <c r="U21">
        <v>536.20469811320766</v>
      </c>
      <c r="V21">
        <v>543.58654716981164</v>
      </c>
      <c r="W21">
        <v>550.96839622641528</v>
      </c>
      <c r="X21">
        <v>558.35024528301926</v>
      </c>
      <c r="Y21">
        <v>565.7320943396229</v>
      </c>
      <c r="Z21">
        <v>573.11394339622677</v>
      </c>
      <c r="AA21">
        <v>580.49579245283053</v>
      </c>
      <c r="AB21">
        <v>587.87764150943428</v>
      </c>
      <c r="AC21">
        <v>595.25949056603804</v>
      </c>
      <c r="AD21">
        <v>602.64133962264191</v>
      </c>
      <c r="AE21">
        <v>610.02318867924566</v>
      </c>
      <c r="AF21">
        <v>617.40503773584953</v>
      </c>
      <c r="AG21">
        <v>624.78688679245329</v>
      </c>
      <c r="AH21">
        <v>632.16873584905693</v>
      </c>
      <c r="AI21">
        <v>639.5505849056608</v>
      </c>
      <c r="AJ21">
        <v>646.93243396226455</v>
      </c>
      <c r="AK21">
        <v>654.31428301886831</v>
      </c>
      <c r="AL21">
        <v>661.69613207547206</v>
      </c>
      <c r="AM21">
        <v>782.476</v>
      </c>
      <c r="AN21">
        <v>996.02149999999995</v>
      </c>
      <c r="AO21">
        <v>1209.567</v>
      </c>
      <c r="AP21">
        <v>1423.1125</v>
      </c>
      <c r="AQ21">
        <v>1636.6579999999999</v>
      </c>
      <c r="AR21">
        <v>1850.2035000000001</v>
      </c>
      <c r="AS21">
        <v>2063.7489999999998</v>
      </c>
      <c r="AT21">
        <v>2277.2945</v>
      </c>
      <c r="AU21">
        <v>2490.84</v>
      </c>
      <c r="AV21">
        <v>2490.84</v>
      </c>
      <c r="AW21">
        <v>2490.84</v>
      </c>
      <c r="AX21">
        <v>2490.84</v>
      </c>
      <c r="AY21">
        <v>2490.84</v>
      </c>
      <c r="AZ21">
        <v>2490.84</v>
      </c>
    </row>
    <row r="22" spans="1:52">
      <c r="A22" t="s">
        <v>413</v>
      </c>
      <c r="B22" t="s">
        <v>51</v>
      </c>
      <c r="C22">
        <v>480.18515484210536</v>
      </c>
      <c r="D22">
        <v>487.04494276842109</v>
      </c>
      <c r="E22">
        <v>493.90473069473671</v>
      </c>
      <c r="F22">
        <v>500.76451862105267</v>
      </c>
      <c r="G22">
        <v>507.62430654736835</v>
      </c>
      <c r="H22">
        <v>514.48409447368408</v>
      </c>
      <c r="I22">
        <v>521.34388239999987</v>
      </c>
      <c r="J22">
        <v>528.20367032631566</v>
      </c>
      <c r="K22">
        <v>535.06345825263134</v>
      </c>
      <c r="L22">
        <v>541.92324617894712</v>
      </c>
      <c r="M22">
        <v>548.78303410526303</v>
      </c>
      <c r="N22">
        <v>555.6428220315787</v>
      </c>
      <c r="O22">
        <v>562.50260995789438</v>
      </c>
      <c r="P22">
        <v>569.36239788421017</v>
      </c>
      <c r="Q22">
        <v>576.22218581052607</v>
      </c>
      <c r="R22">
        <v>583.08197373684186</v>
      </c>
      <c r="S22">
        <v>589.94176166315765</v>
      </c>
      <c r="T22">
        <v>596.80154958947332</v>
      </c>
      <c r="U22">
        <v>603.66133751578911</v>
      </c>
      <c r="V22">
        <v>610.5211254421049</v>
      </c>
      <c r="W22">
        <v>617.38091336842069</v>
      </c>
      <c r="X22">
        <v>624.24070129473637</v>
      </c>
      <c r="Y22">
        <v>631.10048922105216</v>
      </c>
      <c r="Z22">
        <v>637.96027714736783</v>
      </c>
      <c r="AA22">
        <v>644.82006507368374</v>
      </c>
      <c r="AB22">
        <v>651.67985299999987</v>
      </c>
      <c r="AC22">
        <v>595.97498400000006</v>
      </c>
      <c r="AD22">
        <v>595.97498400000006</v>
      </c>
      <c r="AE22">
        <v>595.97498400000006</v>
      </c>
      <c r="AF22">
        <v>595.97498400000006</v>
      </c>
      <c r="AG22">
        <v>595.97498400000006</v>
      </c>
      <c r="AH22">
        <v>595.97498400000006</v>
      </c>
      <c r="AI22">
        <v>595.97498400000006</v>
      </c>
      <c r="AJ22">
        <v>595.97498400000006</v>
      </c>
      <c r="AK22">
        <v>595.97498400000006</v>
      </c>
      <c r="AL22">
        <v>595.97498400000006</v>
      </c>
      <c r="AM22">
        <v>595.97498400000006</v>
      </c>
      <c r="AN22">
        <v>595.97498400000006</v>
      </c>
      <c r="AO22">
        <v>595.97498400000006</v>
      </c>
      <c r="AP22">
        <v>595.97498400000006</v>
      </c>
      <c r="AQ22">
        <v>595.97498400000006</v>
      </c>
      <c r="AR22">
        <v>595.97498400000006</v>
      </c>
      <c r="AS22">
        <v>595.97498400000006</v>
      </c>
      <c r="AT22">
        <v>595.97498400000006</v>
      </c>
      <c r="AU22">
        <v>595.97498400000006</v>
      </c>
      <c r="AV22">
        <v>594.632698</v>
      </c>
      <c r="AW22">
        <v>594.632698</v>
      </c>
      <c r="AX22">
        <v>594.632698</v>
      </c>
      <c r="AY22">
        <v>594.632698</v>
      </c>
      <c r="AZ22">
        <v>594.632698</v>
      </c>
    </row>
    <row r="23" spans="1:52">
      <c r="A23" t="s">
        <v>44</v>
      </c>
      <c r="B23" t="s">
        <v>45</v>
      </c>
      <c r="C23">
        <v>20031.762999999999</v>
      </c>
      <c r="D23">
        <v>18346.4833</v>
      </c>
      <c r="E23">
        <v>16661.203600000001</v>
      </c>
      <c r="F23">
        <v>14975.923900000002</v>
      </c>
      <c r="G23">
        <v>13290.644200000001</v>
      </c>
      <c r="H23">
        <v>11605.364500000001</v>
      </c>
      <c r="I23">
        <v>9920.0848000000005</v>
      </c>
      <c r="J23">
        <v>8234.8051000000032</v>
      </c>
      <c r="K23">
        <v>6549.5254000000032</v>
      </c>
      <c r="L23">
        <v>4864.2457000000031</v>
      </c>
      <c r="M23">
        <v>3178.9659999999999</v>
      </c>
      <c r="N23">
        <v>3177.7080000000001</v>
      </c>
      <c r="O23">
        <v>3184.627</v>
      </c>
      <c r="P23">
        <v>3190.288</v>
      </c>
      <c r="Q23">
        <v>3190.288</v>
      </c>
      <c r="R23">
        <v>3190.288</v>
      </c>
      <c r="S23">
        <v>3167.0149999999999</v>
      </c>
      <c r="T23">
        <v>3081.471</v>
      </c>
      <c r="U23">
        <v>3141.2260000000001</v>
      </c>
      <c r="V23">
        <v>3222.3670000000002</v>
      </c>
      <c r="W23">
        <v>3092.1640000000002</v>
      </c>
      <c r="X23">
        <v>3091.5349999999999</v>
      </c>
      <c r="Y23">
        <v>3091.5349999999999</v>
      </c>
      <c r="Z23">
        <v>3102.857</v>
      </c>
      <c r="AA23">
        <v>3102.857</v>
      </c>
      <c r="AB23">
        <v>2925.4789999999998</v>
      </c>
      <c r="AC23">
        <v>2925.4789999999998</v>
      </c>
      <c r="AD23">
        <v>2631.107</v>
      </c>
      <c r="AE23">
        <v>4607.0318749999997</v>
      </c>
      <c r="AF23">
        <v>6582.9567500000003</v>
      </c>
      <c r="AG23">
        <v>8558.881625</v>
      </c>
      <c r="AH23">
        <v>10534.806500000001</v>
      </c>
      <c r="AI23">
        <v>12510.731374999999</v>
      </c>
      <c r="AJ23">
        <v>14486.65625</v>
      </c>
      <c r="AK23">
        <v>16462.581125000001</v>
      </c>
      <c r="AL23">
        <v>18438.506000000001</v>
      </c>
      <c r="AM23">
        <v>18438.506000000001</v>
      </c>
      <c r="AN23">
        <v>20519.238000000001</v>
      </c>
      <c r="AO23">
        <v>18754.893</v>
      </c>
      <c r="AP23">
        <v>18387.934399999998</v>
      </c>
      <c r="AQ23">
        <v>18020.975799999997</v>
      </c>
      <c r="AR23">
        <v>17654.017199999995</v>
      </c>
      <c r="AS23">
        <v>17287.058599999993</v>
      </c>
      <c r="AT23">
        <v>16920.099999999991</v>
      </c>
      <c r="AU23">
        <v>17950.401999999998</v>
      </c>
      <c r="AV23">
        <v>17950.401999999998</v>
      </c>
      <c r="AW23">
        <v>17950.401999999998</v>
      </c>
      <c r="AX23">
        <v>17950.401999999998</v>
      </c>
      <c r="AY23">
        <v>17950.401999999998</v>
      </c>
      <c r="AZ23">
        <v>17950.401999999998</v>
      </c>
    </row>
    <row r="24" spans="1:52">
      <c r="A24" t="s">
        <v>414</v>
      </c>
      <c r="B24" t="s">
        <v>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>
      <c r="A25" t="s">
        <v>415</v>
      </c>
      <c r="B25" t="s">
        <v>33</v>
      </c>
      <c r="C25">
        <v>3428.4702506250001</v>
      </c>
      <c r="D25">
        <v>3477.4483970625001</v>
      </c>
      <c r="E25">
        <v>3526.4265434999993</v>
      </c>
      <c r="F25">
        <v>3575.4046899374994</v>
      </c>
      <c r="G25">
        <v>3624.382836374999</v>
      </c>
      <c r="H25">
        <v>3673.3609828124991</v>
      </c>
      <c r="I25">
        <v>3722.3391292499987</v>
      </c>
      <c r="J25">
        <v>3771.3172756874987</v>
      </c>
      <c r="K25">
        <v>3820.2954221249984</v>
      </c>
      <c r="L25">
        <v>3869.273568562498</v>
      </c>
      <c r="M25">
        <v>3918.2517150000003</v>
      </c>
      <c r="N25">
        <v>3851.4582049999995</v>
      </c>
      <c r="O25">
        <v>3856.8738950000002</v>
      </c>
      <c r="P25">
        <v>3861.38697</v>
      </c>
      <c r="Q25">
        <v>3861.38697</v>
      </c>
      <c r="R25">
        <v>3878.5366549999999</v>
      </c>
      <c r="S25">
        <v>3875.8288099999995</v>
      </c>
      <c r="T25">
        <v>3881.2444999999998</v>
      </c>
      <c r="U25">
        <v>3881.2444999999998</v>
      </c>
      <c r="V25">
        <v>3881.2444999999998</v>
      </c>
      <c r="W25">
        <v>3880.3418849999998</v>
      </c>
      <c r="X25">
        <v>3880.3418849999998</v>
      </c>
      <c r="Y25">
        <v>3880.3418849999998</v>
      </c>
      <c r="Z25">
        <v>3881.2444999999998</v>
      </c>
      <c r="AA25">
        <v>3742.24179</v>
      </c>
      <c r="AB25">
        <v>3875.8288099999995</v>
      </c>
      <c r="AC25">
        <v>3874.926195</v>
      </c>
      <c r="AD25">
        <v>3874.0235799999996</v>
      </c>
      <c r="AE25">
        <v>3872.2183500000001</v>
      </c>
      <c r="AF25">
        <v>3872.2183500000001</v>
      </c>
      <c r="AG25">
        <v>3899.2967999999996</v>
      </c>
      <c r="AH25">
        <v>3899.2967999999996</v>
      </c>
      <c r="AI25">
        <v>3897.4915699999997</v>
      </c>
      <c r="AJ25">
        <v>3897.4915699999997</v>
      </c>
      <c r="AK25">
        <v>3844.2372849999997</v>
      </c>
      <c r="AL25">
        <v>3749.4627099999993</v>
      </c>
      <c r="AM25">
        <v>3742.24179</v>
      </c>
      <c r="AN25">
        <v>3739.5339449999997</v>
      </c>
      <c r="AO25">
        <v>3740.4365599999996</v>
      </c>
      <c r="AP25">
        <v>3745.8522499999999</v>
      </c>
      <c r="AQ25">
        <v>3698.0136549999997</v>
      </c>
      <c r="AR25">
        <v>3675.4482799999996</v>
      </c>
      <c r="AS25">
        <v>3673.6430499999997</v>
      </c>
      <c r="AT25">
        <v>3639.3436799999995</v>
      </c>
      <c r="AU25">
        <v>3631.2201450000002</v>
      </c>
      <c r="AV25">
        <v>3627.6096849999994</v>
      </c>
      <c r="AW25">
        <v>3636.6358349999996</v>
      </c>
      <c r="AX25">
        <v>3637.5384499999996</v>
      </c>
      <c r="AY25">
        <v>3637.5384499999996</v>
      </c>
      <c r="AZ25">
        <v>3637.5384499999996</v>
      </c>
    </row>
    <row r="26" spans="1:52">
      <c r="A26" t="s">
        <v>29</v>
      </c>
      <c r="B26" t="s">
        <v>30</v>
      </c>
      <c r="C26">
        <v>288.28063157894735</v>
      </c>
      <c r="D26">
        <v>292.39892631578948</v>
      </c>
      <c r="E26">
        <v>296.51722105263161</v>
      </c>
      <c r="F26">
        <v>300.63551578947369</v>
      </c>
      <c r="G26">
        <v>304.75381052631576</v>
      </c>
      <c r="H26">
        <v>308.87210526315795</v>
      </c>
      <c r="I26">
        <v>312.99039999999997</v>
      </c>
      <c r="J26">
        <v>317.10869473684204</v>
      </c>
      <c r="K26">
        <v>321.22698947368417</v>
      </c>
      <c r="L26">
        <v>325.3452842105263</v>
      </c>
      <c r="M26">
        <v>329.46357894736843</v>
      </c>
      <c r="N26">
        <v>333.58187368421051</v>
      </c>
      <c r="O26">
        <v>337.70016842105258</v>
      </c>
      <c r="P26">
        <v>341.81846315789471</v>
      </c>
      <c r="Q26">
        <v>345.93675789473679</v>
      </c>
      <c r="R26">
        <v>350.05505263157886</v>
      </c>
      <c r="S26">
        <v>354.1733473684211</v>
      </c>
      <c r="T26">
        <v>358.29164210526312</v>
      </c>
      <c r="U26">
        <v>362.40993684210525</v>
      </c>
      <c r="V26">
        <v>366.52823157894733</v>
      </c>
      <c r="W26">
        <v>370.6465263157894</v>
      </c>
      <c r="X26">
        <v>374.76482105263153</v>
      </c>
      <c r="Y26">
        <v>378.88311578947366</v>
      </c>
      <c r="Z26">
        <v>383.00141052631568</v>
      </c>
      <c r="AA26">
        <v>387.11970526315787</v>
      </c>
      <c r="AB26">
        <v>391.238</v>
      </c>
      <c r="AC26">
        <v>391.238</v>
      </c>
      <c r="AD26">
        <v>391.238</v>
      </c>
      <c r="AE26">
        <v>391.238</v>
      </c>
      <c r="AF26">
        <v>391.238</v>
      </c>
      <c r="AG26">
        <v>391.238</v>
      </c>
      <c r="AH26">
        <v>391.238</v>
      </c>
      <c r="AI26">
        <v>391.238</v>
      </c>
      <c r="AJ26">
        <v>391.238</v>
      </c>
      <c r="AK26">
        <v>391.238</v>
      </c>
      <c r="AL26">
        <v>391.238</v>
      </c>
      <c r="AM26">
        <v>391.238</v>
      </c>
      <c r="AN26">
        <v>391.238</v>
      </c>
      <c r="AO26">
        <v>391.238</v>
      </c>
      <c r="AP26">
        <v>391.238</v>
      </c>
      <c r="AQ26">
        <v>374.88400000000001</v>
      </c>
      <c r="AR26">
        <v>358.53</v>
      </c>
      <c r="AS26">
        <v>342.17599999999999</v>
      </c>
      <c r="AT26">
        <v>325.822</v>
      </c>
      <c r="AU26">
        <v>325.822</v>
      </c>
      <c r="AV26">
        <v>325.822</v>
      </c>
      <c r="AW26">
        <v>325.822</v>
      </c>
      <c r="AX26">
        <v>325.822</v>
      </c>
      <c r="AY26">
        <v>325.822</v>
      </c>
      <c r="AZ26">
        <v>325.822</v>
      </c>
    </row>
    <row r="27" spans="1:52">
      <c r="A27" t="s">
        <v>416</v>
      </c>
      <c r="B27" t="s">
        <v>151</v>
      </c>
      <c r="C27">
        <v>1752.944375</v>
      </c>
      <c r="D27">
        <v>1777.9864375</v>
      </c>
      <c r="E27">
        <v>1803.0284999999999</v>
      </c>
      <c r="F27">
        <v>1828.0705625000001</v>
      </c>
      <c r="G27">
        <v>1853.112625</v>
      </c>
      <c r="H27">
        <v>1878.1546874999999</v>
      </c>
      <c r="I27">
        <v>1903.1967500000001</v>
      </c>
      <c r="J27">
        <v>1928.2388125</v>
      </c>
      <c r="K27">
        <v>1953.2808749999999</v>
      </c>
      <c r="L27">
        <v>1978.3229375000001</v>
      </c>
      <c r="M27">
        <v>2003.365</v>
      </c>
      <c r="N27">
        <v>2003.365</v>
      </c>
      <c r="O27">
        <v>2003.365</v>
      </c>
      <c r="P27">
        <v>2003.365</v>
      </c>
      <c r="Q27">
        <v>2003.365</v>
      </c>
      <c r="R27">
        <v>2003.365</v>
      </c>
      <c r="S27">
        <v>2003.365</v>
      </c>
      <c r="T27">
        <v>2003.365</v>
      </c>
      <c r="U27">
        <v>2003.365</v>
      </c>
      <c r="V27">
        <v>2003.365</v>
      </c>
      <c r="W27">
        <v>2098.2811000000002</v>
      </c>
      <c r="X27">
        <v>2098.2811000000002</v>
      </c>
      <c r="Y27">
        <v>2144.6383999999998</v>
      </c>
      <c r="Z27">
        <v>2190.9956999999999</v>
      </c>
      <c r="AA27">
        <v>2237.3529999999996</v>
      </c>
      <c r="AB27">
        <v>2283.7102999999993</v>
      </c>
      <c r="AC27">
        <v>2330.0675999999989</v>
      </c>
      <c r="AD27">
        <v>2376.4248999999991</v>
      </c>
      <c r="AE27">
        <v>2422.7821999999992</v>
      </c>
      <c r="AF27">
        <v>2469.1394999999989</v>
      </c>
      <c r="AG27">
        <v>2515.4967999999994</v>
      </c>
      <c r="AH27">
        <v>2561.8540999999987</v>
      </c>
      <c r="AI27">
        <v>2608.2113999999988</v>
      </c>
      <c r="AJ27">
        <v>2654.5686999999989</v>
      </c>
      <c r="AK27">
        <v>2700.9259999999986</v>
      </c>
      <c r="AL27">
        <v>2747.2832999999987</v>
      </c>
      <c r="AM27">
        <v>2793.6405999999988</v>
      </c>
      <c r="AN27">
        <v>2839.997899999998</v>
      </c>
      <c r="AO27">
        <v>2886.3551999999977</v>
      </c>
      <c r="AP27">
        <v>2932.7124999999983</v>
      </c>
      <c r="AQ27">
        <v>2979.0697999999979</v>
      </c>
      <c r="AR27">
        <v>3025.4270999999976</v>
      </c>
      <c r="AS27">
        <v>3071.7843999999977</v>
      </c>
      <c r="AT27">
        <v>3118.1416999999974</v>
      </c>
      <c r="AU27">
        <v>3164.4989999999998</v>
      </c>
      <c r="AV27">
        <v>3164.4989999999998</v>
      </c>
      <c r="AW27">
        <v>3164.4989999999998</v>
      </c>
      <c r="AX27">
        <v>3164.4989999999998</v>
      </c>
      <c r="AY27">
        <v>3164.4989999999998</v>
      </c>
      <c r="AZ27">
        <v>3164.4989999999998</v>
      </c>
    </row>
    <row r="28" spans="1:52">
      <c r="A28" t="s">
        <v>417</v>
      </c>
      <c r="B28" t="s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>
      <c r="A29" t="s">
        <v>418</v>
      </c>
      <c r="B29" t="s">
        <v>128</v>
      </c>
      <c r="C29">
        <v>293.53333333333336</v>
      </c>
      <c r="D29">
        <v>297.72666666666669</v>
      </c>
      <c r="E29">
        <v>301.92000000000007</v>
      </c>
      <c r="F29">
        <v>306.11333333333334</v>
      </c>
      <c r="G29">
        <v>310.30666666666673</v>
      </c>
      <c r="H29">
        <v>314.50000000000006</v>
      </c>
      <c r="I29">
        <v>318.69333333333344</v>
      </c>
      <c r="J29">
        <v>322.88666666666683</v>
      </c>
      <c r="K29">
        <v>327.08000000000004</v>
      </c>
      <c r="L29">
        <v>331.27333333333337</v>
      </c>
      <c r="M29">
        <v>335.4666666666667</v>
      </c>
      <c r="N29">
        <v>339.66</v>
      </c>
      <c r="O29">
        <v>343.8533333333333</v>
      </c>
      <c r="P29">
        <v>348.04666666666662</v>
      </c>
      <c r="Q29">
        <v>352.2399999999999</v>
      </c>
      <c r="R29">
        <v>356.43333333333322</v>
      </c>
      <c r="S29">
        <v>360.62666666666649</v>
      </c>
      <c r="T29">
        <v>364.81999999999982</v>
      </c>
      <c r="U29">
        <v>369.01333333333315</v>
      </c>
      <c r="V29">
        <v>373.20666666666648</v>
      </c>
      <c r="W29">
        <v>377.4</v>
      </c>
      <c r="X29">
        <v>377.4</v>
      </c>
      <c r="Y29">
        <v>377.4</v>
      </c>
      <c r="Z29">
        <v>377.4</v>
      </c>
      <c r="AA29">
        <v>377.4</v>
      </c>
      <c r="AB29">
        <v>408.85</v>
      </c>
      <c r="AC29">
        <v>378.029</v>
      </c>
      <c r="AD29">
        <v>378.029</v>
      </c>
      <c r="AE29">
        <v>408.85</v>
      </c>
      <c r="AF29">
        <v>408.85</v>
      </c>
      <c r="AG29">
        <v>378.029</v>
      </c>
      <c r="AH29">
        <v>379.28699999999998</v>
      </c>
      <c r="AI29">
        <v>379.28699999999998</v>
      </c>
      <c r="AJ29">
        <v>408.85</v>
      </c>
      <c r="AK29">
        <v>408.85</v>
      </c>
      <c r="AL29">
        <v>408.85</v>
      </c>
      <c r="AM29">
        <v>408.85</v>
      </c>
      <c r="AN29">
        <v>408.85</v>
      </c>
      <c r="AO29">
        <v>408.85</v>
      </c>
      <c r="AP29">
        <v>408.85</v>
      </c>
      <c r="AQ29">
        <v>408.85</v>
      </c>
      <c r="AR29">
        <v>408.85</v>
      </c>
      <c r="AS29">
        <v>408.85</v>
      </c>
      <c r="AT29">
        <v>408.85</v>
      </c>
      <c r="AU29">
        <v>408.85</v>
      </c>
      <c r="AV29">
        <v>408.85</v>
      </c>
      <c r="AW29">
        <v>408.85</v>
      </c>
      <c r="AX29">
        <v>408.85</v>
      </c>
      <c r="AY29">
        <v>408.85</v>
      </c>
      <c r="AZ29">
        <v>408.85</v>
      </c>
    </row>
    <row r="30" spans="1:52">
      <c r="A30" t="s">
        <v>59</v>
      </c>
      <c r="B30" t="s">
        <v>60</v>
      </c>
      <c r="C30">
        <v>629.07862499999999</v>
      </c>
      <c r="D30">
        <v>638.06546249999997</v>
      </c>
      <c r="E30">
        <v>647.05229999999995</v>
      </c>
      <c r="F30">
        <v>656.03913749999992</v>
      </c>
      <c r="G30">
        <v>665.02597499999979</v>
      </c>
      <c r="H30">
        <v>674.01281249999977</v>
      </c>
      <c r="I30">
        <v>682.99964999999975</v>
      </c>
      <c r="J30">
        <v>691.98648749999973</v>
      </c>
      <c r="K30">
        <v>700.9733249999997</v>
      </c>
      <c r="L30">
        <v>709.96016249999946</v>
      </c>
      <c r="M30">
        <v>718.947</v>
      </c>
      <c r="N30">
        <v>718.947</v>
      </c>
      <c r="O30">
        <v>718.947</v>
      </c>
      <c r="P30">
        <v>701.33500000000004</v>
      </c>
      <c r="Q30">
        <v>701.33500000000004</v>
      </c>
      <c r="R30">
        <v>701.33500000000004</v>
      </c>
      <c r="S30">
        <v>701.33500000000004</v>
      </c>
      <c r="T30">
        <v>694.41600000000005</v>
      </c>
      <c r="U30">
        <v>694.41600000000005</v>
      </c>
      <c r="V30">
        <v>694.41600000000005</v>
      </c>
      <c r="W30">
        <v>694.41600000000005</v>
      </c>
      <c r="X30">
        <v>694.41600000000005</v>
      </c>
      <c r="Y30">
        <v>695.67399999999998</v>
      </c>
      <c r="Z30">
        <v>632.774</v>
      </c>
      <c r="AA30">
        <v>632.774</v>
      </c>
      <c r="AB30">
        <v>632.774</v>
      </c>
      <c r="AC30">
        <v>632.774</v>
      </c>
      <c r="AD30">
        <v>632.774</v>
      </c>
      <c r="AE30">
        <v>639.06399999999996</v>
      </c>
      <c r="AF30">
        <v>639.06399999999996</v>
      </c>
      <c r="AG30">
        <v>639.06399999999996</v>
      </c>
      <c r="AH30">
        <v>639.06399999999996</v>
      </c>
      <c r="AI30">
        <v>639.06399999999996</v>
      </c>
      <c r="AJ30">
        <v>621.452</v>
      </c>
      <c r="AK30">
        <v>612.64599999999996</v>
      </c>
      <c r="AL30">
        <v>617.678</v>
      </c>
      <c r="AM30">
        <v>617.678</v>
      </c>
      <c r="AN30">
        <v>614.21849999999995</v>
      </c>
      <c r="AO30">
        <v>614.21849999999995</v>
      </c>
      <c r="AP30">
        <v>614.21849999999995</v>
      </c>
      <c r="AQ30">
        <v>614.21849999999995</v>
      </c>
      <c r="AR30">
        <v>614.21849999999995</v>
      </c>
      <c r="AS30">
        <v>616.41999999999996</v>
      </c>
      <c r="AT30">
        <v>618.62149999999997</v>
      </c>
      <c r="AU30">
        <v>620.82299999999998</v>
      </c>
      <c r="AV30">
        <v>626.16949999999997</v>
      </c>
      <c r="AW30">
        <v>631.51599999999996</v>
      </c>
      <c r="AX30">
        <v>631.51599999999996</v>
      </c>
      <c r="AY30">
        <v>631.51599999999996</v>
      </c>
      <c r="AZ30">
        <v>631.51599999999996</v>
      </c>
    </row>
    <row r="31" spans="1:52">
      <c r="A31" t="s">
        <v>419</v>
      </c>
      <c r="B31" t="s">
        <v>53</v>
      </c>
      <c r="C31">
        <v>40457.956174999999</v>
      </c>
      <c r="D31">
        <v>41035.926977500007</v>
      </c>
      <c r="E31">
        <v>41613.897779999999</v>
      </c>
      <c r="F31">
        <v>42191.868582500014</v>
      </c>
      <c r="G31">
        <v>42769.839385000007</v>
      </c>
      <c r="H31">
        <v>43347.810187500007</v>
      </c>
      <c r="I31">
        <v>43925.780990000007</v>
      </c>
      <c r="J31">
        <v>44503.751792500014</v>
      </c>
      <c r="K31">
        <v>45081.722595000007</v>
      </c>
      <c r="L31">
        <v>45659.693397500007</v>
      </c>
      <c r="M31">
        <v>46237.664200000007</v>
      </c>
      <c r="N31">
        <v>46815.635002500014</v>
      </c>
      <c r="O31">
        <v>47393.605804999999</v>
      </c>
      <c r="P31">
        <v>48384.677074999992</v>
      </c>
      <c r="Q31">
        <v>46662.487654999997</v>
      </c>
      <c r="R31">
        <v>46705.813174999996</v>
      </c>
      <c r="S31">
        <v>45769.801420000003</v>
      </c>
      <c r="T31">
        <v>41622.059841250004</v>
      </c>
      <c r="U31">
        <v>37474.318262499997</v>
      </c>
      <c r="V31">
        <v>33326.576683749998</v>
      </c>
      <c r="W31">
        <v>29178.835104999998</v>
      </c>
      <c r="X31">
        <v>28546.778951250002</v>
      </c>
      <c r="Y31">
        <v>27914.722797499995</v>
      </c>
      <c r="Z31">
        <v>27282.666643750003</v>
      </c>
      <c r="AA31">
        <v>26650.610489999999</v>
      </c>
      <c r="AB31">
        <v>25312.032445000001</v>
      </c>
      <c r="AC31">
        <v>23973.454399999999</v>
      </c>
      <c r="AD31">
        <v>21419.956564999997</v>
      </c>
      <c r="AE31">
        <v>22795.316171249997</v>
      </c>
      <c r="AF31">
        <v>24170.675777500001</v>
      </c>
      <c r="AG31">
        <v>25546.035383750001</v>
      </c>
      <c r="AH31">
        <v>26921.394989999997</v>
      </c>
      <c r="AI31">
        <v>29474.892824999999</v>
      </c>
      <c r="AJ31">
        <v>26375.312914999999</v>
      </c>
      <c r="AK31">
        <v>42010.951514</v>
      </c>
      <c r="AL31">
        <v>42310.014941949994</v>
      </c>
      <c r="AM31">
        <v>42609.078369899995</v>
      </c>
      <c r="AN31">
        <v>42908.150823999997</v>
      </c>
      <c r="AO31">
        <v>51644.019839999994</v>
      </c>
      <c r="AP31">
        <v>51859.898269550002</v>
      </c>
      <c r="AQ31">
        <v>52075.776699100003</v>
      </c>
      <c r="AR31">
        <v>52291.655128649989</v>
      </c>
      <c r="AS31">
        <v>52507.53355819999</v>
      </c>
      <c r="AT31">
        <v>52723.411987749983</v>
      </c>
      <c r="AU31">
        <v>52939.272364999997</v>
      </c>
      <c r="AV31">
        <v>51687.345359999999</v>
      </c>
      <c r="AW31">
        <v>43775.383315999999</v>
      </c>
      <c r="AX31">
        <v>43461.273295999999</v>
      </c>
      <c r="AY31">
        <v>43043.362550999998</v>
      </c>
      <c r="AZ31">
        <v>58477.718004999995</v>
      </c>
    </row>
    <row r="32" spans="1:52">
      <c r="A32" t="s">
        <v>420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>
      <c r="A33" t="s">
        <v>258</v>
      </c>
      <c r="B33" t="s">
        <v>52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>
      <c r="A34" t="s">
        <v>203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>
      <c r="A35" t="s">
        <v>421</v>
      </c>
      <c r="B35" t="s">
        <v>55</v>
      </c>
      <c r="C35">
        <v>8729.8633239999999</v>
      </c>
      <c r="D35">
        <v>8675.2555568000007</v>
      </c>
      <c r="E35">
        <v>8620.6477896000015</v>
      </c>
      <c r="F35">
        <v>8566.0400223999986</v>
      </c>
      <c r="G35">
        <v>8511.4322552000012</v>
      </c>
      <c r="H35">
        <v>8456.8244880000002</v>
      </c>
      <c r="I35">
        <v>8402.216720800001</v>
      </c>
      <c r="J35">
        <v>8347.6089535999981</v>
      </c>
      <c r="K35">
        <v>8293.0011863999971</v>
      </c>
      <c r="L35">
        <v>8238.3934191999997</v>
      </c>
      <c r="M35">
        <v>8183.7856519999987</v>
      </c>
      <c r="N35">
        <v>8183.7856519999987</v>
      </c>
      <c r="O35">
        <v>8183.7856519999987</v>
      </c>
      <c r="P35">
        <v>7899.1505719999996</v>
      </c>
      <c r="Q35">
        <v>7732.5863399999998</v>
      </c>
      <c r="R35">
        <v>7618.7323080000006</v>
      </c>
      <c r="S35">
        <v>7674.6051199999993</v>
      </c>
      <c r="T35">
        <v>7346.747676</v>
      </c>
      <c r="U35">
        <v>7328.1198913199987</v>
      </c>
      <c r="V35">
        <v>7309.4921066399993</v>
      </c>
      <c r="W35">
        <v>7290.8748640000003</v>
      </c>
      <c r="X35">
        <v>6410.8253648000009</v>
      </c>
      <c r="Y35">
        <v>5530.7758656000005</v>
      </c>
      <c r="Z35">
        <v>4650.7263663999984</v>
      </c>
      <c r="AA35">
        <v>3770.6768671999985</v>
      </c>
      <c r="AB35">
        <v>2890.6273679999999</v>
      </c>
      <c r="AC35">
        <v>2856.89284</v>
      </c>
      <c r="AD35">
        <v>2592.287636</v>
      </c>
      <c r="AE35">
        <v>2327.6824320000001</v>
      </c>
      <c r="AF35">
        <v>2196.9611359999999</v>
      </c>
      <c r="AG35">
        <v>2145.3051399999995</v>
      </c>
      <c r="AH35">
        <v>2145.3051399999995</v>
      </c>
      <c r="AI35">
        <v>2145.3051399999995</v>
      </c>
      <c r="AJ35">
        <v>2142.6696299999999</v>
      </c>
      <c r="AK35">
        <v>2140.0341200000003</v>
      </c>
      <c r="AL35">
        <v>2234.91248</v>
      </c>
      <c r="AM35">
        <v>6217.6951920000001</v>
      </c>
      <c r="AN35">
        <v>6217.6951920000001</v>
      </c>
      <c r="AO35">
        <v>6217.6951920000001</v>
      </c>
      <c r="AP35">
        <v>6217.6951920000001</v>
      </c>
      <c r="AQ35">
        <v>6217.6951920000001</v>
      </c>
      <c r="AR35">
        <v>6217.6951920000001</v>
      </c>
      <c r="AS35">
        <v>6217.6951920000001</v>
      </c>
      <c r="AT35">
        <v>6217.6951920000001</v>
      </c>
      <c r="AU35">
        <v>6217.6951920000001</v>
      </c>
      <c r="AV35">
        <v>6217.6951920000001</v>
      </c>
      <c r="AW35">
        <v>6217.6951920000001</v>
      </c>
      <c r="AX35">
        <v>6217.6951920000001</v>
      </c>
      <c r="AY35">
        <v>6217.6951920000001</v>
      </c>
      <c r="AZ35">
        <v>6217.6951920000001</v>
      </c>
    </row>
    <row r="36" spans="1:52">
      <c r="A36" t="s">
        <v>56</v>
      </c>
      <c r="B36" t="s">
        <v>57</v>
      </c>
      <c r="C36">
        <v>37007.214999999997</v>
      </c>
      <c r="D36">
        <v>37909.83</v>
      </c>
      <c r="E36">
        <v>38812.445</v>
      </c>
      <c r="F36">
        <v>39715.06</v>
      </c>
      <c r="G36">
        <v>40617.675000000003</v>
      </c>
      <c r="H36">
        <v>41520.29</v>
      </c>
      <c r="I36">
        <v>42231.550620000002</v>
      </c>
      <c r="J36">
        <v>42942.811239999995</v>
      </c>
      <c r="K36">
        <v>43654.071859999996</v>
      </c>
      <c r="L36">
        <v>44365.332479999997</v>
      </c>
      <c r="M36">
        <v>45076.593099999998</v>
      </c>
      <c r="N36">
        <v>45295.025929999996</v>
      </c>
      <c r="O36">
        <v>45664.195464999997</v>
      </c>
      <c r="P36">
        <v>46578.544459999997</v>
      </c>
      <c r="Q36">
        <v>46578.544459999997</v>
      </c>
      <c r="R36">
        <v>47043.391185</v>
      </c>
      <c r="S36">
        <v>47375.553504999996</v>
      </c>
      <c r="T36">
        <v>47487.477765000003</v>
      </c>
      <c r="U36">
        <v>47628.285704999995</v>
      </c>
      <c r="V36">
        <v>48007.384004999993</v>
      </c>
      <c r="W36">
        <v>48179.783470000002</v>
      </c>
      <c r="X36">
        <v>48214.082839999995</v>
      </c>
      <c r="Y36">
        <v>48349.475089999993</v>
      </c>
      <c r="Z36">
        <v>48562.492229999996</v>
      </c>
      <c r="AA36">
        <v>48733.989079999999</v>
      </c>
      <c r="AB36">
        <v>49297.220839999994</v>
      </c>
      <c r="AC36">
        <v>51158.412969999998</v>
      </c>
      <c r="AD36">
        <v>51959.935089999999</v>
      </c>
      <c r="AE36">
        <v>51975.279545000005</v>
      </c>
      <c r="AF36">
        <v>51804.685310000001</v>
      </c>
      <c r="AG36">
        <v>52943.78544</v>
      </c>
      <c r="AH36">
        <v>53325.591585000002</v>
      </c>
      <c r="AI36">
        <v>53732.670949999992</v>
      </c>
      <c r="AJ36">
        <v>54559.466289999997</v>
      </c>
      <c r="AK36">
        <v>55073.054225</v>
      </c>
      <c r="AL36">
        <v>56142.652999999998</v>
      </c>
      <c r="AM36">
        <v>57236.351595499997</v>
      </c>
      <c r="AN36">
        <v>57439.259447499993</v>
      </c>
      <c r="AO36">
        <v>54887.115534999997</v>
      </c>
      <c r="AP36">
        <v>59113.158965000002</v>
      </c>
      <c r="AQ36">
        <v>59788.31498499999</v>
      </c>
      <c r="AR36">
        <v>59609.597215000002</v>
      </c>
      <c r="AS36">
        <v>59841.56927</v>
      </c>
      <c r="AT36">
        <v>60100.619774999999</v>
      </c>
      <c r="AU36">
        <v>60465.27623499999</v>
      </c>
      <c r="AV36">
        <v>60666.559379999999</v>
      </c>
      <c r="AW36">
        <v>75564.219954999993</v>
      </c>
      <c r="AX36">
        <v>60726.131970000002</v>
      </c>
      <c r="AY36">
        <v>60940.051725000005</v>
      </c>
      <c r="AZ36">
        <v>61505.088715000005</v>
      </c>
    </row>
    <row r="37" spans="1:52">
      <c r="A37" t="s">
        <v>422</v>
      </c>
      <c r="B37" t="s">
        <v>423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>
      <c r="A38" t="s">
        <v>424</v>
      </c>
      <c r="B38" t="s">
        <v>63</v>
      </c>
      <c r="C38">
        <v>1975.3770159999999</v>
      </c>
      <c r="D38">
        <v>1940.0777875999997</v>
      </c>
      <c r="E38">
        <v>1904.7785592</v>
      </c>
      <c r="F38">
        <v>1869.4793307999998</v>
      </c>
      <c r="G38">
        <v>1834.1801023999997</v>
      </c>
      <c r="H38">
        <v>1798.8808739999995</v>
      </c>
      <c r="I38">
        <v>1763.5816455999995</v>
      </c>
      <c r="J38">
        <v>1728.2824171999996</v>
      </c>
      <c r="K38">
        <v>1692.9831887999994</v>
      </c>
      <c r="L38">
        <v>1657.6839603999995</v>
      </c>
      <c r="M38">
        <v>1622.3847319999998</v>
      </c>
      <c r="N38">
        <v>1622.3847319999998</v>
      </c>
      <c r="O38">
        <v>1557.9952599999999</v>
      </c>
      <c r="P38">
        <v>1540.7480800000001</v>
      </c>
      <c r="Q38">
        <v>1507.4035319999998</v>
      </c>
      <c r="R38">
        <v>1507.4035319999998</v>
      </c>
      <c r="S38">
        <v>1503.9540959999999</v>
      </c>
      <c r="T38">
        <v>1503.9540959999999</v>
      </c>
      <c r="U38">
        <v>1487.856728</v>
      </c>
      <c r="V38">
        <v>1471.75936</v>
      </c>
      <c r="W38">
        <v>1455.6619920000001</v>
      </c>
      <c r="X38">
        <v>1366.9827415</v>
      </c>
      <c r="Y38">
        <v>1278.3034909999999</v>
      </c>
      <c r="Z38">
        <v>1189.6242404999998</v>
      </c>
      <c r="AA38">
        <v>1100.94499</v>
      </c>
      <c r="AB38">
        <v>1034.8308</v>
      </c>
      <c r="AC38">
        <v>1813.253524</v>
      </c>
      <c r="AD38">
        <v>1748.2891459999998</v>
      </c>
      <c r="AE38">
        <v>1683.3247679999999</v>
      </c>
      <c r="AF38">
        <v>1618.3603899999998</v>
      </c>
      <c r="AG38">
        <v>1553.3960119999999</v>
      </c>
      <c r="AH38">
        <v>1488.431634</v>
      </c>
      <c r="AI38">
        <v>1423.4672559999999</v>
      </c>
      <c r="AJ38">
        <v>1358.5028779999998</v>
      </c>
      <c r="AK38">
        <v>1293.5385000000001</v>
      </c>
      <c r="AL38">
        <v>1228.574122</v>
      </c>
      <c r="AM38">
        <v>1228.574122</v>
      </c>
      <c r="AN38">
        <v>1092.3213999999998</v>
      </c>
      <c r="AO38">
        <v>956.06867799999998</v>
      </c>
      <c r="AP38">
        <v>1001.87143902</v>
      </c>
      <c r="AQ38">
        <v>1047.6742000400002</v>
      </c>
      <c r="AR38">
        <v>1093.4769610600001</v>
      </c>
      <c r="AS38">
        <v>1139.2797220800001</v>
      </c>
      <c r="AT38">
        <v>1185.0824831000002</v>
      </c>
      <c r="AU38">
        <v>1230.873746</v>
      </c>
      <c r="AV38">
        <v>1230.873746</v>
      </c>
      <c r="AW38">
        <v>1230.873746</v>
      </c>
      <c r="AX38">
        <v>1230.873746</v>
      </c>
      <c r="AY38">
        <v>1230.873746</v>
      </c>
      <c r="AZ38">
        <v>1230.873746</v>
      </c>
    </row>
    <row r="39" spans="1:52">
      <c r="A39" t="s">
        <v>64</v>
      </c>
      <c r="B39" t="s">
        <v>65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>
      <c r="A40" t="s">
        <v>425</v>
      </c>
      <c r="B40" t="s">
        <v>62</v>
      </c>
      <c r="C40">
        <v>304.78281487499999</v>
      </c>
      <c r="D40">
        <v>309.13685508750001</v>
      </c>
      <c r="E40">
        <v>313.49089530000003</v>
      </c>
      <c r="F40">
        <v>317.8449355125</v>
      </c>
      <c r="G40">
        <v>322.19897572500003</v>
      </c>
      <c r="H40">
        <v>326.55301593750005</v>
      </c>
      <c r="I40">
        <v>330.90705615000002</v>
      </c>
      <c r="J40">
        <v>335.26109636250004</v>
      </c>
      <c r="K40">
        <v>339.61513657500007</v>
      </c>
      <c r="L40">
        <v>343.96917678750003</v>
      </c>
      <c r="M40">
        <v>348.323217</v>
      </c>
      <c r="N40">
        <v>348.323217</v>
      </c>
      <c r="O40">
        <v>348.323217</v>
      </c>
      <c r="P40">
        <v>348.323217</v>
      </c>
      <c r="Q40">
        <v>347.98764549999999</v>
      </c>
      <c r="R40">
        <v>347.98764549999999</v>
      </c>
      <c r="S40">
        <v>409.06165850000002</v>
      </c>
      <c r="T40">
        <v>409.06165850000002</v>
      </c>
      <c r="U40">
        <v>409.06165850000002</v>
      </c>
      <c r="V40">
        <v>409.06165850000002</v>
      </c>
      <c r="W40">
        <v>375.67229424999999</v>
      </c>
      <c r="X40">
        <v>342.28292999999996</v>
      </c>
      <c r="Y40">
        <v>342.28292999999996</v>
      </c>
      <c r="Z40">
        <v>402.68579999999997</v>
      </c>
      <c r="AA40">
        <v>473.82695799999999</v>
      </c>
      <c r="AB40">
        <v>473.82695799999999</v>
      </c>
      <c r="AC40">
        <v>473.82695799999999</v>
      </c>
      <c r="AD40">
        <v>473.82695799999999</v>
      </c>
      <c r="AE40">
        <v>600.67298500000004</v>
      </c>
      <c r="AF40">
        <v>600.67298500000004</v>
      </c>
      <c r="AG40">
        <v>604.02869999999996</v>
      </c>
      <c r="AH40">
        <v>604.02869999999996</v>
      </c>
      <c r="AI40">
        <v>604.02869999999996</v>
      </c>
      <c r="AJ40">
        <v>533.55868499999997</v>
      </c>
      <c r="AK40">
        <v>533.55868499999997</v>
      </c>
      <c r="AL40">
        <v>533.55868499999997</v>
      </c>
      <c r="AM40">
        <v>533.55868499999997</v>
      </c>
      <c r="AN40">
        <v>544.54529590999994</v>
      </c>
      <c r="AO40">
        <v>555.53190682000002</v>
      </c>
      <c r="AP40">
        <v>566.51851772999999</v>
      </c>
      <c r="AQ40">
        <v>577.50512864000007</v>
      </c>
      <c r="AR40">
        <v>588.49173954999992</v>
      </c>
      <c r="AS40">
        <v>599.46492760000001</v>
      </c>
      <c r="AT40">
        <v>566.51180629999999</v>
      </c>
      <c r="AU40">
        <v>533.55868499999997</v>
      </c>
      <c r="AV40">
        <v>545.77348759999995</v>
      </c>
      <c r="AW40">
        <v>557.98829020000016</v>
      </c>
      <c r="AX40">
        <v>570.20309280000015</v>
      </c>
      <c r="AY40">
        <v>582.41789540000002</v>
      </c>
      <c r="AZ40">
        <v>594.632698</v>
      </c>
    </row>
    <row r="41" spans="1:52">
      <c r="A41" t="s">
        <v>426</v>
      </c>
      <c r="B41" t="s">
        <v>61</v>
      </c>
      <c r="C41">
        <v>2649.0853138749999</v>
      </c>
      <c r="D41">
        <v>2686.9293897875004</v>
      </c>
      <c r="E41">
        <v>2724.7734656999992</v>
      </c>
      <c r="F41">
        <v>2762.6175416124993</v>
      </c>
      <c r="G41">
        <v>2800.4616175249994</v>
      </c>
      <c r="H41">
        <v>2838.3056934374995</v>
      </c>
      <c r="I41">
        <v>2876.1497693499996</v>
      </c>
      <c r="J41">
        <v>2913.9938452624992</v>
      </c>
      <c r="K41">
        <v>2951.8379211749989</v>
      </c>
      <c r="L41">
        <v>2989.6819970874981</v>
      </c>
      <c r="M41">
        <v>3027.526073</v>
      </c>
      <c r="N41">
        <v>3027.526073</v>
      </c>
      <c r="O41">
        <v>3027.526073</v>
      </c>
      <c r="P41">
        <v>3027.526073</v>
      </c>
      <c r="Q41">
        <v>3027.526073</v>
      </c>
      <c r="R41">
        <v>3027.526073</v>
      </c>
      <c r="S41">
        <v>3027.526073</v>
      </c>
      <c r="T41">
        <v>3027.526073</v>
      </c>
      <c r="U41">
        <v>3027.526073</v>
      </c>
      <c r="V41">
        <v>3027.526073</v>
      </c>
      <c r="W41">
        <v>3027.526073</v>
      </c>
      <c r="X41">
        <v>2947.21039019</v>
      </c>
      <c r="Y41">
        <v>2866.8947073799995</v>
      </c>
      <c r="Z41">
        <v>2786.585736</v>
      </c>
      <c r="AA41">
        <v>3189.2715359999997</v>
      </c>
      <c r="AB41">
        <v>3004.7072109999999</v>
      </c>
      <c r="AC41">
        <v>2443.6316629999997</v>
      </c>
      <c r="AD41">
        <v>2443.6316629999997</v>
      </c>
      <c r="AE41">
        <v>2443.6316629999997</v>
      </c>
      <c r="AF41">
        <v>2443.6316629999997</v>
      </c>
      <c r="AG41">
        <v>2443.6316629999997</v>
      </c>
      <c r="AH41">
        <v>2443.6316629999997</v>
      </c>
      <c r="AI41">
        <v>3019.4723569999996</v>
      </c>
      <c r="AJ41">
        <v>3019.4723569999996</v>
      </c>
      <c r="AK41">
        <v>2443.6316629999997</v>
      </c>
      <c r="AL41">
        <v>2443.6316629999997</v>
      </c>
      <c r="AM41">
        <v>2689.2700010000003</v>
      </c>
      <c r="AN41">
        <v>2689.2700010000003</v>
      </c>
      <c r="AO41">
        <v>2443.6316629999997</v>
      </c>
      <c r="AP41">
        <v>2443.6316629999997</v>
      </c>
      <c r="AQ41">
        <v>2443.6316629999997</v>
      </c>
      <c r="AR41">
        <v>2443.6316629999997</v>
      </c>
      <c r="AS41">
        <v>2443.6316629999997</v>
      </c>
      <c r="AT41">
        <v>2443.6316629999997</v>
      </c>
      <c r="AU41">
        <v>2443.6316629999997</v>
      </c>
      <c r="AV41">
        <v>2443.6316629999997</v>
      </c>
      <c r="AW41">
        <v>2443.6316629999997</v>
      </c>
      <c r="AX41">
        <v>2443.6316629999997</v>
      </c>
      <c r="AY41">
        <v>2443.6316629999997</v>
      </c>
      <c r="AZ41">
        <v>2443.6316629999997</v>
      </c>
    </row>
    <row r="42" spans="1:52">
      <c r="A42" t="s">
        <v>427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>
      <c r="A43" t="s">
        <v>428</v>
      </c>
      <c r="B43" t="s">
        <v>66</v>
      </c>
      <c r="C43">
        <v>333.55807099999998</v>
      </c>
      <c r="D43">
        <v>338.32318629999992</v>
      </c>
      <c r="E43">
        <v>343.08830160000008</v>
      </c>
      <c r="F43">
        <v>347.85341690000007</v>
      </c>
      <c r="G43">
        <v>352.61853220000006</v>
      </c>
      <c r="H43">
        <v>357.38364750000005</v>
      </c>
      <c r="I43">
        <v>362.1487628000001</v>
      </c>
      <c r="J43">
        <v>366.91387810000009</v>
      </c>
      <c r="K43">
        <v>371.67899340000008</v>
      </c>
      <c r="L43">
        <v>376.44410870000013</v>
      </c>
      <c r="M43">
        <v>381.20922400000001</v>
      </c>
      <c r="N43">
        <v>381.20922400000001</v>
      </c>
      <c r="O43">
        <v>381.20922400000001</v>
      </c>
      <c r="P43">
        <v>381.20922400000001</v>
      </c>
      <c r="Q43">
        <v>381.20922400000001</v>
      </c>
      <c r="R43">
        <v>381.20922400000001</v>
      </c>
      <c r="S43">
        <v>381.20922400000001</v>
      </c>
      <c r="T43">
        <v>322.14864</v>
      </c>
      <c r="U43">
        <v>330.62182037499997</v>
      </c>
      <c r="V43">
        <v>339.09500074999994</v>
      </c>
      <c r="W43">
        <v>347.56818112500002</v>
      </c>
      <c r="X43">
        <v>356.04136149999999</v>
      </c>
      <c r="Y43">
        <v>364.51454187500002</v>
      </c>
      <c r="Z43">
        <v>372.98772224999999</v>
      </c>
      <c r="AA43">
        <v>381.46090262499996</v>
      </c>
      <c r="AB43">
        <v>389.93408299999999</v>
      </c>
      <c r="AC43">
        <v>389.93408299999999</v>
      </c>
      <c r="AD43">
        <v>389.93408299999999</v>
      </c>
      <c r="AE43">
        <v>389.93408299999999</v>
      </c>
      <c r="AF43">
        <v>389.93408299999999</v>
      </c>
      <c r="AG43">
        <v>389.93408299999999</v>
      </c>
      <c r="AH43">
        <v>569.12926399999992</v>
      </c>
      <c r="AI43">
        <v>539.70635487999994</v>
      </c>
      <c r="AJ43">
        <v>510.28344575999995</v>
      </c>
      <c r="AK43">
        <v>480.86053663999996</v>
      </c>
      <c r="AL43">
        <v>451.43762751999992</v>
      </c>
      <c r="AM43">
        <v>422.01471839999988</v>
      </c>
      <c r="AN43">
        <v>392.59180927999989</v>
      </c>
      <c r="AO43">
        <v>363.16890015999985</v>
      </c>
      <c r="AP43">
        <v>333.74599103999986</v>
      </c>
      <c r="AQ43">
        <v>304.32308191999977</v>
      </c>
      <c r="AR43">
        <v>274.90017279999978</v>
      </c>
      <c r="AS43">
        <v>245.47726367999974</v>
      </c>
      <c r="AT43">
        <v>216.05435455999975</v>
      </c>
      <c r="AU43">
        <v>186.577754</v>
      </c>
      <c r="AV43">
        <v>186.577754</v>
      </c>
      <c r="AW43">
        <v>186.577754</v>
      </c>
      <c r="AX43">
        <v>186.577754</v>
      </c>
      <c r="AY43">
        <v>186.577754</v>
      </c>
      <c r="AZ43">
        <v>186.577754</v>
      </c>
    </row>
    <row r="44" spans="1:52">
      <c r="A44" t="s">
        <v>429</v>
      </c>
      <c r="B44" t="s">
        <v>58</v>
      </c>
      <c r="C44">
        <v>649.4425</v>
      </c>
      <c r="D44">
        <v>658.72024999999996</v>
      </c>
      <c r="E44">
        <v>667.99800000000005</v>
      </c>
      <c r="F44">
        <v>677.27575000000002</v>
      </c>
      <c r="G44">
        <v>686.55349999999999</v>
      </c>
      <c r="H44">
        <v>695.83124999999995</v>
      </c>
      <c r="I44">
        <v>705.10900000000004</v>
      </c>
      <c r="J44">
        <v>714.38675000000001</v>
      </c>
      <c r="K44">
        <v>723.66449999999998</v>
      </c>
      <c r="L44">
        <v>732.94224999999994</v>
      </c>
      <c r="M44">
        <v>742.22</v>
      </c>
      <c r="N44">
        <v>743.47799999999995</v>
      </c>
      <c r="O44">
        <v>743.47799999999995</v>
      </c>
      <c r="P44">
        <v>743.47799999999995</v>
      </c>
      <c r="Q44">
        <v>743.47799999999995</v>
      </c>
      <c r="R44">
        <v>743.47799999999995</v>
      </c>
      <c r="S44">
        <v>734.04300000000001</v>
      </c>
      <c r="T44">
        <v>734.04300000000001</v>
      </c>
      <c r="U44">
        <v>730.26900000000001</v>
      </c>
      <c r="V44">
        <v>726.495</v>
      </c>
      <c r="W44">
        <v>445.96100000000001</v>
      </c>
      <c r="X44">
        <v>408.85</v>
      </c>
      <c r="Y44">
        <v>409.47899999999998</v>
      </c>
      <c r="Z44">
        <v>409.47899999999998</v>
      </c>
      <c r="AA44">
        <v>409.47899999999998</v>
      </c>
      <c r="AB44">
        <v>401.93099999999998</v>
      </c>
      <c r="AC44">
        <v>1229.6949999999999</v>
      </c>
      <c r="AD44">
        <v>1229.6949999999999</v>
      </c>
      <c r="AE44">
        <v>1229.6949999999999</v>
      </c>
      <c r="AF44">
        <v>1229.6949999999999</v>
      </c>
      <c r="AG44">
        <v>401.93099999999998</v>
      </c>
      <c r="AH44">
        <v>401.93099999999998</v>
      </c>
      <c r="AI44">
        <v>401.93099999999998</v>
      </c>
      <c r="AJ44">
        <v>401.93099999999998</v>
      </c>
      <c r="AK44">
        <v>401.93099999999998</v>
      </c>
      <c r="AL44">
        <v>401.93099999999998</v>
      </c>
      <c r="AM44">
        <v>401.93099999999998</v>
      </c>
      <c r="AN44">
        <v>401.93099999999998</v>
      </c>
      <c r="AO44">
        <v>401.93099999999998</v>
      </c>
      <c r="AP44">
        <v>401.93099999999998</v>
      </c>
      <c r="AQ44">
        <v>401.93099999999998</v>
      </c>
      <c r="AR44">
        <v>401.93099999999998</v>
      </c>
      <c r="AS44">
        <v>401.93099999999998</v>
      </c>
      <c r="AT44">
        <v>401.93099999999998</v>
      </c>
      <c r="AU44">
        <v>401.93099999999998</v>
      </c>
      <c r="AV44">
        <v>401.93099999999998</v>
      </c>
      <c r="AW44">
        <v>401.93099999999998</v>
      </c>
      <c r="AX44">
        <v>401.93099999999998</v>
      </c>
      <c r="AY44">
        <v>401.93099999999998</v>
      </c>
      <c r="AZ44">
        <v>401.93099999999998</v>
      </c>
    </row>
    <row r="45" spans="1:52">
      <c r="A45" t="s">
        <v>67</v>
      </c>
      <c r="B45" t="s">
        <v>68</v>
      </c>
      <c r="C45">
        <v>3460.8515637499995</v>
      </c>
      <c r="D45">
        <v>3510.2923003750002</v>
      </c>
      <c r="E45">
        <v>3559.7330369999995</v>
      </c>
      <c r="F45">
        <v>3609.1737736250002</v>
      </c>
      <c r="G45">
        <v>3658.6145102500004</v>
      </c>
      <c r="H45">
        <v>3708.0552468749997</v>
      </c>
      <c r="I45">
        <v>3757.4959834999986</v>
      </c>
      <c r="J45">
        <v>3806.9367201249997</v>
      </c>
      <c r="K45">
        <v>3856.3774567499995</v>
      </c>
      <c r="L45">
        <v>3905.8181933749984</v>
      </c>
      <c r="M45">
        <v>3955.2589299999995</v>
      </c>
      <c r="N45">
        <v>3920.0569449999998</v>
      </c>
      <c r="O45">
        <v>3884.8549599999997</v>
      </c>
      <c r="P45">
        <v>3849.652975</v>
      </c>
      <c r="Q45">
        <v>3814.4509900000003</v>
      </c>
      <c r="R45">
        <v>3785.1160025000004</v>
      </c>
      <c r="S45">
        <v>3755.781015</v>
      </c>
      <c r="T45">
        <v>3950.1411029499995</v>
      </c>
      <c r="U45">
        <v>4144.5011909000004</v>
      </c>
      <c r="V45">
        <v>4338.8703049999995</v>
      </c>
      <c r="W45">
        <v>4321.7206200000001</v>
      </c>
      <c r="X45">
        <v>4304.5709349999997</v>
      </c>
      <c r="Y45">
        <v>4287.4212500000003</v>
      </c>
      <c r="Z45">
        <v>4270.271565</v>
      </c>
      <c r="AA45">
        <v>4253.1218799999997</v>
      </c>
      <c r="AB45">
        <v>4235.9721950000003</v>
      </c>
      <c r="AC45">
        <v>4086.1381049999995</v>
      </c>
      <c r="AD45">
        <v>4069.8910349999996</v>
      </c>
      <c r="AE45">
        <v>3837.9189799999995</v>
      </c>
      <c r="AF45">
        <v>3772.0280849999995</v>
      </c>
      <c r="AG45">
        <v>3837.9189799999995</v>
      </c>
      <c r="AH45">
        <v>3955.2589299999995</v>
      </c>
      <c r="AI45">
        <v>3996.7792200000004</v>
      </c>
      <c r="AJ45">
        <v>4096.0668700000006</v>
      </c>
      <c r="AK45">
        <v>3776.5411599999998</v>
      </c>
      <c r="AL45">
        <v>3669.1299750000003</v>
      </c>
      <c r="AM45">
        <v>3669.1299750000003</v>
      </c>
      <c r="AN45">
        <v>4581.3126939999993</v>
      </c>
      <c r="AO45">
        <v>4581.3126939999993</v>
      </c>
      <c r="AP45">
        <v>4581.3126939999993</v>
      </c>
      <c r="AQ45">
        <v>4581.3126939999993</v>
      </c>
      <c r="AR45">
        <v>4581.3126939999993</v>
      </c>
      <c r="AS45">
        <v>4581.3126939999993</v>
      </c>
      <c r="AT45">
        <v>4581.3126939999993</v>
      </c>
      <c r="AU45">
        <v>4581.3126939999993</v>
      </c>
      <c r="AV45">
        <v>4581.3126939999993</v>
      </c>
      <c r="AW45">
        <v>4581.3126939999993</v>
      </c>
      <c r="AX45">
        <v>4581.3126939999993</v>
      </c>
      <c r="AY45">
        <v>4581.3126939999993</v>
      </c>
      <c r="AZ45">
        <v>4581.3126939999993</v>
      </c>
    </row>
    <row r="46" spans="1:52">
      <c r="A46" t="s">
        <v>69</v>
      </c>
      <c r="B46" t="s">
        <v>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>
      <c r="A47" t="s">
        <v>389</v>
      </c>
      <c r="C47">
        <v>10888.019091249998</v>
      </c>
      <c r="D47">
        <v>11043.562221124999</v>
      </c>
      <c r="E47">
        <v>11199.105351000002</v>
      </c>
      <c r="F47">
        <v>11354.648480875003</v>
      </c>
      <c r="G47">
        <v>11510.191610750002</v>
      </c>
      <c r="H47">
        <v>11665.734740625001</v>
      </c>
      <c r="I47">
        <v>11821.277870500002</v>
      </c>
      <c r="J47">
        <v>11976.821000375005</v>
      </c>
      <c r="K47">
        <v>12132.364130250004</v>
      </c>
      <c r="L47">
        <v>12287.907260125006</v>
      </c>
      <c r="M47">
        <v>12443.45039</v>
      </c>
      <c r="N47">
        <v>12418.899262000001</v>
      </c>
      <c r="O47">
        <v>12394.348134</v>
      </c>
      <c r="P47">
        <v>12369.797006000003</v>
      </c>
      <c r="Q47">
        <v>12345.245877999998</v>
      </c>
      <c r="R47">
        <v>12320.694750000001</v>
      </c>
      <c r="S47">
        <v>12296.143622000001</v>
      </c>
      <c r="T47">
        <v>12271.592494</v>
      </c>
      <c r="U47">
        <v>12247.041366000003</v>
      </c>
      <c r="V47">
        <v>12222.490238</v>
      </c>
      <c r="W47">
        <v>12197.939109999999</v>
      </c>
      <c r="X47">
        <v>12052.771539549998</v>
      </c>
      <c r="Y47">
        <v>11907.603969100001</v>
      </c>
      <c r="Z47">
        <v>11826.061730000001</v>
      </c>
      <c r="AA47">
        <v>11804.398969999998</v>
      </c>
      <c r="AB47">
        <v>11822.45127</v>
      </c>
      <c r="AC47">
        <v>11831.477419999999</v>
      </c>
      <c r="AD47">
        <v>11819.743424999999</v>
      </c>
      <c r="AE47">
        <v>11821.548655000001</v>
      </c>
      <c r="AF47">
        <v>11758.365605000001</v>
      </c>
      <c r="AG47">
        <v>11758.365605000001</v>
      </c>
      <c r="AH47">
        <v>11829.672189999999</v>
      </c>
      <c r="AI47">
        <v>11874.80294</v>
      </c>
      <c r="AJ47">
        <v>11876.60817</v>
      </c>
      <c r="AK47">
        <v>11888.342164999998</v>
      </c>
      <c r="AL47">
        <v>11859.458484999999</v>
      </c>
      <c r="AM47">
        <v>11839.600955</v>
      </c>
      <c r="AN47">
        <v>11833.418042249999</v>
      </c>
      <c r="AO47">
        <v>11831.512621984999</v>
      </c>
      <c r="AP47">
        <v>11823.97307889</v>
      </c>
      <c r="AQ47">
        <v>11816.37306059</v>
      </c>
      <c r="AR47">
        <v>11819.054729755002</v>
      </c>
      <c r="AS47">
        <v>11823.941487364998</v>
      </c>
      <c r="AT47">
        <v>11815.534531255002</v>
      </c>
      <c r="AU47">
        <v>11810.459127109998</v>
      </c>
      <c r="AV47">
        <v>11818.174680129998</v>
      </c>
      <c r="AW47">
        <v>11814.313293159999</v>
      </c>
      <c r="AX47">
        <v>11765.081963215</v>
      </c>
      <c r="AY47">
        <v>11763.430177764998</v>
      </c>
      <c r="AZ47">
        <v>11756.69937771</v>
      </c>
    </row>
    <row r="48" spans="1:52">
      <c r="A48" t="s">
        <v>78</v>
      </c>
      <c r="B48" t="s">
        <v>79</v>
      </c>
      <c r="C48">
        <v>1591.423071875</v>
      </c>
      <c r="D48">
        <v>1614.1576871874997</v>
      </c>
      <c r="E48">
        <v>1636.8923024999999</v>
      </c>
      <c r="F48">
        <v>1659.6269178124999</v>
      </c>
      <c r="G48">
        <v>1682.3615331250001</v>
      </c>
      <c r="H48">
        <v>1705.0961484375</v>
      </c>
      <c r="I48">
        <v>1727.83076375</v>
      </c>
      <c r="J48">
        <v>1750.5653790624999</v>
      </c>
      <c r="K48">
        <v>1773.2999943749999</v>
      </c>
      <c r="L48">
        <v>1796.0346096874996</v>
      </c>
      <c r="M48">
        <v>1818.7692249999998</v>
      </c>
      <c r="N48">
        <v>1818.7692249999998</v>
      </c>
      <c r="O48">
        <v>1818.7692249999998</v>
      </c>
      <c r="P48">
        <v>2209.6015200000002</v>
      </c>
      <c r="Q48">
        <v>2209.6015200000002</v>
      </c>
      <c r="R48">
        <v>2230.3616649999999</v>
      </c>
      <c r="S48">
        <v>2230.3616649999999</v>
      </c>
      <c r="T48">
        <v>2234.8747399999997</v>
      </c>
      <c r="U48">
        <v>2234.8747399999997</v>
      </c>
      <c r="V48">
        <v>2115.7295600000002</v>
      </c>
      <c r="W48">
        <v>2115.7295600000002</v>
      </c>
      <c r="X48">
        <v>2115.7295600000002</v>
      </c>
      <c r="Y48">
        <v>2081.43019</v>
      </c>
      <c r="Z48">
        <v>2085.9432649999999</v>
      </c>
      <c r="AA48">
        <v>2120.2426350000001</v>
      </c>
      <c r="AB48">
        <v>2120.2426350000001</v>
      </c>
      <c r="AC48">
        <v>2120.2426350000001</v>
      </c>
      <c r="AD48">
        <v>2014.6366799999996</v>
      </c>
      <c r="AE48">
        <v>2043.5203600000002</v>
      </c>
      <c r="AF48">
        <v>2097.6772600000004</v>
      </c>
      <c r="AG48">
        <v>1847.6529049999997</v>
      </c>
      <c r="AH48">
        <v>1847.6529049999997</v>
      </c>
      <c r="AI48">
        <v>2051.6438950000002</v>
      </c>
      <c r="AJ48">
        <v>2051.6438950000002</v>
      </c>
      <c r="AK48">
        <v>1996.5843799999998</v>
      </c>
      <c r="AL48">
        <v>1926.1804099999999</v>
      </c>
      <c r="AM48">
        <v>1925.2777950000002</v>
      </c>
      <c r="AN48">
        <v>1925.2777950000002</v>
      </c>
      <c r="AO48">
        <v>1923.472565</v>
      </c>
      <c r="AP48">
        <v>1923.472565</v>
      </c>
      <c r="AQ48">
        <v>1915.3490299999999</v>
      </c>
      <c r="AR48">
        <v>1907.2254950000001</v>
      </c>
      <c r="AS48">
        <v>1899.10196</v>
      </c>
      <c r="AT48">
        <v>1890.978425</v>
      </c>
      <c r="AU48">
        <v>1890.978425</v>
      </c>
      <c r="AV48">
        <v>1833.211065</v>
      </c>
      <c r="AW48">
        <v>1845.847675</v>
      </c>
      <c r="AX48">
        <v>1793.496005</v>
      </c>
      <c r="AY48">
        <v>1793.496005</v>
      </c>
      <c r="AZ48">
        <v>1843.1398299999998</v>
      </c>
    </row>
    <row r="49" spans="1:52">
      <c r="A49" t="s">
        <v>74</v>
      </c>
      <c r="B49" t="s">
        <v>75</v>
      </c>
      <c r="C49">
        <v>498.44406111111118</v>
      </c>
      <c r="D49">
        <v>505.56469055555567</v>
      </c>
      <c r="E49">
        <v>512.68532000000005</v>
      </c>
      <c r="F49">
        <v>519.80594944444454</v>
      </c>
      <c r="G49">
        <v>526.92657888888914</v>
      </c>
      <c r="H49">
        <v>534.04720833333363</v>
      </c>
      <c r="I49">
        <v>541.16783777777789</v>
      </c>
      <c r="J49">
        <v>548.28846722222249</v>
      </c>
      <c r="K49">
        <v>555.40909666666687</v>
      </c>
      <c r="L49">
        <v>562.52972611111136</v>
      </c>
      <c r="M49">
        <v>569.65035555555585</v>
      </c>
      <c r="N49">
        <v>576.77098500000022</v>
      </c>
      <c r="O49">
        <v>583.89161444444483</v>
      </c>
      <c r="P49">
        <v>591.01224388888932</v>
      </c>
      <c r="Q49">
        <v>598.13287333333369</v>
      </c>
      <c r="R49">
        <v>605.25350277777807</v>
      </c>
      <c r="S49">
        <v>612.37413222222278</v>
      </c>
      <c r="T49">
        <v>619.49476166666705</v>
      </c>
      <c r="U49">
        <v>626.61539111111153</v>
      </c>
      <c r="V49">
        <v>633.73602055555602</v>
      </c>
      <c r="W49">
        <v>640.85665000000051</v>
      </c>
      <c r="X49">
        <v>647.977279444445</v>
      </c>
      <c r="Y49">
        <v>655.09790888888961</v>
      </c>
      <c r="Z49">
        <v>662.21853833333398</v>
      </c>
      <c r="AA49">
        <v>669.33916777777836</v>
      </c>
      <c r="AB49">
        <v>676.45979722222285</v>
      </c>
      <c r="AC49">
        <v>683.58042666666734</v>
      </c>
      <c r="AD49">
        <v>690.70105611111194</v>
      </c>
      <c r="AE49">
        <v>697.8216855555562</v>
      </c>
      <c r="AF49">
        <v>704.94231499999989</v>
      </c>
      <c r="AG49">
        <v>704.94231499999989</v>
      </c>
      <c r="AH49">
        <v>704.94231499999989</v>
      </c>
      <c r="AI49">
        <v>704.94231499999989</v>
      </c>
      <c r="AJ49">
        <v>704.94231499999989</v>
      </c>
      <c r="AK49">
        <v>704.94231499999989</v>
      </c>
      <c r="AL49">
        <v>704.94231499999989</v>
      </c>
      <c r="AM49">
        <v>704.94231499999989</v>
      </c>
      <c r="AN49">
        <v>704.94231499999989</v>
      </c>
      <c r="AO49">
        <v>704.94231499999989</v>
      </c>
      <c r="AP49">
        <v>704.94231499999989</v>
      </c>
      <c r="AQ49">
        <v>704.94231499999989</v>
      </c>
      <c r="AR49">
        <v>704.94231499999989</v>
      </c>
      <c r="AS49">
        <v>704.94231499999989</v>
      </c>
      <c r="AT49">
        <v>704.94231499999989</v>
      </c>
      <c r="AU49">
        <v>704.94231499999989</v>
      </c>
      <c r="AV49">
        <v>704.94231499999989</v>
      </c>
      <c r="AW49">
        <v>704.94231499999989</v>
      </c>
      <c r="AX49">
        <v>704.94231499999989</v>
      </c>
      <c r="AY49">
        <v>704.94231499999989</v>
      </c>
      <c r="AZ49">
        <v>704.94231499999989</v>
      </c>
    </row>
    <row r="50" spans="1:52">
      <c r="A50" t="s">
        <v>76</v>
      </c>
      <c r="B50" t="s">
        <v>77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>
      <c r="A51" t="s">
        <v>430</v>
      </c>
      <c r="B51" t="s">
        <v>80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>
      <c r="A52" t="s">
        <v>390</v>
      </c>
      <c r="C52">
        <v>10784.1115935</v>
      </c>
      <c r="D52">
        <v>10938.17033055</v>
      </c>
      <c r="E52">
        <v>11092.229067599999</v>
      </c>
      <c r="F52">
        <v>11246.287804649997</v>
      </c>
      <c r="G52">
        <v>11400.346541700001</v>
      </c>
      <c r="H52">
        <v>11554.405278749999</v>
      </c>
      <c r="I52">
        <v>11708.464015799997</v>
      </c>
      <c r="J52">
        <v>11862.522752849996</v>
      </c>
      <c r="K52">
        <v>12016.581489899998</v>
      </c>
      <c r="L52">
        <v>12170.640226950001</v>
      </c>
      <c r="M52">
        <v>12324.698963999999</v>
      </c>
      <c r="N52">
        <v>12568.220088</v>
      </c>
      <c r="O52">
        <v>12584.033147999999</v>
      </c>
      <c r="P52">
        <v>12340.512023999998</v>
      </c>
      <c r="Q52">
        <v>12359.487695999998</v>
      </c>
      <c r="R52">
        <v>12308.885903999999</v>
      </c>
      <c r="S52">
        <v>12230.874808</v>
      </c>
      <c r="T52">
        <v>12144.1138188</v>
      </c>
      <c r="U52">
        <v>12145.062602399998</v>
      </c>
      <c r="V52">
        <v>12145.378863600001</v>
      </c>
      <c r="W52">
        <v>12145.062602399998</v>
      </c>
      <c r="X52">
        <v>12145.062602399998</v>
      </c>
      <c r="Y52">
        <v>12145.062602399998</v>
      </c>
      <c r="Z52">
        <v>12103.2107036</v>
      </c>
      <c r="AA52">
        <v>12103.2107036</v>
      </c>
      <c r="AB52">
        <v>12103.316123999999</v>
      </c>
      <c r="AC52">
        <v>11065.979387999998</v>
      </c>
      <c r="AD52">
        <v>11065.979387999998</v>
      </c>
      <c r="AE52">
        <v>11096.551303999999</v>
      </c>
      <c r="AF52">
        <v>11064.925183999998</v>
      </c>
      <c r="AG52">
        <v>11107.093344000001</v>
      </c>
      <c r="AH52">
        <v>11223.055783999998</v>
      </c>
      <c r="AI52">
        <v>11223.055783999998</v>
      </c>
      <c r="AJ52">
        <v>11223.055783999998</v>
      </c>
      <c r="AK52">
        <v>11223.055783999998</v>
      </c>
      <c r="AL52">
        <v>11223.055783999998</v>
      </c>
      <c r="AM52">
        <v>11223.055783999998</v>
      </c>
      <c r="AN52">
        <v>11201.971704</v>
      </c>
      <c r="AO52">
        <v>11201.971704</v>
      </c>
      <c r="AP52">
        <v>11201.971704</v>
      </c>
      <c r="AQ52">
        <v>11201.971704</v>
      </c>
      <c r="AR52">
        <v>11155.586728</v>
      </c>
      <c r="AS52">
        <v>11246.248272000001</v>
      </c>
      <c r="AT52">
        <v>11246.248272000001</v>
      </c>
      <c r="AU52">
        <v>11148.207299999998</v>
      </c>
      <c r="AV52">
        <v>11246.248272000001</v>
      </c>
      <c r="AW52">
        <v>11246.248272000001</v>
      </c>
      <c r="AX52">
        <v>11246.248272000001</v>
      </c>
      <c r="AY52">
        <v>11246.248272000001</v>
      </c>
      <c r="AZ52">
        <v>11246.248272000001</v>
      </c>
    </row>
    <row r="53" spans="1:52">
      <c r="A53" t="s">
        <v>81</v>
      </c>
      <c r="B53" t="s">
        <v>82</v>
      </c>
      <c r="C53">
        <v>397.68166359649121</v>
      </c>
      <c r="D53">
        <v>403.36283021929825</v>
      </c>
      <c r="E53">
        <v>409.04399684210546</v>
      </c>
      <c r="F53">
        <v>414.72516346491244</v>
      </c>
      <c r="G53">
        <v>420.40633008771948</v>
      </c>
      <c r="H53">
        <v>426.08749671052652</v>
      </c>
      <c r="I53">
        <v>431.76866333333362</v>
      </c>
      <c r="J53">
        <v>437.4498299561406</v>
      </c>
      <c r="K53">
        <v>443.1309965789477</v>
      </c>
      <c r="L53">
        <v>448.81216320175474</v>
      </c>
      <c r="M53">
        <v>454.49332982456184</v>
      </c>
      <c r="N53">
        <v>460.17449644736882</v>
      </c>
      <c r="O53">
        <v>465.85566307017586</v>
      </c>
      <c r="P53">
        <v>471.53682969298296</v>
      </c>
      <c r="Q53">
        <v>477.21799631579006</v>
      </c>
      <c r="R53">
        <v>482.8991629385971</v>
      </c>
      <c r="S53">
        <v>488.5803295614042</v>
      </c>
      <c r="T53">
        <v>494.26149618421118</v>
      </c>
      <c r="U53">
        <v>499.94266280701828</v>
      </c>
      <c r="V53">
        <v>505.62382942982526</v>
      </c>
      <c r="W53">
        <v>511.3049960526323</v>
      </c>
      <c r="X53">
        <v>516.98616267543935</v>
      </c>
      <c r="Y53">
        <v>522.6673292982465</v>
      </c>
      <c r="Z53">
        <v>528.34849592105354</v>
      </c>
      <c r="AA53">
        <v>534.02966254386058</v>
      </c>
      <c r="AB53">
        <v>539.71082916666762</v>
      </c>
      <c r="AC53">
        <v>545.39199578947466</v>
      </c>
      <c r="AD53">
        <v>551.0731624122817</v>
      </c>
      <c r="AE53">
        <v>556.75432903508886</v>
      </c>
      <c r="AF53">
        <v>562.43549565789579</v>
      </c>
      <c r="AG53">
        <v>568.11666228070283</v>
      </c>
      <c r="AH53">
        <v>573.79782890350987</v>
      </c>
      <c r="AI53">
        <v>579.47899552631691</v>
      </c>
      <c r="AJ53">
        <v>585.16016214912406</v>
      </c>
      <c r="AK53">
        <v>590.8413287719311</v>
      </c>
      <c r="AL53">
        <v>596.52249539473814</v>
      </c>
      <c r="AM53">
        <v>602.20366201754518</v>
      </c>
      <c r="AN53">
        <v>607.88482864035234</v>
      </c>
      <c r="AO53">
        <v>613.56599526315938</v>
      </c>
      <c r="AP53">
        <v>619.24716188596642</v>
      </c>
      <c r="AQ53">
        <v>624.92832850877346</v>
      </c>
      <c r="AR53">
        <v>630.6094951315805</v>
      </c>
      <c r="AS53">
        <v>636.29066175438743</v>
      </c>
      <c r="AT53">
        <v>641.9718283771947</v>
      </c>
      <c r="AU53">
        <v>647.65299500000003</v>
      </c>
      <c r="AV53">
        <v>648.32413800000006</v>
      </c>
      <c r="AW53">
        <v>648.32413800000006</v>
      </c>
      <c r="AX53">
        <v>648.32413800000006</v>
      </c>
      <c r="AY53">
        <v>648.32413800000006</v>
      </c>
      <c r="AZ53">
        <v>648.32413800000006</v>
      </c>
    </row>
    <row r="54" spans="1:52">
      <c r="A54" t="s">
        <v>431</v>
      </c>
      <c r="B54" t="s">
        <v>83</v>
      </c>
      <c r="C54">
        <v>8638.0255499999985</v>
      </c>
      <c r="D54">
        <v>8174.7132705000004</v>
      </c>
      <c r="E54">
        <v>7711.4009910000004</v>
      </c>
      <c r="F54">
        <v>7248.0887115000014</v>
      </c>
      <c r="G54">
        <v>6784.7764320000006</v>
      </c>
      <c r="H54">
        <v>6321.4641525000006</v>
      </c>
      <c r="I54">
        <v>5858.1518730000016</v>
      </c>
      <c r="J54">
        <v>5394.8395935000017</v>
      </c>
      <c r="K54">
        <v>4931.527313999999</v>
      </c>
      <c r="L54">
        <v>4468.2150345</v>
      </c>
      <c r="M54">
        <v>4004.9027550000001</v>
      </c>
      <c r="N54">
        <v>4004.9027550000001</v>
      </c>
      <c r="O54">
        <v>4004.9027550000001</v>
      </c>
      <c r="P54">
        <v>4004.9027550000001</v>
      </c>
      <c r="Q54">
        <v>4004.9027550000001</v>
      </c>
      <c r="R54">
        <v>5201.7702449999997</v>
      </c>
      <c r="S54">
        <v>5298.35005</v>
      </c>
      <c r="T54">
        <v>5045.8435037499994</v>
      </c>
      <c r="U54">
        <v>4793.3369575000006</v>
      </c>
      <c r="V54">
        <v>4540.83041125</v>
      </c>
      <c r="W54">
        <v>4288.3238650000003</v>
      </c>
      <c r="X54">
        <v>4288.3238650000003</v>
      </c>
      <c r="Y54">
        <v>3709.7476499999998</v>
      </c>
      <c r="Z54">
        <v>4124.9505499999996</v>
      </c>
      <c r="AA54">
        <v>3713.3581099999992</v>
      </c>
      <c r="AB54">
        <v>4341.5781499999994</v>
      </c>
      <c r="AC54">
        <v>4458.9180999999999</v>
      </c>
      <c r="AD54">
        <v>4491.4122400000006</v>
      </c>
      <c r="AE54">
        <v>4518.4906900000005</v>
      </c>
      <c r="AF54">
        <v>4534.73776</v>
      </c>
      <c r="AG54">
        <v>4569.0371299999997</v>
      </c>
      <c r="AH54">
        <v>4625.9018749999996</v>
      </c>
      <c r="AI54">
        <v>4648.4672499999997</v>
      </c>
      <c r="AJ54">
        <v>4648.4672499999997</v>
      </c>
      <c r="AK54">
        <v>4648.4672499999997</v>
      </c>
      <c r="AL54">
        <v>4689.0849250000001</v>
      </c>
      <c r="AM54">
        <v>4569.9397449999997</v>
      </c>
      <c r="AN54">
        <v>4569.9397449999997</v>
      </c>
      <c r="AO54">
        <v>4689.0849250000001</v>
      </c>
      <c r="AP54">
        <v>4689.0849250000001</v>
      </c>
      <c r="AQ54">
        <v>4689.0849250000001</v>
      </c>
      <c r="AR54">
        <v>4681.5029589999995</v>
      </c>
      <c r="AS54">
        <v>4673.9209930000006</v>
      </c>
      <c r="AT54">
        <v>4666.3390270000009</v>
      </c>
      <c r="AU54">
        <v>4658.7570610000021</v>
      </c>
      <c r="AV54">
        <v>4651.1750949999996</v>
      </c>
      <c r="AW54">
        <v>4651.1750949999996</v>
      </c>
      <c r="AX54">
        <v>4651.1750949999996</v>
      </c>
      <c r="AY54">
        <v>4651.1750949999996</v>
      </c>
      <c r="AZ54">
        <v>4651.1750949999996</v>
      </c>
    </row>
    <row r="55" spans="1:52">
      <c r="A55" t="s">
        <v>190</v>
      </c>
      <c r="B55" t="s">
        <v>191</v>
      </c>
      <c r="C55">
        <v>238.91883031578948</v>
      </c>
      <c r="D55">
        <v>242.33195646315787</v>
      </c>
      <c r="E55">
        <v>245.74508261052631</v>
      </c>
      <c r="F55">
        <v>249.15820875789473</v>
      </c>
      <c r="G55">
        <v>252.57133490526314</v>
      </c>
      <c r="H55">
        <v>255.98446105263159</v>
      </c>
      <c r="I55">
        <v>259.39758720000003</v>
      </c>
      <c r="J55">
        <v>262.81071334736839</v>
      </c>
      <c r="K55">
        <v>266.22383949473692</v>
      </c>
      <c r="L55">
        <v>269.63696564210534</v>
      </c>
      <c r="M55">
        <v>273.0500917894737</v>
      </c>
      <c r="N55">
        <v>276.46321793684211</v>
      </c>
      <c r="O55">
        <v>279.87634408421059</v>
      </c>
      <c r="P55">
        <v>283.28947023157906</v>
      </c>
      <c r="Q55">
        <v>286.70259637894742</v>
      </c>
      <c r="R55">
        <v>290.11572252631584</v>
      </c>
      <c r="S55">
        <v>293.52884867368431</v>
      </c>
      <c r="T55">
        <v>296.94197482105267</v>
      </c>
      <c r="U55">
        <v>300.35510096842114</v>
      </c>
      <c r="V55">
        <v>303.76822711578956</v>
      </c>
      <c r="W55">
        <v>307.18135326315803</v>
      </c>
      <c r="X55">
        <v>310.59447941052639</v>
      </c>
      <c r="Y55">
        <v>314.00760555789481</v>
      </c>
      <c r="Z55">
        <v>317.42073170526334</v>
      </c>
      <c r="AA55">
        <v>320.8338578526317</v>
      </c>
      <c r="AB55">
        <v>324.246984</v>
      </c>
      <c r="AC55">
        <v>324.246984</v>
      </c>
      <c r="AD55">
        <v>324.246984</v>
      </c>
      <c r="AE55">
        <v>314.47358200000002</v>
      </c>
      <c r="AF55">
        <v>314.47358200000002</v>
      </c>
      <c r="AG55">
        <v>314.47358200000002</v>
      </c>
      <c r="AH55">
        <v>314.47358200000002</v>
      </c>
      <c r="AI55">
        <v>314.47358200000002</v>
      </c>
      <c r="AJ55">
        <v>314.47358200000002</v>
      </c>
      <c r="AK55">
        <v>314.47358200000002</v>
      </c>
      <c r="AL55">
        <v>314.47358200000002</v>
      </c>
      <c r="AM55">
        <v>314.47358200000002</v>
      </c>
      <c r="AN55">
        <v>314.47358200000002</v>
      </c>
      <c r="AO55">
        <v>314.47358200000002</v>
      </c>
      <c r="AP55">
        <v>314.47358200000002</v>
      </c>
      <c r="AQ55">
        <v>314.47358200000002</v>
      </c>
      <c r="AR55">
        <v>314.47358200000002</v>
      </c>
      <c r="AS55">
        <v>314.47358200000002</v>
      </c>
      <c r="AT55">
        <v>314.47358200000002</v>
      </c>
      <c r="AU55">
        <v>314.47358200000002</v>
      </c>
      <c r="AV55">
        <v>314.47358200000002</v>
      </c>
      <c r="AW55">
        <v>314.47358200000002</v>
      </c>
      <c r="AX55">
        <v>314.47358200000002</v>
      </c>
      <c r="AY55">
        <v>314.47358200000002</v>
      </c>
      <c r="AZ55">
        <v>314.47358200000002</v>
      </c>
    </row>
    <row r="56" spans="1:52">
      <c r="A56" t="s">
        <v>84</v>
      </c>
      <c r="B56" t="s">
        <v>85</v>
      </c>
      <c r="C56">
        <v>112.2765</v>
      </c>
      <c r="D56">
        <v>113.88045</v>
      </c>
      <c r="E56">
        <v>115.48439999999997</v>
      </c>
      <c r="F56">
        <v>117.08834999999998</v>
      </c>
      <c r="G56">
        <v>118.69229999999995</v>
      </c>
      <c r="H56">
        <v>120.29624999999994</v>
      </c>
      <c r="I56">
        <v>121.90019999999996</v>
      </c>
      <c r="J56">
        <v>123.50414999999995</v>
      </c>
      <c r="K56">
        <v>125.10809999999995</v>
      </c>
      <c r="L56">
        <v>126.71204999999995</v>
      </c>
      <c r="M56">
        <v>128.31599999999995</v>
      </c>
      <c r="N56">
        <v>129.91994999999994</v>
      </c>
      <c r="O56">
        <v>131.52389999999994</v>
      </c>
      <c r="P56">
        <v>133.12784999999994</v>
      </c>
      <c r="Q56">
        <v>134.73179999999994</v>
      </c>
      <c r="R56">
        <v>136.33574999999988</v>
      </c>
      <c r="S56">
        <v>137.9396999999999</v>
      </c>
      <c r="T56">
        <v>139.5436499999999</v>
      </c>
      <c r="U56">
        <v>141.1475999999999</v>
      </c>
      <c r="V56">
        <v>142.75154999999987</v>
      </c>
      <c r="W56">
        <v>144.35549999999989</v>
      </c>
      <c r="X56">
        <v>145.95944999999986</v>
      </c>
      <c r="Y56">
        <v>147.56339999999989</v>
      </c>
      <c r="Z56">
        <v>149.16734999999986</v>
      </c>
      <c r="AA56">
        <v>150.77129999999988</v>
      </c>
      <c r="AB56">
        <v>152.37524999999988</v>
      </c>
      <c r="AC56">
        <v>153.97919999999985</v>
      </c>
      <c r="AD56">
        <v>155.58314999999985</v>
      </c>
      <c r="AE56">
        <v>157.18709999999987</v>
      </c>
      <c r="AF56">
        <v>158.79104999999984</v>
      </c>
      <c r="AG56">
        <v>160.39499999999987</v>
      </c>
      <c r="AH56">
        <v>161.99894999999984</v>
      </c>
      <c r="AI56">
        <v>163.60289999999981</v>
      </c>
      <c r="AJ56">
        <v>165.20684999999983</v>
      </c>
      <c r="AK56">
        <v>166.8107999999998</v>
      </c>
      <c r="AL56">
        <v>168.41474999999983</v>
      </c>
      <c r="AM56">
        <v>170.0186999999998</v>
      </c>
      <c r="AN56">
        <v>171.62264999999982</v>
      </c>
      <c r="AO56">
        <v>173.22659999999982</v>
      </c>
      <c r="AP56">
        <v>174.83054999999982</v>
      </c>
      <c r="AQ56">
        <v>176.43449999999982</v>
      </c>
      <c r="AR56">
        <v>178.03844999999978</v>
      </c>
      <c r="AS56">
        <v>179.64239999999975</v>
      </c>
      <c r="AT56">
        <v>181.24634999999978</v>
      </c>
      <c r="AU56">
        <v>182.85029999999998</v>
      </c>
      <c r="AV56">
        <v>182.85029999999998</v>
      </c>
      <c r="AW56">
        <v>182.85029999999998</v>
      </c>
      <c r="AX56">
        <v>182.85029999999998</v>
      </c>
      <c r="AY56">
        <v>182.85029999999998</v>
      </c>
      <c r="AZ56">
        <v>182.85029999999998</v>
      </c>
    </row>
    <row r="57" spans="1:52">
      <c r="A57" t="s">
        <v>88</v>
      </c>
      <c r="B57" t="s">
        <v>89</v>
      </c>
      <c r="C57">
        <v>616.82452562499998</v>
      </c>
      <c r="D57">
        <v>625.63630456249996</v>
      </c>
      <c r="E57">
        <v>634.44808350000005</v>
      </c>
      <c r="F57">
        <v>643.25986243750003</v>
      </c>
      <c r="G57">
        <v>652.07164137500024</v>
      </c>
      <c r="H57">
        <v>660.88342031250033</v>
      </c>
      <c r="I57">
        <v>669.69519925000031</v>
      </c>
      <c r="J57">
        <v>678.50697818750029</v>
      </c>
      <c r="K57">
        <v>687.31875712500027</v>
      </c>
      <c r="L57">
        <v>696.13053606250048</v>
      </c>
      <c r="M57">
        <v>704.94231499999989</v>
      </c>
      <c r="N57">
        <v>704.94231499999989</v>
      </c>
      <c r="O57">
        <v>704.94231499999989</v>
      </c>
      <c r="P57">
        <v>704.94231499999989</v>
      </c>
      <c r="Q57">
        <v>704.94231499999989</v>
      </c>
      <c r="R57">
        <v>704.94231499999989</v>
      </c>
      <c r="S57">
        <v>704.94231499999989</v>
      </c>
      <c r="T57">
        <v>704.94231499999989</v>
      </c>
      <c r="U57">
        <v>704.94231499999989</v>
      </c>
      <c r="V57">
        <v>704.94231499999989</v>
      </c>
      <c r="W57">
        <v>704.94231499999989</v>
      </c>
      <c r="X57">
        <v>704.94231499999989</v>
      </c>
      <c r="Y57">
        <v>704.03969999999993</v>
      </c>
      <c r="Z57">
        <v>703.13708499999996</v>
      </c>
      <c r="AA57">
        <v>702.23446999999999</v>
      </c>
      <c r="AB57">
        <v>701.33185500000002</v>
      </c>
      <c r="AC57">
        <v>700.42923999999994</v>
      </c>
      <c r="AD57">
        <v>699.52662499999997</v>
      </c>
      <c r="AE57">
        <v>698.62401</v>
      </c>
      <c r="AF57">
        <v>697.72139499999992</v>
      </c>
      <c r="AG57">
        <v>696.81878000000006</v>
      </c>
      <c r="AH57">
        <v>695.91616500000009</v>
      </c>
      <c r="AI57">
        <v>695.0135499999999</v>
      </c>
      <c r="AJ57">
        <v>694.11093499999993</v>
      </c>
      <c r="AK57">
        <v>693.20831999999996</v>
      </c>
      <c r="AL57">
        <v>692.3057050000001</v>
      </c>
      <c r="AM57">
        <v>691.40309000000002</v>
      </c>
      <c r="AN57">
        <v>690.50047499999994</v>
      </c>
      <c r="AO57">
        <v>689.59785999999997</v>
      </c>
      <c r="AP57">
        <v>688.695245</v>
      </c>
      <c r="AQ57">
        <v>687.79263000000003</v>
      </c>
      <c r="AR57">
        <v>686.89001500000006</v>
      </c>
      <c r="AS57">
        <v>685.98739999999998</v>
      </c>
      <c r="AT57">
        <v>685.0847849999999</v>
      </c>
      <c r="AU57">
        <v>684.18216999999993</v>
      </c>
      <c r="AV57">
        <v>683.27955500000007</v>
      </c>
      <c r="AW57">
        <v>682.37693999999999</v>
      </c>
      <c r="AX57">
        <v>681.47432499999991</v>
      </c>
      <c r="AY57">
        <v>680.57170999999994</v>
      </c>
      <c r="AZ57">
        <v>680.57170999999994</v>
      </c>
    </row>
    <row r="58" spans="1:52">
      <c r="A58" t="s">
        <v>432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>
      <c r="A59" t="s">
        <v>92</v>
      </c>
      <c r="B59" t="s">
        <v>93</v>
      </c>
      <c r="C59">
        <v>137.65516026315788</v>
      </c>
      <c r="D59">
        <v>139.62166255263156</v>
      </c>
      <c r="E59">
        <v>141.5881648421053</v>
      </c>
      <c r="F59">
        <v>143.55466713157895</v>
      </c>
      <c r="G59">
        <v>145.52116942105269</v>
      </c>
      <c r="H59">
        <v>147.48767171052634</v>
      </c>
      <c r="I59">
        <v>149.45417400000002</v>
      </c>
      <c r="J59">
        <v>151.42067628947376</v>
      </c>
      <c r="K59">
        <v>153.38717857894744</v>
      </c>
      <c r="L59">
        <v>155.35368086842112</v>
      </c>
      <c r="M59">
        <v>157.3201831578948</v>
      </c>
      <c r="N59">
        <v>159.28668544736851</v>
      </c>
      <c r="O59">
        <v>161.25318773684216</v>
      </c>
      <c r="P59">
        <v>163.2196900263159</v>
      </c>
      <c r="Q59">
        <v>165.18619231578958</v>
      </c>
      <c r="R59">
        <v>167.15269460526326</v>
      </c>
      <c r="S59">
        <v>169.11919689473697</v>
      </c>
      <c r="T59">
        <v>171.08569918421065</v>
      </c>
      <c r="U59">
        <v>173.05220147368433</v>
      </c>
      <c r="V59">
        <v>175.01870376315804</v>
      </c>
      <c r="W59">
        <v>176.98520605263172</v>
      </c>
      <c r="X59">
        <v>178.95170834210543</v>
      </c>
      <c r="Y59">
        <v>180.91821063157911</v>
      </c>
      <c r="Z59">
        <v>182.88471292105282</v>
      </c>
      <c r="AA59">
        <v>184.8512152105265</v>
      </c>
      <c r="AB59">
        <v>186.81771750000019</v>
      </c>
      <c r="AC59">
        <v>188.78421978947389</v>
      </c>
      <c r="AD59">
        <v>190.75072207894758</v>
      </c>
      <c r="AE59">
        <v>192.71722436842128</v>
      </c>
      <c r="AF59">
        <v>194.68372665789497</v>
      </c>
      <c r="AG59">
        <v>196.65022894736862</v>
      </c>
      <c r="AH59">
        <v>198.6167312368423</v>
      </c>
      <c r="AI59">
        <v>200.58323352631592</v>
      </c>
      <c r="AJ59">
        <v>202.5497358157896</v>
      </c>
      <c r="AK59">
        <v>204.51623810526331</v>
      </c>
      <c r="AL59">
        <v>206.48274039473696</v>
      </c>
      <c r="AM59">
        <v>208.44924268421067</v>
      </c>
      <c r="AN59">
        <v>210.41574497368427</v>
      </c>
      <c r="AO59">
        <v>212.38224726315795</v>
      </c>
      <c r="AP59">
        <v>214.34874955263166</v>
      </c>
      <c r="AQ59">
        <v>216.31525184210531</v>
      </c>
      <c r="AR59">
        <v>218.28175413157899</v>
      </c>
      <c r="AS59">
        <v>220.24825642105264</v>
      </c>
      <c r="AT59">
        <v>222.2147587105263</v>
      </c>
      <c r="AU59">
        <v>224.18126099999998</v>
      </c>
      <c r="AV59">
        <v>224.18126099999998</v>
      </c>
      <c r="AW59">
        <v>224.18126099999998</v>
      </c>
      <c r="AX59">
        <v>224.18126099999998</v>
      </c>
      <c r="AY59">
        <v>224.18126099999998</v>
      </c>
      <c r="AZ59">
        <v>224.18126099999998</v>
      </c>
    </row>
    <row r="60" spans="1:52">
      <c r="A60" t="s">
        <v>90</v>
      </c>
      <c r="B60" t="s">
        <v>91</v>
      </c>
      <c r="C60">
        <v>5095.5368625000001</v>
      </c>
      <c r="D60">
        <v>5168.3302462499996</v>
      </c>
      <c r="E60">
        <v>5241.12363</v>
      </c>
      <c r="F60">
        <v>5313.9170137499996</v>
      </c>
      <c r="G60">
        <v>5386.7103975</v>
      </c>
      <c r="H60">
        <v>5459.5037812500004</v>
      </c>
      <c r="I60">
        <v>5532.2971649999999</v>
      </c>
      <c r="J60">
        <v>5605.0905487500004</v>
      </c>
      <c r="K60">
        <v>5677.8839324999999</v>
      </c>
      <c r="L60">
        <v>5750.6773162499994</v>
      </c>
      <c r="M60">
        <v>5823.4706999999999</v>
      </c>
      <c r="N60">
        <v>5839.7668319999993</v>
      </c>
      <c r="O60">
        <v>5837.8496400000004</v>
      </c>
      <c r="P60">
        <v>5751.576</v>
      </c>
      <c r="Q60">
        <v>5749.6588079999992</v>
      </c>
      <c r="R60">
        <v>5655.7163999999993</v>
      </c>
      <c r="S60">
        <v>5654.7578040000008</v>
      </c>
      <c r="T60">
        <v>5655.7163999999993</v>
      </c>
      <c r="U60">
        <v>5640.3788640000002</v>
      </c>
      <c r="V60">
        <v>5640.3788640000002</v>
      </c>
      <c r="W60">
        <v>5624.0827319999999</v>
      </c>
      <c r="X60">
        <v>5630.7929039999999</v>
      </c>
      <c r="Y60">
        <v>5630.7929039999999</v>
      </c>
      <c r="Z60">
        <v>5641.3374599999997</v>
      </c>
      <c r="AA60">
        <v>5636.5444799999996</v>
      </c>
      <c r="AB60">
        <v>5636.5444799999996</v>
      </c>
      <c r="AC60">
        <v>5616.4139639999994</v>
      </c>
      <c r="AD60">
        <v>5622.16554</v>
      </c>
      <c r="AE60">
        <v>5624.0827319999999</v>
      </c>
      <c r="AF60">
        <v>5594.3662560000002</v>
      </c>
      <c r="AG60">
        <v>5611.6209840000001</v>
      </c>
      <c r="AH60">
        <v>5607.7865999999995</v>
      </c>
      <c r="AI60">
        <v>5607.7865999999995</v>
      </c>
      <c r="AJ60">
        <v>5608.7451959999999</v>
      </c>
      <c r="AK60">
        <v>5503.2996359999997</v>
      </c>
      <c r="AL60">
        <v>5494.6722719999998</v>
      </c>
      <c r="AM60">
        <v>5660.5093799999995</v>
      </c>
      <c r="AN60">
        <v>5654.7578040000008</v>
      </c>
      <c r="AO60">
        <v>5673.9297239999996</v>
      </c>
      <c r="AP60">
        <v>5673.9297239999996</v>
      </c>
      <c r="AQ60">
        <v>5673.9297239999996</v>
      </c>
      <c r="AR60">
        <v>5697.8946239999996</v>
      </c>
      <c r="AS60">
        <v>5697.8946239999996</v>
      </c>
      <c r="AT60">
        <v>5697.8946239999996</v>
      </c>
      <c r="AU60">
        <v>5697.8946239999996</v>
      </c>
      <c r="AV60">
        <v>5677.7641079999994</v>
      </c>
      <c r="AW60">
        <v>5680.6398959999997</v>
      </c>
      <c r="AX60">
        <v>5680.6398959999997</v>
      </c>
      <c r="AY60">
        <v>5680.6398959999997</v>
      </c>
      <c r="AZ60">
        <v>5677.7641079999994</v>
      </c>
    </row>
    <row r="61" spans="1:52">
      <c r="A61" t="s">
        <v>94</v>
      </c>
      <c r="B61" t="s">
        <v>95</v>
      </c>
      <c r="C61">
        <v>27138.69955125</v>
      </c>
      <c r="D61">
        <v>27526.395259124998</v>
      </c>
      <c r="E61">
        <v>27914.090967000004</v>
      </c>
      <c r="F61">
        <v>28301.786674875002</v>
      </c>
      <c r="G61">
        <v>28689.48238275</v>
      </c>
      <c r="H61">
        <v>29077.178090625006</v>
      </c>
      <c r="I61">
        <v>29464.873798500001</v>
      </c>
      <c r="J61">
        <v>29852.569506375006</v>
      </c>
      <c r="K61">
        <v>30240.265214250008</v>
      </c>
      <c r="L61">
        <v>30627.96092212501</v>
      </c>
      <c r="M61">
        <v>31015.656629999994</v>
      </c>
      <c r="N61">
        <v>31035.514159999999</v>
      </c>
      <c r="O61">
        <v>31225.965925</v>
      </c>
      <c r="P61">
        <v>31329.766649999998</v>
      </c>
      <c r="Q61">
        <v>31309.90912</v>
      </c>
      <c r="R61">
        <v>31299.077739999997</v>
      </c>
      <c r="S61">
        <v>31265.680984999999</v>
      </c>
      <c r="T61">
        <v>31271.99929</v>
      </c>
      <c r="U61">
        <v>31197.082245000001</v>
      </c>
      <c r="V61">
        <v>30979.552029999999</v>
      </c>
      <c r="W61">
        <v>30752.093049999999</v>
      </c>
      <c r="X61">
        <v>30188.861290000001</v>
      </c>
      <c r="Y61">
        <v>29543.491564999997</v>
      </c>
      <c r="Z61">
        <v>29406.294085000001</v>
      </c>
      <c r="AA61">
        <v>29131.899125</v>
      </c>
      <c r="AB61">
        <v>28880.972154999996</v>
      </c>
      <c r="AC61">
        <v>28802.444649999998</v>
      </c>
      <c r="AD61">
        <v>28774.463585000001</v>
      </c>
      <c r="AE61">
        <v>28696.838694999999</v>
      </c>
      <c r="AF61">
        <v>26330.182164999998</v>
      </c>
      <c r="AG61">
        <v>26473.697949999998</v>
      </c>
      <c r="AH61">
        <v>26629.850344999999</v>
      </c>
      <c r="AI61">
        <v>26545.907149999999</v>
      </c>
      <c r="AJ61">
        <v>26470.990105000001</v>
      </c>
      <c r="AK61">
        <v>26450.229959999997</v>
      </c>
      <c r="AL61">
        <v>25697.449049999999</v>
      </c>
      <c r="AM61">
        <v>26735.456300000002</v>
      </c>
      <c r="AN61">
        <v>27056.787239999998</v>
      </c>
      <c r="AO61">
        <v>27041.442784999996</v>
      </c>
      <c r="AP61">
        <v>30416.320270000004</v>
      </c>
      <c r="AQ61">
        <v>27014.364334999998</v>
      </c>
      <c r="AR61">
        <v>27142.535664999999</v>
      </c>
      <c r="AS61">
        <v>26542.296689999999</v>
      </c>
      <c r="AT61">
        <v>27059.495084999999</v>
      </c>
      <c r="AU61">
        <v>26478.211024999997</v>
      </c>
      <c r="AV61">
        <v>26054.884590000001</v>
      </c>
      <c r="AW61">
        <v>26389.438839750001</v>
      </c>
      <c r="AX61">
        <v>26399.81169133</v>
      </c>
      <c r="AY61">
        <v>25490.750215</v>
      </c>
      <c r="AZ61">
        <v>25490.750215</v>
      </c>
    </row>
    <row r="62" spans="1:52">
      <c r="A62" t="s">
        <v>241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>
      <c r="A63" t="s">
        <v>178</v>
      </c>
      <c r="B63" t="s">
        <v>179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>
      <c r="A64" t="s">
        <v>240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>
      <c r="A65" t="s">
        <v>96</v>
      </c>
      <c r="B65" t="s">
        <v>97</v>
      </c>
      <c r="C65">
        <v>269.31775062499997</v>
      </c>
      <c r="D65">
        <v>273.16514706249995</v>
      </c>
      <c r="E65">
        <v>277.01254349999999</v>
      </c>
      <c r="F65">
        <v>280.85993993749992</v>
      </c>
      <c r="G65">
        <v>284.70733637499995</v>
      </c>
      <c r="H65">
        <v>288.55473281249994</v>
      </c>
      <c r="I65">
        <v>292.40212924999992</v>
      </c>
      <c r="J65">
        <v>296.24952568749995</v>
      </c>
      <c r="K65">
        <v>300.09692212499988</v>
      </c>
      <c r="L65">
        <v>303.94431856249992</v>
      </c>
      <c r="M65">
        <v>307.79171500000001</v>
      </c>
      <c r="N65">
        <v>307.79171500000001</v>
      </c>
      <c r="O65">
        <v>307.79171500000001</v>
      </c>
      <c r="P65">
        <v>307.79171500000001</v>
      </c>
      <c r="Q65">
        <v>307.79171500000001</v>
      </c>
      <c r="R65">
        <v>307.79171500000001</v>
      </c>
      <c r="S65">
        <v>584.89451999999994</v>
      </c>
      <c r="T65">
        <v>584.89451999999994</v>
      </c>
      <c r="U65">
        <v>586.69974999999999</v>
      </c>
      <c r="V65">
        <v>617.38865999999996</v>
      </c>
      <c r="W65">
        <v>616.48604499999988</v>
      </c>
      <c r="X65">
        <v>616.48604499999988</v>
      </c>
      <c r="Y65">
        <v>616.48604499999988</v>
      </c>
      <c r="Z65">
        <v>616.48604499999988</v>
      </c>
      <c r="AA65">
        <v>616.48604499999988</v>
      </c>
      <c r="AB65">
        <v>616.48604499999988</v>
      </c>
      <c r="AC65">
        <v>734.72861</v>
      </c>
      <c r="AD65">
        <v>734.72861</v>
      </c>
      <c r="AE65">
        <v>734.72861</v>
      </c>
      <c r="AF65">
        <v>734.72861</v>
      </c>
      <c r="AG65">
        <v>659.81156500000009</v>
      </c>
      <c r="AH65">
        <v>659.81156500000009</v>
      </c>
      <c r="AI65">
        <v>659.81156500000009</v>
      </c>
      <c r="AJ65">
        <v>659.81156500000009</v>
      </c>
      <c r="AK65">
        <v>731.11815000000001</v>
      </c>
      <c r="AL65">
        <v>731.11815000000001</v>
      </c>
      <c r="AM65">
        <v>731.11815000000001</v>
      </c>
      <c r="AN65">
        <v>731.11815000000001</v>
      </c>
      <c r="AO65">
        <v>731.11815000000001</v>
      </c>
      <c r="AP65">
        <v>733.82599500000003</v>
      </c>
      <c r="AQ65">
        <v>731.11815000000001</v>
      </c>
      <c r="AR65">
        <v>731.11815000000001</v>
      </c>
      <c r="AS65">
        <v>731.11815000000001</v>
      </c>
      <c r="AT65">
        <v>731.11815000000001</v>
      </c>
      <c r="AU65">
        <v>731.11815000000001</v>
      </c>
      <c r="AV65">
        <v>731.11815000000001</v>
      </c>
      <c r="AW65">
        <v>731.11815000000001</v>
      </c>
      <c r="AX65">
        <v>731.11815000000001</v>
      </c>
      <c r="AY65">
        <v>731.11815000000001</v>
      </c>
      <c r="AZ65">
        <v>731.11815000000001</v>
      </c>
    </row>
    <row r="66" spans="1:52">
      <c r="A66" t="s">
        <v>433</v>
      </c>
      <c r="B66" t="s">
        <v>102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>
      <c r="A67" t="s">
        <v>72</v>
      </c>
      <c r="B67" t="s">
        <v>73</v>
      </c>
      <c r="C67">
        <v>28713.186055555554</v>
      </c>
      <c r="D67">
        <v>29123.374427777777</v>
      </c>
      <c r="E67">
        <v>29533.562800000003</v>
      </c>
      <c r="F67">
        <v>29943.751172222219</v>
      </c>
      <c r="G67">
        <v>30353.939544444445</v>
      </c>
      <c r="H67">
        <v>30764.127916666672</v>
      </c>
      <c r="I67">
        <v>31174.316288888895</v>
      </c>
      <c r="J67">
        <v>31584.504661111117</v>
      </c>
      <c r="K67">
        <v>31994.693033333337</v>
      </c>
      <c r="L67">
        <v>32404.881405555563</v>
      </c>
      <c r="M67">
        <v>32815.069777777782</v>
      </c>
      <c r="N67">
        <v>33225.258150000009</v>
      </c>
      <c r="O67">
        <v>33635.446522222228</v>
      </c>
      <c r="P67">
        <v>34045.634894444447</v>
      </c>
      <c r="Q67">
        <v>34455.823266666674</v>
      </c>
      <c r="R67">
        <v>34866.0116388889</v>
      </c>
      <c r="S67">
        <v>35276.200011111119</v>
      </c>
      <c r="T67">
        <v>35686.388383333346</v>
      </c>
      <c r="U67">
        <v>36096.576755555572</v>
      </c>
      <c r="V67">
        <v>36506.765127777784</v>
      </c>
      <c r="W67">
        <v>36916.953500000003</v>
      </c>
      <c r="X67">
        <v>37108.641847549996</v>
      </c>
      <c r="Y67">
        <v>36850.900134299998</v>
      </c>
      <c r="Z67">
        <v>36452.034565799993</v>
      </c>
      <c r="AA67">
        <v>37369.163614999998</v>
      </c>
      <c r="AB67">
        <v>37655.292569999998</v>
      </c>
      <c r="AC67">
        <v>36850.159989999993</v>
      </c>
      <c r="AD67">
        <v>34705.546750000001</v>
      </c>
      <c r="AE67">
        <v>34434.76225</v>
      </c>
      <c r="AF67">
        <v>33928.395234999996</v>
      </c>
      <c r="AG67">
        <v>33073.618829999999</v>
      </c>
      <c r="AH67">
        <v>32539.27075</v>
      </c>
      <c r="AI67">
        <v>32374.99482</v>
      </c>
      <c r="AJ67">
        <v>32542.88121</v>
      </c>
      <c r="AK67">
        <v>31342.922263624998</v>
      </c>
      <c r="AL67">
        <v>30894.877716849995</v>
      </c>
      <c r="AM67">
        <v>30804.805765999998</v>
      </c>
      <c r="AN67">
        <v>30668.694131844997</v>
      </c>
      <c r="AO67">
        <v>30564.619914499999</v>
      </c>
      <c r="AP67">
        <v>30437.355712575001</v>
      </c>
      <c r="AQ67">
        <v>30430.846053194997</v>
      </c>
      <c r="AR67">
        <v>30306.085705280002</v>
      </c>
      <c r="AS67">
        <v>30243.018189999999</v>
      </c>
      <c r="AT67">
        <v>30191.569135000002</v>
      </c>
      <c r="AU67">
        <v>30170.808989999998</v>
      </c>
      <c r="AV67">
        <v>30085.963179999995</v>
      </c>
      <c r="AW67">
        <v>30129.288700000001</v>
      </c>
      <c r="AX67">
        <v>30226.771120000001</v>
      </c>
      <c r="AY67">
        <v>30183.445599999999</v>
      </c>
      <c r="AZ67">
        <v>30167.198529999998</v>
      </c>
    </row>
    <row r="68" spans="1:52">
      <c r="A68" t="s">
        <v>434</v>
      </c>
      <c r="B68" t="s">
        <v>100</v>
      </c>
      <c r="C68">
        <v>557.88761875</v>
      </c>
      <c r="D68">
        <v>565.85744187499995</v>
      </c>
      <c r="E68">
        <v>573.82726500000001</v>
      </c>
      <c r="F68">
        <v>581.79708812499996</v>
      </c>
      <c r="G68">
        <v>589.76691125000002</v>
      </c>
      <c r="H68">
        <v>597.73673437499997</v>
      </c>
      <c r="I68">
        <v>605.70655750000003</v>
      </c>
      <c r="J68">
        <v>613.67638062499998</v>
      </c>
      <c r="K68">
        <v>621.64620375000004</v>
      </c>
      <c r="L68">
        <v>629.61602687499999</v>
      </c>
      <c r="M68">
        <v>637.58584999999994</v>
      </c>
      <c r="N68">
        <v>637.58584999999994</v>
      </c>
      <c r="O68">
        <v>637.58584999999994</v>
      </c>
      <c r="P68">
        <v>637.58584999999994</v>
      </c>
      <c r="Q68">
        <v>637.58584999999994</v>
      </c>
      <c r="R68">
        <v>637.58584999999994</v>
      </c>
      <c r="S68">
        <v>637.58584999999994</v>
      </c>
      <c r="T68">
        <v>637.58584999999994</v>
      </c>
      <c r="U68">
        <v>638.25699299999985</v>
      </c>
      <c r="V68">
        <v>638.92813600000011</v>
      </c>
      <c r="W68">
        <v>639.59927900000002</v>
      </c>
      <c r="X68">
        <v>639.59927900000002</v>
      </c>
      <c r="Y68">
        <v>639.59927900000002</v>
      </c>
      <c r="Z68">
        <v>639.59927900000002</v>
      </c>
      <c r="AA68">
        <v>639.59927900000002</v>
      </c>
      <c r="AB68">
        <v>639.59927900000002</v>
      </c>
      <c r="AC68">
        <v>639.59927900000002</v>
      </c>
      <c r="AD68">
        <v>639.59927900000002</v>
      </c>
      <c r="AE68">
        <v>639.59927900000002</v>
      </c>
      <c r="AF68">
        <v>639.59927900000002</v>
      </c>
      <c r="AG68">
        <v>639.59927900000002</v>
      </c>
      <c r="AH68">
        <v>639.59927900000002</v>
      </c>
      <c r="AI68">
        <v>639.59927900000002</v>
      </c>
      <c r="AJ68">
        <v>655.70671100000004</v>
      </c>
      <c r="AK68">
        <v>650.33756700000004</v>
      </c>
      <c r="AL68">
        <v>644.96842299999992</v>
      </c>
      <c r="AM68">
        <v>639.59927900000002</v>
      </c>
      <c r="AN68">
        <v>639.59927900000002</v>
      </c>
      <c r="AO68">
        <v>639.59927900000002</v>
      </c>
      <c r="AP68">
        <v>639.59927900000002</v>
      </c>
      <c r="AQ68">
        <v>639.59927900000002</v>
      </c>
      <c r="AR68">
        <v>639.59927900000002</v>
      </c>
      <c r="AS68">
        <v>639.59927900000002</v>
      </c>
      <c r="AT68">
        <v>639.59927900000002</v>
      </c>
      <c r="AU68">
        <v>639.59927900000002</v>
      </c>
      <c r="AV68">
        <v>639.59927900000002</v>
      </c>
      <c r="AW68">
        <v>639.59927900000002</v>
      </c>
      <c r="AX68">
        <v>639.59927900000002</v>
      </c>
      <c r="AY68">
        <v>639.59927900000002</v>
      </c>
      <c r="AZ68">
        <v>639.59927900000002</v>
      </c>
    </row>
    <row r="69" spans="1:52">
      <c r="A69" t="s">
        <v>435</v>
      </c>
      <c r="B69" t="s">
        <v>104</v>
      </c>
      <c r="C69">
        <v>1943.6685756250001</v>
      </c>
      <c r="D69">
        <v>1971.4352695625</v>
      </c>
      <c r="E69">
        <v>1999.2019634999997</v>
      </c>
      <c r="F69">
        <v>2026.9686574374996</v>
      </c>
      <c r="G69">
        <v>2054.735351374999</v>
      </c>
      <c r="H69">
        <v>2082.5020453124994</v>
      </c>
      <c r="I69">
        <v>2110.2687392499993</v>
      </c>
      <c r="J69">
        <v>2138.0354331874987</v>
      </c>
      <c r="K69">
        <v>2165.8021271249986</v>
      </c>
      <c r="L69">
        <v>2193.568821062498</v>
      </c>
      <c r="M69">
        <v>2221.3355149999998</v>
      </c>
      <c r="N69">
        <v>2221.3355149999998</v>
      </c>
      <c r="O69">
        <v>2221.3355149999998</v>
      </c>
      <c r="P69">
        <v>2221.3355149999998</v>
      </c>
      <c r="Q69">
        <v>2221.3355149999998</v>
      </c>
      <c r="R69">
        <v>2221.3355149999998</v>
      </c>
      <c r="S69">
        <v>2221.3355149999998</v>
      </c>
      <c r="T69">
        <v>2237.5825850000001</v>
      </c>
      <c r="U69">
        <v>2237.5825850000001</v>
      </c>
      <c r="V69">
        <v>2237.5825850000001</v>
      </c>
      <c r="W69">
        <v>2242.09566</v>
      </c>
      <c r="X69">
        <v>2242.09566</v>
      </c>
      <c r="Y69">
        <v>2242.09566</v>
      </c>
      <c r="Z69">
        <v>2253.829655</v>
      </c>
      <c r="AA69">
        <v>2253.829655</v>
      </c>
      <c r="AB69">
        <v>2233.0695100000003</v>
      </c>
      <c r="AC69">
        <v>2233.0695100000003</v>
      </c>
      <c r="AD69">
        <v>2259.2453450000003</v>
      </c>
      <c r="AE69">
        <v>2075.1118849999998</v>
      </c>
      <c r="AF69">
        <v>2075.1118849999998</v>
      </c>
      <c r="AG69">
        <v>2110.31387</v>
      </c>
      <c r="AH69">
        <v>2145.5158550000001</v>
      </c>
      <c r="AI69">
        <v>2150.9315449999999</v>
      </c>
      <c r="AJ69">
        <v>2178.9126099999999</v>
      </c>
      <c r="AK69">
        <v>2210.5041350000001</v>
      </c>
      <c r="AL69">
        <v>2325.1362399999998</v>
      </c>
      <c r="AM69">
        <v>2264.6610350000001</v>
      </c>
      <c r="AN69">
        <v>2302.5708649999997</v>
      </c>
      <c r="AO69">
        <v>2303.4734800000001</v>
      </c>
      <c r="AP69">
        <v>2303.4734800000001</v>
      </c>
      <c r="AQ69">
        <v>2303.4734800000001</v>
      </c>
      <c r="AR69">
        <v>2305.27871</v>
      </c>
      <c r="AS69">
        <v>1992.9739200000001</v>
      </c>
      <c r="AT69">
        <v>2044.422975</v>
      </c>
      <c r="AU69">
        <v>2020.0523700000001</v>
      </c>
      <c r="AV69">
        <v>2021.8575999999998</v>
      </c>
      <c r="AW69">
        <v>2021.8575999999998</v>
      </c>
      <c r="AX69">
        <v>2021.8575999999998</v>
      </c>
      <c r="AY69">
        <v>2069.696195</v>
      </c>
      <c r="AZ69">
        <v>2057.059585</v>
      </c>
    </row>
    <row r="70" spans="1:52">
      <c r="A70" t="s">
        <v>436</v>
      </c>
      <c r="B70" t="s">
        <v>106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>
      <c r="A71" t="s">
        <v>437</v>
      </c>
      <c r="B71" t="s">
        <v>105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>
      <c r="A72" t="s">
        <v>242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>
      <c r="A73" t="s">
        <v>438</v>
      </c>
      <c r="B73" t="s">
        <v>107</v>
      </c>
      <c r="C73">
        <v>382.52429747368421</v>
      </c>
      <c r="D73">
        <v>387.98893029473686</v>
      </c>
      <c r="E73">
        <v>393.45356311578951</v>
      </c>
      <c r="F73">
        <v>398.9181959368421</v>
      </c>
      <c r="G73">
        <v>404.3828287578948</v>
      </c>
      <c r="H73">
        <v>409.84746157894739</v>
      </c>
      <c r="I73">
        <v>415.31209440000009</v>
      </c>
      <c r="J73">
        <v>420.77672722105268</v>
      </c>
      <c r="K73">
        <v>426.24136004210544</v>
      </c>
      <c r="L73">
        <v>431.70599286315803</v>
      </c>
      <c r="M73">
        <v>437.17062568421073</v>
      </c>
      <c r="N73">
        <v>442.63525850526338</v>
      </c>
      <c r="O73">
        <v>448.09989132631603</v>
      </c>
      <c r="P73">
        <v>453.56452414736873</v>
      </c>
      <c r="Q73">
        <v>459.02915696842138</v>
      </c>
      <c r="R73">
        <v>464.49378978947396</v>
      </c>
      <c r="S73">
        <v>469.95842261052667</v>
      </c>
      <c r="T73">
        <v>475.42305543157931</v>
      </c>
      <c r="U73">
        <v>480.8876882526319</v>
      </c>
      <c r="V73">
        <v>486.35232107368461</v>
      </c>
      <c r="W73">
        <v>491.81695389473725</v>
      </c>
      <c r="X73">
        <v>497.28158671578996</v>
      </c>
      <c r="Y73">
        <v>502.74621953684249</v>
      </c>
      <c r="Z73">
        <v>508.21085235789525</v>
      </c>
      <c r="AA73">
        <v>513.67548517894784</v>
      </c>
      <c r="AB73">
        <v>519.14011799999992</v>
      </c>
      <c r="AC73">
        <v>519.14011799999992</v>
      </c>
      <c r="AD73">
        <v>519.14011799999992</v>
      </c>
      <c r="AE73">
        <v>519.14011799999992</v>
      </c>
      <c r="AF73">
        <v>519.14011799999992</v>
      </c>
      <c r="AG73">
        <v>519.14011799999992</v>
      </c>
      <c r="AH73">
        <v>516.55304100000001</v>
      </c>
      <c r="AI73">
        <v>513.96596399999999</v>
      </c>
      <c r="AJ73">
        <v>511.37888699999996</v>
      </c>
      <c r="AK73">
        <v>508.79180999999994</v>
      </c>
      <c r="AL73">
        <v>185.119732</v>
      </c>
      <c r="AM73">
        <v>221.08585135999999</v>
      </c>
      <c r="AN73">
        <v>257.05197071999999</v>
      </c>
      <c r="AO73">
        <v>293.01809007999998</v>
      </c>
      <c r="AP73">
        <v>328.98420944000003</v>
      </c>
      <c r="AQ73">
        <v>364.95032880000002</v>
      </c>
      <c r="AR73">
        <v>400.91644815999996</v>
      </c>
      <c r="AS73">
        <v>436.88256751999995</v>
      </c>
      <c r="AT73">
        <v>472.84868687999989</v>
      </c>
      <c r="AU73">
        <v>508.79180999999994</v>
      </c>
      <c r="AV73">
        <v>508.79180999999994</v>
      </c>
      <c r="AW73">
        <v>508.79180999999994</v>
      </c>
      <c r="AX73">
        <v>508.79180999999994</v>
      </c>
      <c r="AY73">
        <v>508.79180999999994</v>
      </c>
      <c r="AZ73">
        <v>508.79180999999994</v>
      </c>
    </row>
    <row r="74" spans="1:52">
      <c r="A74" t="s">
        <v>439</v>
      </c>
      <c r="B74" t="s">
        <v>101</v>
      </c>
      <c r="C74">
        <v>401.81999999999988</v>
      </c>
      <c r="D74">
        <v>407.56028571428573</v>
      </c>
      <c r="E74">
        <v>413.3005714285714</v>
      </c>
      <c r="F74">
        <v>419.04085714285713</v>
      </c>
      <c r="G74">
        <v>424.78114285714292</v>
      </c>
      <c r="H74">
        <v>430.52142857142871</v>
      </c>
      <c r="I74">
        <v>436.26171428571439</v>
      </c>
      <c r="J74">
        <v>442.00200000000007</v>
      </c>
      <c r="K74">
        <v>447.74228571428586</v>
      </c>
      <c r="L74">
        <v>453.48257142857153</v>
      </c>
      <c r="M74">
        <v>459.22285714285732</v>
      </c>
      <c r="N74">
        <v>464.96314285714294</v>
      </c>
      <c r="O74">
        <v>470.70342857142879</v>
      </c>
      <c r="P74">
        <v>476.44371428571452</v>
      </c>
      <c r="Q74">
        <v>482.18400000000025</v>
      </c>
      <c r="R74">
        <v>487.92428571428593</v>
      </c>
      <c r="S74">
        <v>493.66457142857166</v>
      </c>
      <c r="T74">
        <v>499.4048571428574</v>
      </c>
      <c r="U74">
        <v>505.14514285714318</v>
      </c>
      <c r="V74">
        <v>510.88542857142892</v>
      </c>
      <c r="W74">
        <v>516.62571428571459</v>
      </c>
      <c r="X74">
        <v>522.36600000000033</v>
      </c>
      <c r="Y74">
        <v>528.10628571428606</v>
      </c>
      <c r="Z74">
        <v>533.84657142857179</v>
      </c>
      <c r="AA74">
        <v>539.58685714285764</v>
      </c>
      <c r="AB74">
        <v>545.32714285714326</v>
      </c>
      <c r="AC74">
        <v>551.06742857142899</v>
      </c>
      <c r="AD74">
        <v>556.80771428571484</v>
      </c>
      <c r="AE74">
        <v>562.54800000000057</v>
      </c>
      <c r="AF74">
        <v>568.2882857142863</v>
      </c>
      <c r="AG74">
        <v>574.02857142857192</v>
      </c>
      <c r="AH74">
        <v>579.76885714285777</v>
      </c>
      <c r="AI74">
        <v>585.50914285714339</v>
      </c>
      <c r="AJ74">
        <v>591.24942857142912</v>
      </c>
      <c r="AK74">
        <v>596.98971428571474</v>
      </c>
      <c r="AL74">
        <v>602.73000000000059</v>
      </c>
      <c r="AM74">
        <v>608.47028571428655</v>
      </c>
      <c r="AN74">
        <v>614.21057142857205</v>
      </c>
      <c r="AO74">
        <v>619.9508571428579</v>
      </c>
      <c r="AP74">
        <v>625.69114285714363</v>
      </c>
      <c r="AQ74">
        <v>631.43142857142936</v>
      </c>
      <c r="AR74">
        <v>637.1717142857151</v>
      </c>
      <c r="AS74">
        <v>642.91200000000083</v>
      </c>
      <c r="AT74">
        <v>648.65228571428634</v>
      </c>
      <c r="AU74">
        <v>654.39257142857207</v>
      </c>
      <c r="AV74">
        <v>660.1328571428578</v>
      </c>
      <c r="AW74">
        <v>665.87314285714331</v>
      </c>
      <c r="AX74">
        <v>671.61342857142915</v>
      </c>
      <c r="AY74">
        <v>677.35371428571466</v>
      </c>
      <c r="AZ74">
        <v>683.09400000000005</v>
      </c>
    </row>
    <row r="75" spans="1:52">
      <c r="A75" t="s">
        <v>440</v>
      </c>
      <c r="B75" t="s">
        <v>103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>
      <c r="A76" t="s">
        <v>441</v>
      </c>
      <c r="B76" t="s">
        <v>108</v>
      </c>
      <c r="C76">
        <v>0</v>
      </c>
      <c r="D76">
        <v>0</v>
      </c>
      <c r="E76">
        <v>0</v>
      </c>
      <c r="F76">
        <v>0</v>
      </c>
      <c r="G76">
        <v>0</v>
      </c>
      <c r="H76">
        <v>3.7283862485877775</v>
      </c>
      <c r="I76">
        <v>7.4567724971755549</v>
      </c>
      <c r="J76">
        <v>11.185158745763333</v>
      </c>
      <c r="K76">
        <v>14.91354499435111</v>
      </c>
      <c r="L76">
        <v>18.641931242938888</v>
      </c>
      <c r="M76">
        <v>22.370317491526666</v>
      </c>
      <c r="N76">
        <v>26.098703740114448</v>
      </c>
      <c r="O76">
        <v>29.827089988702227</v>
      </c>
      <c r="P76">
        <v>33.555476237290002</v>
      </c>
      <c r="Q76">
        <v>37.283862485877783</v>
      </c>
      <c r="R76">
        <v>41.012248734465565</v>
      </c>
      <c r="S76">
        <v>44.74063498305334</v>
      </c>
      <c r="T76">
        <v>48.469021231641122</v>
      </c>
      <c r="U76">
        <v>52.197407480228897</v>
      </c>
      <c r="V76">
        <v>55.925793728816679</v>
      </c>
      <c r="W76">
        <v>59.654179977404453</v>
      </c>
      <c r="X76">
        <v>63.382566225992235</v>
      </c>
      <c r="Y76">
        <v>67.110952474579989</v>
      </c>
      <c r="Z76">
        <v>70.839338723167771</v>
      </c>
      <c r="AA76">
        <v>74.567724971755538</v>
      </c>
      <c r="AB76">
        <v>78.29611122034332</v>
      </c>
      <c r="AC76">
        <v>82.024497468931088</v>
      </c>
      <c r="AD76">
        <v>85.75288371751887</v>
      </c>
      <c r="AE76">
        <v>89.481269966106623</v>
      </c>
      <c r="AF76">
        <v>93.209656214694405</v>
      </c>
      <c r="AG76">
        <v>96.938042463282201</v>
      </c>
      <c r="AH76">
        <v>100.66642871186997</v>
      </c>
      <c r="AI76">
        <v>104.39481496045772</v>
      </c>
      <c r="AJ76">
        <v>108.12320120904549</v>
      </c>
      <c r="AK76">
        <v>111.85158745763326</v>
      </c>
      <c r="AL76">
        <v>115.57997370622107</v>
      </c>
      <c r="AM76">
        <v>119.30835995480884</v>
      </c>
      <c r="AN76">
        <v>123.03674620339659</v>
      </c>
      <c r="AO76">
        <v>126.76513245198439</v>
      </c>
      <c r="AP76">
        <v>130.49351870057214</v>
      </c>
      <c r="AQ76">
        <v>134.22190494915992</v>
      </c>
      <c r="AR76">
        <v>137.9502911977477</v>
      </c>
      <c r="AS76">
        <v>141.67867744633548</v>
      </c>
      <c r="AT76">
        <v>145.40706369492324</v>
      </c>
      <c r="AU76">
        <v>149.13544994351102</v>
      </c>
      <c r="AV76">
        <v>152.8638361920988</v>
      </c>
      <c r="AW76">
        <v>156.59222244068656</v>
      </c>
      <c r="AX76">
        <v>160.32060868927434</v>
      </c>
      <c r="AY76">
        <v>164.04899493786212</v>
      </c>
      <c r="AZ76">
        <v>167.77738118645001</v>
      </c>
    </row>
    <row r="77" spans="1:52">
      <c r="A77" t="s">
        <v>442</v>
      </c>
      <c r="B77" t="s">
        <v>112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>
      <c r="A78" t="s">
        <v>443</v>
      </c>
      <c r="B78" t="s">
        <v>110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1.1246179999999999</v>
      </c>
      <c r="Q78">
        <v>2.2492359999999998</v>
      </c>
      <c r="R78">
        <v>3.3738540000000001</v>
      </c>
      <c r="S78">
        <v>4.4984719999999996</v>
      </c>
      <c r="T78">
        <v>5.6230899999999986</v>
      </c>
      <c r="U78">
        <v>6.7477080000000003</v>
      </c>
      <c r="V78">
        <v>7.8723259999999993</v>
      </c>
      <c r="W78">
        <v>8.9969439999999992</v>
      </c>
      <c r="X78">
        <v>10.121561999999999</v>
      </c>
      <c r="Y78">
        <v>11.246179999999997</v>
      </c>
      <c r="Z78">
        <v>12.370798000000001</v>
      </c>
      <c r="AA78">
        <v>13.495416000000002</v>
      </c>
      <c r="AB78">
        <v>14.620034000000008</v>
      </c>
      <c r="AC78">
        <v>15.744652000000006</v>
      </c>
      <c r="AD78">
        <v>16.869270000000007</v>
      </c>
      <c r="AE78">
        <v>17.993888000000005</v>
      </c>
      <c r="AF78">
        <v>19.118506000000004</v>
      </c>
      <c r="AG78">
        <v>20.243124000000009</v>
      </c>
      <c r="AH78">
        <v>21.36774200000001</v>
      </c>
      <c r="AI78">
        <v>22.492360000000012</v>
      </c>
      <c r="AJ78">
        <v>23.616978000000014</v>
      </c>
      <c r="AK78">
        <v>24.741596000000008</v>
      </c>
      <c r="AL78">
        <v>25.866214000000014</v>
      </c>
      <c r="AM78">
        <v>26.990832000000015</v>
      </c>
      <c r="AN78">
        <v>28.11545000000002</v>
      </c>
      <c r="AO78">
        <v>29.240068000000019</v>
      </c>
      <c r="AP78">
        <v>30.364686000000017</v>
      </c>
      <c r="AQ78">
        <v>31.489304000000015</v>
      </c>
      <c r="AR78">
        <v>32.613922000000024</v>
      </c>
      <c r="AS78">
        <v>33.738540000000022</v>
      </c>
      <c r="AT78">
        <v>34.86315800000002</v>
      </c>
      <c r="AU78">
        <v>35.987776000000018</v>
      </c>
      <c r="AV78">
        <v>37.112394000000023</v>
      </c>
      <c r="AW78">
        <v>38.237012000000021</v>
      </c>
      <c r="AX78">
        <v>39.361630000000034</v>
      </c>
      <c r="AY78">
        <v>40.486248000000032</v>
      </c>
      <c r="AZ78">
        <v>41.610866000000001</v>
      </c>
    </row>
    <row r="79" spans="1:52">
      <c r="A79" t="s">
        <v>444</v>
      </c>
      <c r="B79" t="s">
        <v>109</v>
      </c>
      <c r="C79">
        <v>66.508473684210514</v>
      </c>
      <c r="D79">
        <v>67.458594736842102</v>
      </c>
      <c r="E79">
        <v>68.408715789473675</v>
      </c>
      <c r="F79">
        <v>69.358836842105262</v>
      </c>
      <c r="G79">
        <v>70.308957894736849</v>
      </c>
      <c r="H79">
        <v>71.259078947368408</v>
      </c>
      <c r="I79">
        <v>72.209199999999996</v>
      </c>
      <c r="J79">
        <v>73.159321052631583</v>
      </c>
      <c r="K79">
        <v>74.109442105263156</v>
      </c>
      <c r="L79">
        <v>75.059563157894729</v>
      </c>
      <c r="M79">
        <v>76.009684210526316</v>
      </c>
      <c r="N79">
        <v>76.959805263157904</v>
      </c>
      <c r="O79">
        <v>77.909926315789477</v>
      </c>
      <c r="P79">
        <v>78.860047368421064</v>
      </c>
      <c r="Q79">
        <v>79.810168421052637</v>
      </c>
      <c r="R79">
        <v>80.76028947368421</v>
      </c>
      <c r="S79">
        <v>81.710410526315783</v>
      </c>
      <c r="T79">
        <v>82.660531578947385</v>
      </c>
      <c r="U79">
        <v>83.610652631578972</v>
      </c>
      <c r="V79">
        <v>84.560773684210545</v>
      </c>
      <c r="W79">
        <v>85.510894736842118</v>
      </c>
      <c r="X79">
        <v>86.461015789473691</v>
      </c>
      <c r="Y79">
        <v>87.411136842105293</v>
      </c>
      <c r="Z79">
        <v>88.361257894736852</v>
      </c>
      <c r="AA79">
        <v>89.311378947368439</v>
      </c>
      <c r="AB79">
        <v>90.261499999999998</v>
      </c>
      <c r="AC79">
        <v>91.281454950000011</v>
      </c>
      <c r="AD79">
        <v>92.301409899999982</v>
      </c>
      <c r="AE79">
        <v>93.321364849999966</v>
      </c>
      <c r="AF79">
        <v>94.34131979999998</v>
      </c>
      <c r="AG79">
        <v>95.361274749999964</v>
      </c>
      <c r="AH79">
        <v>96.381229699999963</v>
      </c>
      <c r="AI79">
        <v>97.401184649999976</v>
      </c>
      <c r="AJ79">
        <v>98.421139599999975</v>
      </c>
      <c r="AK79">
        <v>99.44109454999996</v>
      </c>
      <c r="AL79">
        <v>101.99549499999999</v>
      </c>
      <c r="AM79">
        <v>101.99549499999999</v>
      </c>
      <c r="AN79">
        <v>101.99549499999999</v>
      </c>
      <c r="AO79">
        <v>101.99549499999999</v>
      </c>
      <c r="AP79">
        <v>101.99549499999999</v>
      </c>
      <c r="AQ79">
        <v>101.99549499999999</v>
      </c>
      <c r="AR79">
        <v>101.99549499999999</v>
      </c>
      <c r="AS79">
        <v>101.99549499999999</v>
      </c>
      <c r="AT79">
        <v>101.99549499999999</v>
      </c>
      <c r="AU79">
        <v>101.99549499999999</v>
      </c>
      <c r="AV79">
        <v>101.99549499999999</v>
      </c>
      <c r="AW79">
        <v>101.99549499999999</v>
      </c>
      <c r="AX79">
        <v>101.99549499999999</v>
      </c>
      <c r="AY79">
        <v>101.99549499999999</v>
      </c>
      <c r="AZ79">
        <v>101.99549499999999</v>
      </c>
    </row>
    <row r="80" spans="1:52">
      <c r="A80" t="s">
        <v>445</v>
      </c>
      <c r="B80" t="s">
        <v>113</v>
      </c>
      <c r="C80">
        <v>6013.0518896875001</v>
      </c>
      <c r="D80">
        <v>6098.9526309687508</v>
      </c>
      <c r="E80">
        <v>6184.8533722499997</v>
      </c>
      <c r="F80">
        <v>6270.7541135312485</v>
      </c>
      <c r="G80">
        <v>6356.6548548124983</v>
      </c>
      <c r="H80">
        <v>6442.555596093749</v>
      </c>
      <c r="I80">
        <v>6528.4563373749988</v>
      </c>
      <c r="J80">
        <v>6614.3570786562486</v>
      </c>
      <c r="K80">
        <v>6700.2578199374984</v>
      </c>
      <c r="L80">
        <v>6786.1585612187491</v>
      </c>
      <c r="M80">
        <v>6872.0593024999989</v>
      </c>
      <c r="N80">
        <v>6875.2184550000002</v>
      </c>
      <c r="O80">
        <v>6869.8930264999999</v>
      </c>
      <c r="P80">
        <v>6870.8859030000003</v>
      </c>
      <c r="Q80">
        <v>6874.3158399999993</v>
      </c>
      <c r="R80">
        <v>6874.9476704999988</v>
      </c>
      <c r="S80">
        <v>6874.4061014999997</v>
      </c>
      <c r="T80">
        <v>6876.6626389999992</v>
      </c>
      <c r="U80">
        <v>6872.1495639999994</v>
      </c>
      <c r="V80">
        <v>6876.9334234999997</v>
      </c>
      <c r="W80">
        <v>6875.4892394999997</v>
      </c>
      <c r="X80">
        <v>6936.0547059999999</v>
      </c>
      <c r="Y80">
        <v>6974.054797499999</v>
      </c>
      <c r="Z80">
        <v>6866.1923049999996</v>
      </c>
      <c r="AA80">
        <v>6865.6507359999996</v>
      </c>
      <c r="AB80">
        <v>7210.0886199999995</v>
      </c>
      <c r="AC80">
        <v>7210.0886199999995</v>
      </c>
      <c r="AD80">
        <v>7210.0886199999995</v>
      </c>
      <c r="AE80">
        <v>7210.0886199999995</v>
      </c>
      <c r="AF80">
        <v>7210.0886199999995</v>
      </c>
      <c r="AG80">
        <v>7225.4330749999999</v>
      </c>
      <c r="AH80">
        <v>6982.6296400000001</v>
      </c>
      <c r="AI80">
        <v>7175.7892499999998</v>
      </c>
      <c r="AJ80">
        <v>7175.7892499999998</v>
      </c>
      <c r="AK80">
        <v>7175.7892499999998</v>
      </c>
      <c r="AL80">
        <v>7175.7892499999998</v>
      </c>
      <c r="AM80">
        <v>7184.8153999999995</v>
      </c>
      <c r="AN80">
        <v>7168.5683300000001</v>
      </c>
      <c r="AO80">
        <v>7123.4375799999998</v>
      </c>
      <c r="AP80">
        <v>7123.4375799999998</v>
      </c>
      <c r="AQ80">
        <v>7133.0955605000008</v>
      </c>
      <c r="AR80">
        <v>7110.7107084999998</v>
      </c>
      <c r="AS80">
        <v>7125.9649019999997</v>
      </c>
      <c r="AT80">
        <v>7125.9649019999997</v>
      </c>
      <c r="AU80">
        <v>7125.9649019999997</v>
      </c>
      <c r="AV80">
        <v>7127.0480399999988</v>
      </c>
      <c r="AW80">
        <v>6994.0928504999993</v>
      </c>
      <c r="AX80">
        <v>6996.8006954999992</v>
      </c>
      <c r="AY80">
        <v>6848.7718354999997</v>
      </c>
      <c r="AZ80">
        <v>6848.7718354999997</v>
      </c>
    </row>
    <row r="81" spans="1:52">
      <c r="A81" t="s">
        <v>446</v>
      </c>
      <c r="B81" t="s">
        <v>119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>
      <c r="A82" t="s">
        <v>447</v>
      </c>
      <c r="B82" t="s">
        <v>115</v>
      </c>
      <c r="C82">
        <v>41333.682202688222</v>
      </c>
      <c r="D82">
        <v>43218.498111130808</v>
      </c>
      <c r="E82">
        <v>45189.261624998391</v>
      </c>
      <c r="F82">
        <v>47249.891955098312</v>
      </c>
      <c r="G82">
        <v>49404.487028250798</v>
      </c>
      <c r="H82">
        <v>51657.331636739036</v>
      </c>
      <c r="I82">
        <v>54012.905959374344</v>
      </c>
      <c r="J82">
        <v>56475.894471121814</v>
      </c>
      <c r="K82">
        <v>59051.19525900497</v>
      </c>
      <c r="L82">
        <v>61743.929762815605</v>
      </c>
      <c r="M82">
        <v>64559.452959999995</v>
      </c>
      <c r="N82">
        <v>64548.910920000002</v>
      </c>
      <c r="O82">
        <v>64712.312540000006</v>
      </c>
      <c r="P82">
        <v>64791.377840000001</v>
      </c>
      <c r="Q82">
        <v>65202.517399999997</v>
      </c>
      <c r="R82">
        <v>65187.758543999997</v>
      </c>
      <c r="S82">
        <v>65163.511852000003</v>
      </c>
      <c r="T82">
        <v>65335.347103999993</v>
      </c>
      <c r="U82">
        <v>65344.834940000008</v>
      </c>
      <c r="V82">
        <v>65583.085044000007</v>
      </c>
      <c r="W82">
        <v>65747.540867999996</v>
      </c>
      <c r="X82">
        <v>65843.473431999999</v>
      </c>
      <c r="Y82">
        <v>65872.991144</v>
      </c>
      <c r="Z82">
        <v>65847.690247999999</v>
      </c>
      <c r="AA82">
        <v>65846.636043999999</v>
      </c>
      <c r="AB82">
        <v>66056.422640000004</v>
      </c>
      <c r="AC82">
        <v>66325.244659999997</v>
      </c>
      <c r="AD82">
        <v>66124.945899999992</v>
      </c>
      <c r="AE82">
        <v>65882.47898</v>
      </c>
      <c r="AF82">
        <v>66214.553240000008</v>
      </c>
      <c r="AG82">
        <v>66160.788835999992</v>
      </c>
      <c r="AH82">
        <v>66444.369712</v>
      </c>
      <c r="AI82">
        <v>66562.440559999988</v>
      </c>
      <c r="AJ82">
        <v>66543.464888000002</v>
      </c>
      <c r="AK82">
        <v>66647.83108399999</v>
      </c>
      <c r="AL82">
        <v>66926.140940000012</v>
      </c>
      <c r="AM82">
        <v>66764.847727999993</v>
      </c>
      <c r="AN82">
        <v>66759.576708000008</v>
      </c>
      <c r="AO82">
        <v>66702.649691999992</v>
      </c>
      <c r="AP82">
        <v>67484.869059999983</v>
      </c>
      <c r="AQ82">
        <v>67441.646696000011</v>
      </c>
      <c r="AR82">
        <v>67953.989840000009</v>
      </c>
      <c r="AS82">
        <v>68101.578399999984</v>
      </c>
      <c r="AT82">
        <v>68982.892944000007</v>
      </c>
      <c r="AU82">
        <v>69375.056832000002</v>
      </c>
      <c r="AV82">
        <v>69609.090120000008</v>
      </c>
      <c r="AW82">
        <v>70301.702147999982</v>
      </c>
      <c r="AX82">
        <v>71019.615072000001</v>
      </c>
      <c r="AY82">
        <v>72152.884372</v>
      </c>
      <c r="AZ82">
        <v>71849.273620000007</v>
      </c>
    </row>
    <row r="83" spans="1:52">
      <c r="A83" t="s">
        <v>448</v>
      </c>
      <c r="B83" t="s">
        <v>114</v>
      </c>
      <c r="C83">
        <v>4176.5600000000004</v>
      </c>
      <c r="D83">
        <v>4176.9373999999998</v>
      </c>
      <c r="E83">
        <v>4177.314800000001</v>
      </c>
      <c r="F83">
        <v>4177.6922000000004</v>
      </c>
      <c r="G83">
        <v>4178.0696000000007</v>
      </c>
      <c r="H83">
        <v>4174.6729999999998</v>
      </c>
      <c r="I83">
        <v>4152.1548000000003</v>
      </c>
      <c r="J83">
        <v>4129.6365999999998</v>
      </c>
      <c r="K83">
        <v>4107.1183999999994</v>
      </c>
      <c r="L83">
        <v>4084.6001999999994</v>
      </c>
      <c r="M83">
        <v>4062.0819999999999</v>
      </c>
      <c r="N83">
        <v>4062.0819999999999</v>
      </c>
      <c r="O83">
        <v>4062.0819999999999</v>
      </c>
      <c r="P83">
        <v>4062.0819999999999</v>
      </c>
      <c r="Q83">
        <v>4062.0819999999999</v>
      </c>
      <c r="R83">
        <v>4062.0819999999999</v>
      </c>
      <c r="S83">
        <v>4062.0819999999999</v>
      </c>
      <c r="T83">
        <v>4062.0819999999999</v>
      </c>
      <c r="U83">
        <v>3831.5535</v>
      </c>
      <c r="V83">
        <v>3601.0250000000001</v>
      </c>
      <c r="W83">
        <v>3370.4965000000002</v>
      </c>
      <c r="X83">
        <v>3139.9679999999998</v>
      </c>
      <c r="Y83">
        <v>3139.9679999999998</v>
      </c>
      <c r="Z83">
        <v>3139.9679999999998</v>
      </c>
      <c r="AA83">
        <v>3170.7890000000002</v>
      </c>
      <c r="AB83">
        <v>4051.3890000000001</v>
      </c>
      <c r="AC83">
        <v>4051.3890000000001</v>
      </c>
      <c r="AD83">
        <v>4051.3890000000001</v>
      </c>
      <c r="AE83">
        <v>4051.3890000000001</v>
      </c>
      <c r="AF83">
        <v>4062.0819999999999</v>
      </c>
      <c r="AG83">
        <v>3784.6036819999999</v>
      </c>
      <c r="AH83">
        <v>3507.1253639999995</v>
      </c>
      <c r="AI83">
        <v>3229.6470460000005</v>
      </c>
      <c r="AJ83">
        <v>2952.1687280000006</v>
      </c>
      <c r="AK83">
        <v>2674.6904100000006</v>
      </c>
      <c r="AL83">
        <v>2397.2120920000002</v>
      </c>
      <c r="AM83">
        <v>2119.73</v>
      </c>
      <c r="AN83">
        <v>3278.9769999999999</v>
      </c>
      <c r="AO83">
        <v>3320.491</v>
      </c>
      <c r="AP83">
        <v>3046.2469999999998</v>
      </c>
      <c r="AQ83">
        <v>3029.2640000000001</v>
      </c>
      <c r="AR83">
        <v>3036.8119999999999</v>
      </c>
      <c r="AS83">
        <v>3057.569</v>
      </c>
      <c r="AT83">
        <v>3212.3029999999999</v>
      </c>
      <c r="AU83">
        <v>3268.2840000000001</v>
      </c>
      <c r="AV83">
        <v>3365.15</v>
      </c>
      <c r="AW83">
        <v>3386.5360000000001</v>
      </c>
      <c r="AX83">
        <v>3600.3960000000002</v>
      </c>
      <c r="AY83">
        <v>3812.998</v>
      </c>
      <c r="AZ83">
        <v>3812.998</v>
      </c>
    </row>
    <row r="84" spans="1:52">
      <c r="A84" t="s">
        <v>449</v>
      </c>
      <c r="B84" t="s">
        <v>117</v>
      </c>
      <c r="C84">
        <v>3606.962366875</v>
      </c>
      <c r="D84">
        <v>3658.4904006874999</v>
      </c>
      <c r="E84">
        <v>3710.0184344999998</v>
      </c>
      <c r="F84">
        <v>3761.5464683124997</v>
      </c>
      <c r="G84">
        <v>3813.0745021249995</v>
      </c>
      <c r="H84">
        <v>3864.6025359374994</v>
      </c>
      <c r="I84">
        <v>3916.1305697499993</v>
      </c>
      <c r="J84">
        <v>3967.6586035624987</v>
      </c>
      <c r="K84">
        <v>4019.1866373749981</v>
      </c>
      <c r="L84">
        <v>4070.7146711874975</v>
      </c>
      <c r="M84">
        <v>4122.2427049999997</v>
      </c>
      <c r="N84">
        <v>4122.2427049999997</v>
      </c>
      <c r="O84">
        <v>4122.2427049999997</v>
      </c>
      <c r="P84">
        <v>4122.2427049999997</v>
      </c>
      <c r="Q84">
        <v>4122.2427049999997</v>
      </c>
      <c r="R84">
        <v>4122.2427049999997</v>
      </c>
      <c r="S84">
        <v>4122.2427049999997</v>
      </c>
      <c r="T84">
        <v>4123.1453199999996</v>
      </c>
      <c r="U84">
        <v>4124.0479349999996</v>
      </c>
      <c r="V84">
        <v>4124.0479349999996</v>
      </c>
      <c r="W84">
        <v>4374.9749049999991</v>
      </c>
      <c r="X84">
        <v>4374.9749049999991</v>
      </c>
      <c r="Y84">
        <v>4374.9749049999991</v>
      </c>
      <c r="Z84">
        <v>4532.9325299999991</v>
      </c>
      <c r="AA84">
        <v>4717.0659900000001</v>
      </c>
      <c r="AB84">
        <v>4864.4900979499998</v>
      </c>
      <c r="AC84">
        <v>5011.9142059000005</v>
      </c>
      <c r="AD84">
        <v>5159.3383138500003</v>
      </c>
      <c r="AE84">
        <v>5306.7624218000001</v>
      </c>
      <c r="AF84">
        <v>5454.1865297499999</v>
      </c>
      <c r="AG84">
        <v>5601.6106376999996</v>
      </c>
      <c r="AH84">
        <v>5749.0347456499985</v>
      </c>
      <c r="AI84">
        <v>5896.4588535999992</v>
      </c>
      <c r="AJ84">
        <v>6043.8829615499981</v>
      </c>
      <c r="AK84">
        <v>6191.3070694999997</v>
      </c>
      <c r="AL84">
        <v>6338.7311774499994</v>
      </c>
      <c r="AM84">
        <v>6486.1552853999983</v>
      </c>
      <c r="AN84">
        <v>6633.579393349999</v>
      </c>
      <c r="AO84">
        <v>6781.0035012999979</v>
      </c>
      <c r="AP84">
        <v>6928.4276092499986</v>
      </c>
      <c r="AQ84">
        <v>7075.8517171999993</v>
      </c>
      <c r="AR84">
        <v>7223.2758251499981</v>
      </c>
      <c r="AS84">
        <v>7370.6999330999988</v>
      </c>
      <c r="AT84">
        <v>7518.1240410499995</v>
      </c>
      <c r="AU84">
        <v>7665.5481489999975</v>
      </c>
      <c r="AV84">
        <v>7812.9722569499991</v>
      </c>
      <c r="AW84">
        <v>7960.3963648999988</v>
      </c>
      <c r="AX84">
        <v>8107.8204728499986</v>
      </c>
      <c r="AY84">
        <v>8255.3167900000008</v>
      </c>
      <c r="AZ84">
        <v>8255.3167900000008</v>
      </c>
    </row>
    <row r="85" spans="1:52">
      <c r="A85" t="s">
        <v>450</v>
      </c>
      <c r="B85" t="s">
        <v>118</v>
      </c>
      <c r="C85">
        <v>1610.8352326315789</v>
      </c>
      <c r="D85">
        <v>1633.847164526316</v>
      </c>
      <c r="E85">
        <v>1656.859096421053</v>
      </c>
      <c r="F85">
        <v>1679.8710283157893</v>
      </c>
      <c r="G85">
        <v>1702.8829602105266</v>
      </c>
      <c r="H85">
        <v>1725.8948921052634</v>
      </c>
      <c r="I85">
        <v>1748.9068240000001</v>
      </c>
      <c r="J85">
        <v>1771.9187558947372</v>
      </c>
      <c r="K85">
        <v>1794.9306877894742</v>
      </c>
      <c r="L85">
        <v>1817.9426196842112</v>
      </c>
      <c r="M85">
        <v>1840.9545515789482</v>
      </c>
      <c r="N85">
        <v>1863.9664834736848</v>
      </c>
      <c r="O85">
        <v>1886.978415368422</v>
      </c>
      <c r="P85">
        <v>1909.9903472631584</v>
      </c>
      <c r="Q85">
        <v>1933.0022791578958</v>
      </c>
      <c r="R85">
        <v>1956.0142110526322</v>
      </c>
      <c r="S85">
        <v>1979.0261429473694</v>
      </c>
      <c r="T85">
        <v>2002.0380748421064</v>
      </c>
      <c r="U85">
        <v>2025.0500067368434</v>
      </c>
      <c r="V85">
        <v>2048.0619386315802</v>
      </c>
      <c r="W85">
        <v>2071.073870526317</v>
      </c>
      <c r="X85">
        <v>2094.0858024210538</v>
      </c>
      <c r="Y85">
        <v>2117.0977343157906</v>
      </c>
      <c r="Z85">
        <v>2140.1096662105274</v>
      </c>
      <c r="AA85">
        <v>2163.1215981052646</v>
      </c>
      <c r="AB85">
        <v>2186.1335299999996</v>
      </c>
      <c r="AC85">
        <v>2111.2164849999999</v>
      </c>
      <c r="AD85">
        <v>2526.4193850000001</v>
      </c>
      <c r="AE85">
        <v>2111.2164849999999</v>
      </c>
      <c r="AF85">
        <v>2349.5068450000003</v>
      </c>
      <c r="AG85">
        <v>2349.5068450000003</v>
      </c>
      <c r="AH85">
        <v>1821.4770700000001</v>
      </c>
      <c r="AI85">
        <v>2111.2164849999999</v>
      </c>
      <c r="AJ85">
        <v>1713.16327</v>
      </c>
      <c r="AK85">
        <v>1713.16327</v>
      </c>
      <c r="AL85">
        <v>1713.16327</v>
      </c>
      <c r="AM85">
        <v>1834.1136799999997</v>
      </c>
      <c r="AN85">
        <v>1830.9545274999998</v>
      </c>
      <c r="AO85">
        <v>1827.7953749999999</v>
      </c>
      <c r="AP85">
        <v>1878.7931225</v>
      </c>
      <c r="AQ85">
        <v>1929.79087</v>
      </c>
      <c r="AR85">
        <v>1982.1425399999998</v>
      </c>
      <c r="AS85">
        <v>2034.4942100000001</v>
      </c>
      <c r="AT85">
        <v>2086.8458799999999</v>
      </c>
      <c r="AU85">
        <v>2139.1975499999999</v>
      </c>
      <c r="AV85">
        <v>2139.1975499999999</v>
      </c>
      <c r="AW85">
        <v>2139.1975499999999</v>
      </c>
      <c r="AX85">
        <v>2139.1975499999999</v>
      </c>
      <c r="AY85">
        <v>2139.1975499999999</v>
      </c>
      <c r="AZ85">
        <v>2139.1975499999999</v>
      </c>
    </row>
    <row r="86" spans="1:52">
      <c r="A86" t="s">
        <v>451</v>
      </c>
      <c r="B86" t="s">
        <v>116</v>
      </c>
      <c r="C86">
        <v>1815.3679075000002</v>
      </c>
      <c r="D86">
        <v>1841.3017347499999</v>
      </c>
      <c r="E86">
        <v>1867.2355620000001</v>
      </c>
      <c r="F86">
        <v>1893.1693892500002</v>
      </c>
      <c r="G86">
        <v>1919.1032165000006</v>
      </c>
      <c r="H86">
        <v>1945.0370437500005</v>
      </c>
      <c r="I86">
        <v>1970.9708710000004</v>
      </c>
      <c r="J86">
        <v>1996.9046982500004</v>
      </c>
      <c r="K86">
        <v>2022.8385255000005</v>
      </c>
      <c r="L86">
        <v>2048.7723527500007</v>
      </c>
      <c r="M86">
        <v>2074.7061799999997</v>
      </c>
      <c r="N86">
        <v>2074.7061799999997</v>
      </c>
      <c r="O86">
        <v>2074.7061799999997</v>
      </c>
      <c r="P86">
        <v>2074.7061799999997</v>
      </c>
      <c r="Q86">
        <v>2029.8081599999998</v>
      </c>
      <c r="R86">
        <v>2029.8081599999998</v>
      </c>
      <c r="S86">
        <v>2029.8081599999998</v>
      </c>
      <c r="T86">
        <v>2029.8081599999998</v>
      </c>
      <c r="U86">
        <v>2029.8081599999998</v>
      </c>
      <c r="V86">
        <v>2029.8081599999998</v>
      </c>
      <c r="W86">
        <v>2029.8081599999998</v>
      </c>
      <c r="X86">
        <v>2029.8081599999998</v>
      </c>
      <c r="Y86">
        <v>2029.8081599999998</v>
      </c>
      <c r="Z86">
        <v>2032.94058</v>
      </c>
      <c r="AA86">
        <v>2032.94058</v>
      </c>
      <c r="AB86">
        <v>2040.24956</v>
      </c>
      <c r="AC86">
        <v>2040.24956</v>
      </c>
      <c r="AD86">
        <v>2030.8523</v>
      </c>
      <c r="AE86">
        <v>1993.2632599999999</v>
      </c>
      <c r="AF86">
        <v>1993.2632599999999</v>
      </c>
      <c r="AG86">
        <v>2003.7046599999999</v>
      </c>
      <c r="AH86">
        <v>2003.7046599999999</v>
      </c>
      <c r="AI86">
        <v>2003.7046599999999</v>
      </c>
      <c r="AJ86">
        <v>2003.7046599999999</v>
      </c>
      <c r="AK86">
        <v>2003.7046599999999</v>
      </c>
      <c r="AL86">
        <v>2003.7046599999999</v>
      </c>
      <c r="AM86">
        <v>2003.7046599999999</v>
      </c>
      <c r="AN86">
        <v>2003.7046599999999</v>
      </c>
      <c r="AO86">
        <v>2003.7046599999999</v>
      </c>
      <c r="AP86">
        <v>2003.7046599999999</v>
      </c>
      <c r="AQ86">
        <v>2003.7046599999999</v>
      </c>
      <c r="AR86">
        <v>2003.7046599999999</v>
      </c>
      <c r="AS86">
        <v>2003.7046599999999</v>
      </c>
      <c r="AT86">
        <v>1977.6011599999999</v>
      </c>
      <c r="AU86">
        <v>1522.3561199999999</v>
      </c>
      <c r="AV86">
        <v>1522.3561199999999</v>
      </c>
      <c r="AW86">
        <v>2269.96036</v>
      </c>
      <c r="AX86">
        <v>1971.3363200000001</v>
      </c>
      <c r="AY86">
        <v>2135.2662999999998</v>
      </c>
      <c r="AZ86">
        <v>2135.2662999999998</v>
      </c>
    </row>
    <row r="87" spans="1:52">
      <c r="A87" t="s">
        <v>452</v>
      </c>
      <c r="B87" t="s">
        <v>120</v>
      </c>
      <c r="C87">
        <v>645.09114012345685</v>
      </c>
      <c r="D87">
        <v>654.30672783950615</v>
      </c>
      <c r="E87">
        <v>663.52231555555579</v>
      </c>
      <c r="F87">
        <v>672.73790327160498</v>
      </c>
      <c r="G87">
        <v>681.9534909876545</v>
      </c>
      <c r="H87">
        <v>691.16907870370392</v>
      </c>
      <c r="I87">
        <v>700.38466641975322</v>
      </c>
      <c r="J87">
        <v>709.60025413580274</v>
      </c>
      <c r="K87">
        <v>718.81584185185216</v>
      </c>
      <c r="L87">
        <v>728.03142956790157</v>
      </c>
      <c r="M87">
        <v>737.2470172839511</v>
      </c>
      <c r="N87">
        <v>746.46260499999994</v>
      </c>
      <c r="O87">
        <v>768.12536499999999</v>
      </c>
      <c r="P87">
        <v>775.34628499999997</v>
      </c>
      <c r="Q87">
        <v>775.34628499999997</v>
      </c>
      <c r="R87">
        <v>775.34628499999997</v>
      </c>
      <c r="S87">
        <v>780.76197500000001</v>
      </c>
      <c r="T87">
        <v>784.372435</v>
      </c>
      <c r="U87">
        <v>784.372435</v>
      </c>
      <c r="V87">
        <v>651.23672249999993</v>
      </c>
      <c r="W87">
        <v>518.10100999999997</v>
      </c>
      <c r="X87">
        <v>518.10100999999997</v>
      </c>
      <c r="Y87">
        <v>517.198395</v>
      </c>
      <c r="Z87">
        <v>517.198395</v>
      </c>
      <c r="AA87">
        <v>537.95854000000008</v>
      </c>
      <c r="AB87">
        <v>550.59514999999999</v>
      </c>
      <c r="AC87">
        <v>550.59514999999999</v>
      </c>
      <c r="AD87">
        <v>550.59514999999999</v>
      </c>
      <c r="AE87">
        <v>601.14158999999995</v>
      </c>
      <c r="AF87">
        <v>598.43374500000004</v>
      </c>
      <c r="AG87">
        <v>603.84943499999997</v>
      </c>
      <c r="AH87">
        <v>610.16773999999998</v>
      </c>
      <c r="AI87">
        <v>610.16773999999998</v>
      </c>
      <c r="AJ87">
        <v>555.10822499999995</v>
      </c>
      <c r="AK87">
        <v>769.93059499999993</v>
      </c>
      <c r="AL87">
        <v>821.37964999999997</v>
      </c>
      <c r="AM87">
        <v>849.36071499999991</v>
      </c>
      <c r="AN87">
        <v>864.70516999999995</v>
      </c>
      <c r="AO87">
        <v>941.61067584499983</v>
      </c>
      <c r="AP87">
        <v>949.47064726499991</v>
      </c>
      <c r="AQ87">
        <v>933.30391000000009</v>
      </c>
      <c r="AR87">
        <v>973.86472025499995</v>
      </c>
      <c r="AS87">
        <v>1031.2773525600001</v>
      </c>
      <c r="AT87">
        <v>1040.715095</v>
      </c>
      <c r="AU87">
        <v>1077.7223100000001</v>
      </c>
      <c r="AV87">
        <v>1152.639355</v>
      </c>
      <c r="AW87">
        <v>1209.5988745749999</v>
      </c>
      <c r="AX87">
        <v>1349.4094250000001</v>
      </c>
      <c r="AY87">
        <v>1372.8774149999997</v>
      </c>
      <c r="AZ87">
        <v>1443.20556534</v>
      </c>
    </row>
    <row r="88" spans="1:52">
      <c r="A88" t="s">
        <v>453</v>
      </c>
      <c r="B88" t="s">
        <v>121</v>
      </c>
      <c r="C88">
        <v>12745.60076125</v>
      </c>
      <c r="D88">
        <v>12927.680772125001</v>
      </c>
      <c r="E88">
        <v>13109.760783</v>
      </c>
      <c r="F88">
        <v>13291.840793875001</v>
      </c>
      <c r="G88">
        <v>13473.920804750001</v>
      </c>
      <c r="H88">
        <v>13656.000815625001</v>
      </c>
      <c r="I88">
        <v>13838.0808265</v>
      </c>
      <c r="J88">
        <v>14020.160837375002</v>
      </c>
      <c r="K88">
        <v>14202.240848250001</v>
      </c>
      <c r="L88">
        <v>14384.320859125002</v>
      </c>
      <c r="M88">
        <v>14566.400869999999</v>
      </c>
      <c r="N88">
        <v>14588.063630000001</v>
      </c>
      <c r="O88">
        <v>14868.776894999999</v>
      </c>
      <c r="P88">
        <v>14870.582125000001</v>
      </c>
      <c r="Q88">
        <v>14820.938299999998</v>
      </c>
      <c r="R88">
        <v>14879.608275000001</v>
      </c>
      <c r="S88">
        <v>14503.217819999998</v>
      </c>
      <c r="T88">
        <v>14426.495544999998</v>
      </c>
      <c r="U88">
        <v>14455.379224999999</v>
      </c>
      <c r="V88">
        <v>14468.918449999999</v>
      </c>
      <c r="W88">
        <v>14519.464889999999</v>
      </c>
      <c r="X88">
        <v>14501.412589999998</v>
      </c>
      <c r="Y88">
        <v>14542.93288</v>
      </c>
      <c r="Z88">
        <v>14389.48833</v>
      </c>
      <c r="AA88">
        <v>14443.64523</v>
      </c>
      <c r="AB88">
        <v>14444.547844999999</v>
      </c>
      <c r="AC88">
        <v>14454.476610000002</v>
      </c>
      <c r="AD88">
        <v>14468.918449999999</v>
      </c>
      <c r="AE88">
        <v>14514.049199999999</v>
      </c>
      <c r="AF88">
        <v>14524.880580000001</v>
      </c>
      <c r="AG88">
        <v>14708.111424999999</v>
      </c>
      <c r="AH88">
        <v>14764.073554999999</v>
      </c>
      <c r="AI88">
        <v>14718.942805000001</v>
      </c>
      <c r="AJ88">
        <v>14701.793119999998</v>
      </c>
      <c r="AK88">
        <v>14699.536582499999</v>
      </c>
      <c r="AL88">
        <v>15119.703864999998</v>
      </c>
      <c r="AM88">
        <v>15007.869866499997</v>
      </c>
      <c r="AN88">
        <v>15044.154989500001</v>
      </c>
      <c r="AO88">
        <v>15218.9012535</v>
      </c>
      <c r="AP88">
        <v>15347.922846829999</v>
      </c>
      <c r="AQ88">
        <v>15077.0101755</v>
      </c>
      <c r="AR88">
        <v>15097.499536000003</v>
      </c>
      <c r="AS88">
        <v>15111.219283999997</v>
      </c>
      <c r="AT88">
        <v>15120.245433999995</v>
      </c>
      <c r="AU88">
        <v>15094.069598999997</v>
      </c>
      <c r="AV88">
        <v>15095.152736999999</v>
      </c>
      <c r="AW88">
        <v>15153.371404499998</v>
      </c>
      <c r="AX88">
        <v>15152.378527999999</v>
      </c>
      <c r="AY88">
        <v>15146.601791999999</v>
      </c>
      <c r="AZ88">
        <v>15144.616038999999</v>
      </c>
    </row>
    <row r="89" spans="1:52">
      <c r="A89" t="s">
        <v>454</v>
      </c>
      <c r="B89" t="s">
        <v>122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>
      <c r="A90" t="s">
        <v>455</v>
      </c>
      <c r="B90" t="s">
        <v>124</v>
      </c>
      <c r="C90">
        <v>15714.679116400002</v>
      </c>
      <c r="D90">
        <v>15642.759432520003</v>
      </c>
      <c r="E90">
        <v>15570.839748640003</v>
      </c>
      <c r="F90">
        <v>15498.920064760001</v>
      </c>
      <c r="G90">
        <v>15427.000380879999</v>
      </c>
      <c r="H90">
        <v>15355.080697000003</v>
      </c>
      <c r="I90">
        <v>15283.161013120003</v>
      </c>
      <c r="J90">
        <v>15211.241329240003</v>
      </c>
      <c r="K90">
        <v>15139.32164536</v>
      </c>
      <c r="L90">
        <v>15067.401961480002</v>
      </c>
      <c r="M90">
        <v>14923.535747999998</v>
      </c>
      <c r="N90">
        <v>15165.818371000001</v>
      </c>
      <c r="O90">
        <v>15685.283052999999</v>
      </c>
      <c r="P90">
        <v>15640.987614999998</v>
      </c>
      <c r="Q90">
        <v>15505.416728999999</v>
      </c>
      <c r="R90">
        <v>15302.731542999998</v>
      </c>
      <c r="S90">
        <v>14738.971422999999</v>
      </c>
      <c r="T90">
        <v>14234.271887000001</v>
      </c>
      <c r="U90">
        <v>14049.707562000001</v>
      </c>
      <c r="V90">
        <v>13651.719762999999</v>
      </c>
      <c r="W90">
        <v>13593.330322</v>
      </c>
      <c r="X90">
        <v>13591.988036000001</v>
      </c>
      <c r="Y90">
        <v>13593.330322</v>
      </c>
      <c r="Z90">
        <v>13591.988036000001</v>
      </c>
      <c r="AA90">
        <v>13594.001464999999</v>
      </c>
      <c r="AB90">
        <v>13512.793162</v>
      </c>
      <c r="AC90">
        <v>13572.524889</v>
      </c>
      <c r="AD90">
        <v>13585.947748999999</v>
      </c>
      <c r="AE90">
        <v>13536.954309999999</v>
      </c>
      <c r="AF90">
        <v>20002.745972000001</v>
      </c>
      <c r="AG90">
        <v>19999.390256999999</v>
      </c>
      <c r="AH90">
        <v>20006.101686999998</v>
      </c>
      <c r="AI90">
        <v>14897.361171</v>
      </c>
      <c r="AJ90">
        <v>13468.027923900001</v>
      </c>
      <c r="AK90">
        <v>18517.707855899997</v>
      </c>
      <c r="AL90">
        <v>13457.9607789</v>
      </c>
      <c r="AM90">
        <v>13456.0815785</v>
      </c>
      <c r="AN90">
        <v>13454.8064068</v>
      </c>
      <c r="AO90">
        <v>13447.2224909</v>
      </c>
      <c r="AP90">
        <v>16447.030358</v>
      </c>
      <c r="AQ90">
        <v>13517.021362900001</v>
      </c>
      <c r="AR90">
        <v>13481.5178982</v>
      </c>
      <c r="AS90">
        <v>13043.932662200001</v>
      </c>
      <c r="AT90">
        <v>13043.999776499999</v>
      </c>
      <c r="AU90">
        <v>11210.235757599999</v>
      </c>
      <c r="AV90">
        <v>11211.041129200003</v>
      </c>
      <c r="AW90">
        <v>10139.8969012</v>
      </c>
      <c r="AX90">
        <v>12919.100064200002</v>
      </c>
      <c r="AY90">
        <v>12833.932017499999</v>
      </c>
      <c r="AZ90">
        <v>12833.932017499999</v>
      </c>
    </row>
    <row r="91" spans="1:52">
      <c r="A91" t="s">
        <v>456</v>
      </c>
      <c r="B91" t="s">
        <v>123</v>
      </c>
      <c r="C91">
        <v>156.03131250000001</v>
      </c>
      <c r="D91">
        <v>158.26033124999998</v>
      </c>
      <c r="E91">
        <v>160.48935</v>
      </c>
      <c r="F91">
        <v>162.71836875</v>
      </c>
      <c r="G91">
        <v>164.94738749999999</v>
      </c>
      <c r="H91">
        <v>167.17640625000001</v>
      </c>
      <c r="I91">
        <v>169.40542499999998</v>
      </c>
      <c r="J91">
        <v>171.63444375</v>
      </c>
      <c r="K91">
        <v>173.8634625</v>
      </c>
      <c r="L91">
        <v>176.09248124999999</v>
      </c>
      <c r="M91">
        <v>178.32149999999999</v>
      </c>
      <c r="N91">
        <v>178.32149999999999</v>
      </c>
      <c r="O91">
        <v>192.19094999999999</v>
      </c>
      <c r="P91">
        <v>193.51185000000001</v>
      </c>
      <c r="Q91">
        <v>193.51185000000001</v>
      </c>
      <c r="R91">
        <v>193.51185000000001</v>
      </c>
      <c r="S91">
        <v>193.51185000000001</v>
      </c>
      <c r="T91">
        <v>192.85139999999998</v>
      </c>
      <c r="U91">
        <v>192.85139999999998</v>
      </c>
      <c r="V91">
        <v>192.85139999999998</v>
      </c>
      <c r="W91">
        <v>192.85139999999998</v>
      </c>
      <c r="X91">
        <v>192.85139999999998</v>
      </c>
      <c r="Y91">
        <v>193.51185000000001</v>
      </c>
      <c r="Z91">
        <v>193.51185000000001</v>
      </c>
      <c r="AA91">
        <v>193.51185000000001</v>
      </c>
      <c r="AB91">
        <v>193.51185000000001</v>
      </c>
      <c r="AC91">
        <v>193.51185000000001</v>
      </c>
      <c r="AD91">
        <v>193.51185000000001</v>
      </c>
      <c r="AE91">
        <v>193.51185000000001</v>
      </c>
      <c r="AF91">
        <v>193.51185000000001</v>
      </c>
      <c r="AG91">
        <v>192.85139999999998</v>
      </c>
      <c r="AH91">
        <v>192.85139999999998</v>
      </c>
      <c r="AI91">
        <v>334.84814999999998</v>
      </c>
      <c r="AJ91">
        <v>334.18770000000001</v>
      </c>
      <c r="AK91">
        <v>335.5086</v>
      </c>
      <c r="AL91">
        <v>335.5086</v>
      </c>
      <c r="AM91">
        <v>193.51185000000001</v>
      </c>
      <c r="AN91">
        <v>193.97416499999997</v>
      </c>
      <c r="AO91">
        <v>335.64069000000001</v>
      </c>
      <c r="AP91">
        <v>335.83882499999999</v>
      </c>
      <c r="AQ91">
        <v>335.64069000000001</v>
      </c>
      <c r="AR91">
        <v>422.02754999999996</v>
      </c>
      <c r="AS91">
        <v>508.41440999999998</v>
      </c>
      <c r="AT91">
        <v>594.80126999999993</v>
      </c>
      <c r="AU91">
        <v>681.18812999999977</v>
      </c>
      <c r="AV91">
        <v>767.57498999999973</v>
      </c>
      <c r="AW91">
        <v>853.96185000000003</v>
      </c>
      <c r="AX91">
        <v>853.96185000000003</v>
      </c>
      <c r="AY91">
        <v>1054.0781999999999</v>
      </c>
      <c r="AZ91">
        <v>1054.0781999999999</v>
      </c>
    </row>
    <row r="92" spans="1:52">
      <c r="A92" t="s">
        <v>457</v>
      </c>
      <c r="B92" t="s">
        <v>126</v>
      </c>
      <c r="C92">
        <v>1156.3378749999999</v>
      </c>
      <c r="D92">
        <v>1172.8569875000001</v>
      </c>
      <c r="E92">
        <v>1189.3761</v>
      </c>
      <c r="F92">
        <v>1205.8952125000001</v>
      </c>
      <c r="G92">
        <v>1222.4143250000002</v>
      </c>
      <c r="H92">
        <v>1238.9334375000003</v>
      </c>
      <c r="I92">
        <v>1255.4525500000002</v>
      </c>
      <c r="J92">
        <v>1271.9716625000001</v>
      </c>
      <c r="K92">
        <v>1288.4907750000002</v>
      </c>
      <c r="L92">
        <v>1305.0098875000001</v>
      </c>
      <c r="M92">
        <v>1321.529</v>
      </c>
      <c r="N92">
        <v>1321.529</v>
      </c>
      <c r="O92">
        <v>1321.529</v>
      </c>
      <c r="P92">
        <v>1321.529</v>
      </c>
      <c r="Q92">
        <v>1310.836</v>
      </c>
      <c r="R92">
        <v>1311.0247000000002</v>
      </c>
      <c r="S92">
        <v>1311.0247000000002</v>
      </c>
      <c r="T92">
        <v>1311.0247000000002</v>
      </c>
      <c r="U92">
        <v>1310.836</v>
      </c>
      <c r="V92">
        <v>1298.885</v>
      </c>
      <c r="W92">
        <v>1298.885</v>
      </c>
      <c r="X92">
        <v>1298.885</v>
      </c>
      <c r="Y92">
        <v>1298.885</v>
      </c>
      <c r="Z92">
        <v>1298.885</v>
      </c>
      <c r="AA92">
        <v>1723.46</v>
      </c>
      <c r="AB92">
        <v>1723.46</v>
      </c>
      <c r="AC92">
        <v>1747.3620000000001</v>
      </c>
      <c r="AD92">
        <v>1656.7860000000001</v>
      </c>
      <c r="AE92">
        <v>1656.7860000000001</v>
      </c>
      <c r="AF92">
        <v>1656.7860000000001</v>
      </c>
      <c r="AG92">
        <v>1656.7860000000001</v>
      </c>
      <c r="AH92">
        <v>1656.7860000000001</v>
      </c>
      <c r="AI92">
        <v>1656.7860000000001</v>
      </c>
      <c r="AJ92">
        <v>1656.7860000000001</v>
      </c>
      <c r="AK92">
        <v>1205.7929999999999</v>
      </c>
      <c r="AL92">
        <v>1205.7929999999999</v>
      </c>
      <c r="AM92">
        <v>1205.7929999999999</v>
      </c>
      <c r="AN92">
        <v>1205.7929999999999</v>
      </c>
      <c r="AO92">
        <v>1205.7929999999999</v>
      </c>
      <c r="AP92">
        <v>1205.7929999999999</v>
      </c>
      <c r="AQ92">
        <v>1205.7929999999999</v>
      </c>
      <c r="AR92">
        <v>1205.7929999999999</v>
      </c>
      <c r="AS92">
        <v>1205.7929999999999</v>
      </c>
      <c r="AT92">
        <v>1205.7929999999999</v>
      </c>
      <c r="AU92">
        <v>1205.7929999999999</v>
      </c>
      <c r="AV92">
        <v>1205.7929999999999</v>
      </c>
      <c r="AW92">
        <v>1205.7929999999999</v>
      </c>
      <c r="AX92">
        <v>1205.7929999999999</v>
      </c>
      <c r="AY92">
        <v>1205.7929999999999</v>
      </c>
      <c r="AZ92">
        <v>1205.7929999999999</v>
      </c>
    </row>
    <row r="93" spans="1:52">
      <c r="A93" t="s">
        <v>458</v>
      </c>
      <c r="B93" t="s">
        <v>129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>
      <c r="A94" t="s">
        <v>459</v>
      </c>
      <c r="B94" t="s">
        <v>175</v>
      </c>
      <c r="C94">
        <v>4120.7541820175429</v>
      </c>
      <c r="D94">
        <v>4179.6220989035091</v>
      </c>
      <c r="E94">
        <v>4238.4900157894754</v>
      </c>
      <c r="F94">
        <v>4297.3579326754407</v>
      </c>
      <c r="G94">
        <v>4356.2258495614051</v>
      </c>
      <c r="H94">
        <v>4415.0937664473713</v>
      </c>
      <c r="I94">
        <v>4473.9616833333357</v>
      </c>
      <c r="J94">
        <v>4532.8296002193019</v>
      </c>
      <c r="K94">
        <v>4591.6975171052654</v>
      </c>
      <c r="L94">
        <v>4650.5654339912317</v>
      </c>
      <c r="M94">
        <v>4709.433350877197</v>
      </c>
      <c r="N94">
        <v>4768.3012677631623</v>
      </c>
      <c r="O94">
        <v>4827.1691846491276</v>
      </c>
      <c r="P94">
        <v>4886.0371015350938</v>
      </c>
      <c r="Q94">
        <v>4944.9050184210591</v>
      </c>
      <c r="R94">
        <v>5003.7729353070245</v>
      </c>
      <c r="S94">
        <v>5062.6408521929889</v>
      </c>
      <c r="T94">
        <v>5121.5087690789551</v>
      </c>
      <c r="U94">
        <v>5180.3766859649195</v>
      </c>
      <c r="V94">
        <v>5239.2446028508839</v>
      </c>
      <c r="W94">
        <v>5298.1125197368501</v>
      </c>
      <c r="X94">
        <v>5356.9804366228154</v>
      </c>
      <c r="Y94">
        <v>5415.8483535087798</v>
      </c>
      <c r="Z94">
        <v>5474.716270394747</v>
      </c>
      <c r="AA94">
        <v>5533.5841872807114</v>
      </c>
      <c r="AB94">
        <v>5592.4521041666776</v>
      </c>
      <c r="AC94">
        <v>5651.3200210526438</v>
      </c>
      <c r="AD94">
        <v>5710.1879379386073</v>
      </c>
      <c r="AE94">
        <v>5769.0558548245726</v>
      </c>
      <c r="AF94">
        <v>5827.923771710537</v>
      </c>
      <c r="AG94">
        <v>5886.7916885965042</v>
      </c>
      <c r="AH94">
        <v>5945.6596054824686</v>
      </c>
      <c r="AI94">
        <v>6004.5275223684339</v>
      </c>
      <c r="AJ94">
        <v>6063.3954392543974</v>
      </c>
      <c r="AK94">
        <v>6122.2633561403645</v>
      </c>
      <c r="AL94">
        <v>6181.1312730263307</v>
      </c>
      <c r="AM94">
        <v>6239.9991899122961</v>
      </c>
      <c r="AN94">
        <v>6298.8671067982614</v>
      </c>
      <c r="AO94">
        <v>6357.7350236842258</v>
      </c>
      <c r="AP94">
        <v>6416.602940570192</v>
      </c>
      <c r="AQ94">
        <v>6475.4708574561564</v>
      </c>
      <c r="AR94">
        <v>6534.3387743421226</v>
      </c>
      <c r="AS94">
        <v>6593.206691228087</v>
      </c>
      <c r="AT94">
        <v>6652.0746081140514</v>
      </c>
      <c r="AU94">
        <v>6710.9425249999995</v>
      </c>
      <c r="AV94">
        <v>6710.9425249999995</v>
      </c>
      <c r="AW94">
        <v>6710.9425249999995</v>
      </c>
      <c r="AX94">
        <v>6710.9425249999995</v>
      </c>
      <c r="AY94">
        <v>6710.9425249999995</v>
      </c>
      <c r="AZ94">
        <v>6710.9425249999995</v>
      </c>
    </row>
    <row r="95" spans="1:52">
      <c r="A95" t="s">
        <v>460</v>
      </c>
      <c r="B95" t="s">
        <v>131</v>
      </c>
      <c r="C95">
        <v>2881.1470799999997</v>
      </c>
      <c r="D95">
        <v>2872.4819759999996</v>
      </c>
      <c r="E95">
        <v>2863.8168719999999</v>
      </c>
      <c r="F95">
        <v>2855.1517680000002</v>
      </c>
      <c r="G95">
        <v>2846.4866640000009</v>
      </c>
      <c r="H95">
        <v>2837.8215599999999</v>
      </c>
      <c r="I95">
        <v>2836.1968529999999</v>
      </c>
      <c r="J95">
        <v>2834.5721459999991</v>
      </c>
      <c r="K95">
        <v>2832.9474389999991</v>
      </c>
      <c r="L95">
        <v>2831.3227319999992</v>
      </c>
      <c r="M95">
        <v>2829.6980249999997</v>
      </c>
      <c r="N95">
        <v>2817.0614150000001</v>
      </c>
      <c r="O95">
        <v>2817.0614150000001</v>
      </c>
      <c r="P95">
        <v>2813.4509549999998</v>
      </c>
      <c r="Q95">
        <v>2813.4509549999998</v>
      </c>
      <c r="R95">
        <v>2810.7431099999999</v>
      </c>
      <c r="S95">
        <v>2809.8404949999999</v>
      </c>
      <c r="T95">
        <v>2825.1849499999998</v>
      </c>
      <c r="U95">
        <v>2843.2372500000001</v>
      </c>
      <c r="V95">
        <v>2826.0875649999998</v>
      </c>
      <c r="W95">
        <v>2789.9829649999997</v>
      </c>
      <c r="X95">
        <v>2789.9829649999997</v>
      </c>
      <c r="Y95">
        <v>2790.8855799999997</v>
      </c>
      <c r="Z95">
        <v>2796.3012699999999</v>
      </c>
      <c r="AA95">
        <v>2799.0091149999998</v>
      </c>
      <c r="AB95">
        <v>2799.0091149999998</v>
      </c>
      <c r="AC95">
        <v>2816.1587999999997</v>
      </c>
      <c r="AD95">
        <v>2814.3535700000002</v>
      </c>
      <c r="AE95">
        <v>2820.671875</v>
      </c>
      <c r="AF95">
        <v>2814.3535700000002</v>
      </c>
      <c r="AG95">
        <v>2818.8666450000001</v>
      </c>
      <c r="AH95">
        <v>2820.671875</v>
      </c>
      <c r="AI95">
        <v>2824.2823349999999</v>
      </c>
      <c r="AJ95">
        <v>2834.2111</v>
      </c>
      <c r="AK95">
        <v>3045.42301</v>
      </c>
      <c r="AL95">
        <v>3061.6700799999994</v>
      </c>
      <c r="AM95">
        <v>3061.6700799999994</v>
      </c>
      <c r="AN95">
        <v>3067.9883849999997</v>
      </c>
      <c r="AO95">
        <v>3051.7413149999998</v>
      </c>
      <c r="AP95">
        <v>3049.0334700000003</v>
      </c>
      <c r="AQ95">
        <v>3265.9318545000001</v>
      </c>
      <c r="AR95">
        <v>3282.991278</v>
      </c>
      <c r="AS95">
        <v>3294.6350115</v>
      </c>
      <c r="AT95">
        <v>3309.0768515</v>
      </c>
      <c r="AU95">
        <v>3311.0626044999999</v>
      </c>
      <c r="AV95">
        <v>3559.91356</v>
      </c>
      <c r="AW95">
        <v>3674.5456650000001</v>
      </c>
      <c r="AX95">
        <v>3783.4912954999995</v>
      </c>
      <c r="AY95">
        <v>3790.9830000000002</v>
      </c>
      <c r="AZ95">
        <v>3710.8307880000002</v>
      </c>
    </row>
    <row r="96" spans="1:52">
      <c r="A96" t="s">
        <v>461</v>
      </c>
      <c r="B96" t="s">
        <v>132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>
      <c r="A97" t="s">
        <v>462</v>
      </c>
      <c r="B97" t="s">
        <v>133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>
      <c r="A98" t="s">
        <v>463</v>
      </c>
      <c r="B98" t="s">
        <v>134</v>
      </c>
      <c r="C98">
        <v>248.39610833333327</v>
      </c>
      <c r="D98">
        <v>251.94462416666667</v>
      </c>
      <c r="E98">
        <v>255.49313999999995</v>
      </c>
      <c r="F98">
        <v>259.04165583333338</v>
      </c>
      <c r="G98">
        <v>262.59017166666666</v>
      </c>
      <c r="H98">
        <v>266.1386875</v>
      </c>
      <c r="I98">
        <v>269.68720333333334</v>
      </c>
      <c r="J98">
        <v>273.23571916666668</v>
      </c>
      <c r="K98">
        <v>276.78423500000002</v>
      </c>
      <c r="L98">
        <v>280.33275083333336</v>
      </c>
      <c r="M98">
        <v>283.8812666666667</v>
      </c>
      <c r="N98">
        <v>287.42978250000004</v>
      </c>
      <c r="O98">
        <v>290.97829833333338</v>
      </c>
      <c r="P98">
        <v>294.52681416666672</v>
      </c>
      <c r="Q98">
        <v>298.07533000000001</v>
      </c>
      <c r="R98">
        <v>301.62384583333341</v>
      </c>
      <c r="S98">
        <v>305.1723616666668</v>
      </c>
      <c r="T98">
        <v>308.72087750000009</v>
      </c>
      <c r="U98">
        <v>312.26939333333343</v>
      </c>
      <c r="V98">
        <v>315.81790916666671</v>
      </c>
      <c r="W98">
        <v>319.36642500000011</v>
      </c>
      <c r="X98">
        <v>322.91494083333339</v>
      </c>
      <c r="Y98">
        <v>326.46345666666679</v>
      </c>
      <c r="Z98">
        <v>330.01197250000013</v>
      </c>
      <c r="AA98">
        <v>333.56048833333341</v>
      </c>
      <c r="AB98">
        <v>337.10900416666675</v>
      </c>
      <c r="AC98">
        <v>340.65752000000015</v>
      </c>
      <c r="AD98">
        <v>344.20603583333343</v>
      </c>
      <c r="AE98">
        <v>347.75455166666683</v>
      </c>
      <c r="AF98">
        <v>351.30306750000005</v>
      </c>
      <c r="AG98">
        <v>354.85158333333351</v>
      </c>
      <c r="AH98">
        <v>358.40009916666679</v>
      </c>
      <c r="AI98">
        <v>361.94861500000002</v>
      </c>
      <c r="AJ98">
        <v>361.94861500000002</v>
      </c>
      <c r="AK98">
        <v>361.94861500000002</v>
      </c>
      <c r="AL98">
        <v>361.94861500000002</v>
      </c>
      <c r="AM98">
        <v>361.94861500000002</v>
      </c>
      <c r="AN98">
        <v>361.94861500000002</v>
      </c>
      <c r="AO98">
        <v>361.94861500000002</v>
      </c>
      <c r="AP98">
        <v>361.94861500000002</v>
      </c>
      <c r="AQ98">
        <v>361.94861500000002</v>
      </c>
      <c r="AR98">
        <v>361.94861500000002</v>
      </c>
      <c r="AS98">
        <v>361.94861500000002</v>
      </c>
      <c r="AT98">
        <v>361.94861500000002</v>
      </c>
      <c r="AU98">
        <v>361.94861500000002</v>
      </c>
      <c r="AV98">
        <v>361.94861500000002</v>
      </c>
      <c r="AW98">
        <v>361.94861500000002</v>
      </c>
      <c r="AX98">
        <v>361.94861500000002</v>
      </c>
      <c r="AY98">
        <v>361.94861500000002</v>
      </c>
      <c r="AZ98">
        <v>361.94861500000002</v>
      </c>
    </row>
    <row r="99" spans="1:52">
      <c r="A99" t="s">
        <v>464</v>
      </c>
      <c r="B99" t="s">
        <v>139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>
      <c r="A100" t="s">
        <v>465</v>
      </c>
      <c r="B100" t="s">
        <v>135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387.22183499999994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>
      <c r="A101" t="s">
        <v>466</v>
      </c>
      <c r="B101" t="s">
        <v>136</v>
      </c>
      <c r="C101">
        <v>248.09491192660553</v>
      </c>
      <c r="D101">
        <v>251.63912495412845</v>
      </c>
      <c r="E101">
        <v>255.18333798165136</v>
      </c>
      <c r="F101">
        <v>258.72755100917431</v>
      </c>
      <c r="G101">
        <v>262.27176403669728</v>
      </c>
      <c r="H101">
        <v>265.81597706422014</v>
      </c>
      <c r="I101">
        <v>269.36019009174299</v>
      </c>
      <c r="J101">
        <v>272.90440311926596</v>
      </c>
      <c r="K101">
        <v>276.44861614678894</v>
      </c>
      <c r="L101">
        <v>279.99282917431185</v>
      </c>
      <c r="M101">
        <v>283.53704220183471</v>
      </c>
      <c r="N101">
        <v>287.08125522935768</v>
      </c>
      <c r="O101">
        <v>290.62546825688059</v>
      </c>
      <c r="P101">
        <v>294.16968128440357</v>
      </c>
      <c r="Q101">
        <v>297.71389431192642</v>
      </c>
      <c r="R101">
        <v>301.25810733944945</v>
      </c>
      <c r="S101">
        <v>304.80232036697231</v>
      </c>
      <c r="T101">
        <v>308.34653339449522</v>
      </c>
      <c r="U101">
        <v>311.8907464220182</v>
      </c>
      <c r="V101">
        <v>315.43495944954105</v>
      </c>
      <c r="W101">
        <v>318.97917247706403</v>
      </c>
      <c r="X101">
        <v>322.52338550458694</v>
      </c>
      <c r="Y101">
        <v>326.06759853210986</v>
      </c>
      <c r="Z101">
        <v>329.61181155963277</v>
      </c>
      <c r="AA101">
        <v>333.15602458715574</v>
      </c>
      <c r="AB101">
        <v>336.7002376146786</v>
      </c>
      <c r="AC101">
        <v>340.24445064220151</v>
      </c>
      <c r="AD101">
        <v>343.78866366972454</v>
      </c>
      <c r="AE101">
        <v>347.3328766972474</v>
      </c>
      <c r="AF101">
        <v>350.87708972477031</v>
      </c>
      <c r="AG101">
        <v>354.42130275229329</v>
      </c>
      <c r="AH101">
        <v>357.9655157798162</v>
      </c>
      <c r="AI101">
        <v>361.50972880733912</v>
      </c>
      <c r="AJ101">
        <v>365.05394183486197</v>
      </c>
      <c r="AK101">
        <v>368.59815486238494</v>
      </c>
      <c r="AL101">
        <v>372.14236788990792</v>
      </c>
      <c r="AM101">
        <v>375.68658091743083</v>
      </c>
      <c r="AN101">
        <v>379.23079394495369</v>
      </c>
      <c r="AO101">
        <v>382.77500697247666</v>
      </c>
      <c r="AP101">
        <v>386.31921999999997</v>
      </c>
      <c r="AQ101">
        <v>386.31921999999997</v>
      </c>
      <c r="AR101">
        <v>386.31921999999997</v>
      </c>
      <c r="AS101">
        <v>386.31921999999997</v>
      </c>
      <c r="AT101">
        <v>386.31921999999997</v>
      </c>
      <c r="AU101">
        <v>386.31921999999997</v>
      </c>
      <c r="AV101">
        <v>386.31921999999997</v>
      </c>
      <c r="AW101">
        <v>386.31921999999997</v>
      </c>
      <c r="AX101">
        <v>386.31921999999997</v>
      </c>
      <c r="AY101">
        <v>386.31921999999997</v>
      </c>
      <c r="AZ101">
        <v>386.31921999999997</v>
      </c>
    </row>
    <row r="102" spans="1:52">
      <c r="A102" t="s">
        <v>467</v>
      </c>
      <c r="B102" t="s">
        <v>146</v>
      </c>
      <c r="C102">
        <v>409.24726315789468</v>
      </c>
      <c r="D102">
        <v>415.09365263157883</v>
      </c>
      <c r="E102">
        <v>420.94004210526316</v>
      </c>
      <c r="F102">
        <v>426.78643157894737</v>
      </c>
      <c r="G102">
        <v>432.63282105263158</v>
      </c>
      <c r="H102">
        <v>438.47921052631585</v>
      </c>
      <c r="I102">
        <v>444.32560000000001</v>
      </c>
      <c r="J102">
        <v>450.17198947368428</v>
      </c>
      <c r="K102">
        <v>456.01837894736849</v>
      </c>
      <c r="L102">
        <v>461.8647684210527</v>
      </c>
      <c r="M102">
        <v>467.71115789473691</v>
      </c>
      <c r="N102">
        <v>473.55754736842124</v>
      </c>
      <c r="O102">
        <v>479.40393684210545</v>
      </c>
      <c r="P102">
        <v>485.25032631578966</v>
      </c>
      <c r="Q102">
        <v>491.09671578947388</v>
      </c>
      <c r="R102">
        <v>496.94310526315815</v>
      </c>
      <c r="S102">
        <v>502.78949473684236</v>
      </c>
      <c r="T102">
        <v>508.63588421052657</v>
      </c>
      <c r="U102">
        <v>514.48227368421078</v>
      </c>
      <c r="V102">
        <v>520.32866315789499</v>
      </c>
      <c r="W102">
        <v>526.17505263157921</v>
      </c>
      <c r="X102">
        <v>532.02144210526342</v>
      </c>
      <c r="Y102">
        <v>537.86783157894786</v>
      </c>
      <c r="Z102">
        <v>543.71422105263196</v>
      </c>
      <c r="AA102">
        <v>549.56061052631617</v>
      </c>
      <c r="AB102">
        <v>555.40700000000004</v>
      </c>
      <c r="AC102">
        <v>555.40700000000004</v>
      </c>
      <c r="AD102">
        <v>555.40700000000004</v>
      </c>
      <c r="AE102">
        <v>555.40700000000004</v>
      </c>
      <c r="AF102">
        <v>555.40700000000004</v>
      </c>
      <c r="AG102">
        <v>555.40700000000004</v>
      </c>
      <c r="AH102">
        <v>555.40700000000004</v>
      </c>
      <c r="AI102">
        <v>555.40700000000004</v>
      </c>
      <c r="AJ102">
        <v>551.75879999999995</v>
      </c>
      <c r="AK102">
        <v>548.11060000000009</v>
      </c>
      <c r="AL102">
        <v>544.46240000000012</v>
      </c>
      <c r="AM102">
        <v>540.81420000000003</v>
      </c>
      <c r="AN102">
        <v>537.16600000000005</v>
      </c>
      <c r="AO102">
        <v>547.23</v>
      </c>
      <c r="AP102">
        <v>557.29399999999998</v>
      </c>
      <c r="AQ102">
        <v>557.29399999999998</v>
      </c>
      <c r="AR102">
        <v>557.29399999999998</v>
      </c>
      <c r="AS102">
        <v>557.29399999999998</v>
      </c>
      <c r="AT102">
        <v>557.29399999999998</v>
      </c>
      <c r="AU102">
        <v>557.29399999999998</v>
      </c>
      <c r="AV102">
        <v>557.29399999999998</v>
      </c>
      <c r="AW102">
        <v>557.29399999999998</v>
      </c>
      <c r="AX102">
        <v>557.29399999999998</v>
      </c>
      <c r="AY102">
        <v>557.29399999999998</v>
      </c>
      <c r="AZ102">
        <v>557.29399999999998</v>
      </c>
    </row>
    <row r="103" spans="1:52">
      <c r="A103" t="s">
        <v>468</v>
      </c>
      <c r="B103" t="s">
        <v>158</v>
      </c>
      <c r="C103">
        <v>1358.64</v>
      </c>
      <c r="D103">
        <v>1348.4502</v>
      </c>
      <c r="E103">
        <v>1338.2604000000001</v>
      </c>
      <c r="F103">
        <v>1328.0706</v>
      </c>
      <c r="G103">
        <v>1317.8808000000004</v>
      </c>
      <c r="H103">
        <v>1307.691</v>
      </c>
      <c r="I103">
        <v>1252.3389999999999</v>
      </c>
      <c r="J103">
        <v>1196.9870000000001</v>
      </c>
      <c r="K103">
        <v>1141.635</v>
      </c>
      <c r="L103">
        <v>1086.2829999999999</v>
      </c>
      <c r="M103">
        <v>1030.931</v>
      </c>
      <c r="N103">
        <v>1030.931</v>
      </c>
      <c r="O103">
        <v>1030.931</v>
      </c>
      <c r="P103">
        <v>1049.172</v>
      </c>
      <c r="Q103">
        <v>1049.172</v>
      </c>
      <c r="R103">
        <v>1049.172</v>
      </c>
      <c r="S103">
        <v>1049.172</v>
      </c>
      <c r="T103">
        <v>1049.172</v>
      </c>
      <c r="U103">
        <v>1049.172</v>
      </c>
      <c r="V103">
        <v>1049.172</v>
      </c>
      <c r="W103">
        <v>1049.172</v>
      </c>
      <c r="X103">
        <v>1049.172</v>
      </c>
      <c r="Y103">
        <v>1049.172</v>
      </c>
      <c r="Z103">
        <v>1049.172</v>
      </c>
      <c r="AA103">
        <v>1049.172</v>
      </c>
      <c r="AB103">
        <v>1130.942</v>
      </c>
      <c r="AC103">
        <v>1400.7829999999999</v>
      </c>
      <c r="AD103">
        <v>1015.206</v>
      </c>
      <c r="AE103">
        <v>1015.206</v>
      </c>
      <c r="AF103">
        <v>1020.2380000000001</v>
      </c>
      <c r="AG103">
        <v>1029.0440000000001</v>
      </c>
      <c r="AH103">
        <v>1029.0440000000001</v>
      </c>
      <c r="AI103">
        <v>1029.0440000000001</v>
      </c>
      <c r="AJ103">
        <v>1048.5429999999999</v>
      </c>
      <c r="AK103">
        <v>1048.5429999999999</v>
      </c>
      <c r="AL103">
        <v>1048.5429999999999</v>
      </c>
      <c r="AM103">
        <v>1048.5429999999999</v>
      </c>
      <c r="AN103">
        <v>1048.5429999999999</v>
      </c>
      <c r="AO103">
        <v>1047.2629850000001</v>
      </c>
      <c r="AP103">
        <v>1047.2850000000001</v>
      </c>
      <c r="AQ103">
        <v>1389.9107350000002</v>
      </c>
      <c r="AR103">
        <v>1415.4286359999999</v>
      </c>
      <c r="AS103">
        <v>1470.227116</v>
      </c>
      <c r="AT103">
        <v>1525.025596</v>
      </c>
      <c r="AU103">
        <v>1579.8240760000001</v>
      </c>
      <c r="AV103">
        <v>1634.6225559999996</v>
      </c>
      <c r="AW103">
        <v>1689.4210359999995</v>
      </c>
      <c r="AX103">
        <v>1744.2170000000001</v>
      </c>
      <c r="AY103">
        <v>1750.5070000000001</v>
      </c>
      <c r="AZ103">
        <v>1750.5070000000001</v>
      </c>
    </row>
    <row r="104" spans="1:52">
      <c r="A104" t="s">
        <v>469</v>
      </c>
      <c r="B104" t="s">
        <v>147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>
      <c r="A105" t="s">
        <v>470</v>
      </c>
      <c r="B105" t="s">
        <v>149</v>
      </c>
      <c r="C105">
        <v>353.34075000000001</v>
      </c>
      <c r="D105">
        <v>358.38847499999997</v>
      </c>
      <c r="E105">
        <v>363.43619999999999</v>
      </c>
      <c r="F105">
        <v>368.48392499999989</v>
      </c>
      <c r="G105">
        <v>373.5316499999999</v>
      </c>
      <c r="H105">
        <v>378.57937499999986</v>
      </c>
      <c r="I105">
        <v>383.62709999999993</v>
      </c>
      <c r="J105">
        <v>388.67482499999988</v>
      </c>
      <c r="K105">
        <v>393.72254999999984</v>
      </c>
      <c r="L105">
        <v>398.77027499999986</v>
      </c>
      <c r="M105">
        <v>403.81799999999998</v>
      </c>
      <c r="N105">
        <v>403.81799999999998</v>
      </c>
      <c r="O105">
        <v>403.81799999999998</v>
      </c>
      <c r="P105">
        <v>403.81799999999998</v>
      </c>
      <c r="Q105">
        <v>403.81799999999998</v>
      </c>
      <c r="R105">
        <v>403.81799999999998</v>
      </c>
      <c r="S105">
        <v>403.81799999999998</v>
      </c>
      <c r="T105">
        <v>403.81799999999998</v>
      </c>
      <c r="U105">
        <v>403.81799999999998</v>
      </c>
      <c r="V105">
        <v>403.81799999999998</v>
      </c>
      <c r="W105">
        <v>403.81799999999998</v>
      </c>
      <c r="X105">
        <v>403.81799999999998</v>
      </c>
      <c r="Y105">
        <v>403.81799999999998</v>
      </c>
      <c r="Z105">
        <v>409.54189999999994</v>
      </c>
      <c r="AA105">
        <v>415.26580000000001</v>
      </c>
      <c r="AB105">
        <v>420.98970000000003</v>
      </c>
      <c r="AC105">
        <v>426.71360000000004</v>
      </c>
      <c r="AD105">
        <v>432.43750000000006</v>
      </c>
      <c r="AE105">
        <v>438.16140000000001</v>
      </c>
      <c r="AF105">
        <v>443.88530000000003</v>
      </c>
      <c r="AG105">
        <v>449.60920000000004</v>
      </c>
      <c r="AH105">
        <v>455.33310000000012</v>
      </c>
      <c r="AI105">
        <v>461.05700000000002</v>
      </c>
      <c r="AJ105">
        <v>461.05700000000002</v>
      </c>
      <c r="AK105">
        <v>461.05700000000002</v>
      </c>
      <c r="AL105">
        <v>461.05700000000002</v>
      </c>
      <c r="AM105">
        <v>461.05700000000002</v>
      </c>
      <c r="AN105">
        <v>461.05700000000002</v>
      </c>
      <c r="AO105">
        <v>461.05700000000002</v>
      </c>
      <c r="AP105">
        <v>461.05700000000002</v>
      </c>
      <c r="AQ105">
        <v>461.05700000000002</v>
      </c>
      <c r="AR105">
        <v>461.05700000000002</v>
      </c>
      <c r="AS105">
        <v>461.05700000000002</v>
      </c>
      <c r="AT105">
        <v>461.05700000000002</v>
      </c>
      <c r="AU105">
        <v>461.05700000000002</v>
      </c>
      <c r="AV105">
        <v>461.05700000000002</v>
      </c>
      <c r="AW105">
        <v>461.05700000000002</v>
      </c>
      <c r="AX105">
        <v>461.05700000000002</v>
      </c>
      <c r="AY105">
        <v>461.05700000000002</v>
      </c>
      <c r="AZ105">
        <v>461.05700000000002</v>
      </c>
    </row>
    <row r="106" spans="1:52">
      <c r="A106" t="s">
        <v>471</v>
      </c>
      <c r="B106" t="s">
        <v>150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>
      <c r="A107" t="s">
        <v>246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>
      <c r="A108" t="s">
        <v>472</v>
      </c>
      <c r="B108" t="s">
        <v>155</v>
      </c>
      <c r="C108">
        <v>444.13967500000001</v>
      </c>
      <c r="D108">
        <v>450.48452750000007</v>
      </c>
      <c r="E108">
        <v>456.82937999999996</v>
      </c>
      <c r="F108">
        <v>463.17423249999996</v>
      </c>
      <c r="G108">
        <v>469.5190849999999</v>
      </c>
      <c r="H108">
        <v>475.86393749999996</v>
      </c>
      <c r="I108">
        <v>482.20878999999996</v>
      </c>
      <c r="J108">
        <v>488.55364249999974</v>
      </c>
      <c r="K108">
        <v>494.89849499999985</v>
      </c>
      <c r="L108">
        <v>501.2433474999998</v>
      </c>
      <c r="M108">
        <v>507.58819999999992</v>
      </c>
      <c r="N108">
        <v>513.9330524999998</v>
      </c>
      <c r="O108">
        <v>520.27790499999969</v>
      </c>
      <c r="P108">
        <v>526.62275749999969</v>
      </c>
      <c r="Q108">
        <v>532.96760999999981</v>
      </c>
      <c r="R108">
        <v>539.3124624999997</v>
      </c>
      <c r="S108">
        <v>545.6573149999997</v>
      </c>
      <c r="T108">
        <v>552.00216749999959</v>
      </c>
      <c r="U108">
        <v>558.3470199999997</v>
      </c>
      <c r="V108">
        <v>564.69187249999959</v>
      </c>
      <c r="W108">
        <v>571.03672499999948</v>
      </c>
      <c r="X108">
        <v>577.38157749999959</v>
      </c>
      <c r="Y108">
        <v>583.72642999999948</v>
      </c>
      <c r="Z108">
        <v>590.07128249999948</v>
      </c>
      <c r="AA108">
        <v>596.41613499999937</v>
      </c>
      <c r="AB108">
        <v>602.76098749999949</v>
      </c>
      <c r="AC108">
        <v>609.10583999999949</v>
      </c>
      <c r="AD108">
        <v>615.45069249999938</v>
      </c>
      <c r="AE108">
        <v>621.79554499999938</v>
      </c>
      <c r="AF108">
        <v>628.14039749999927</v>
      </c>
      <c r="AG108">
        <v>634.48524999999927</v>
      </c>
      <c r="AH108">
        <v>640.83010249999938</v>
      </c>
      <c r="AI108">
        <v>647.17495500000007</v>
      </c>
      <c r="AJ108">
        <v>649.160708</v>
      </c>
      <c r="AK108">
        <v>651.14646100000004</v>
      </c>
      <c r="AL108">
        <v>653.13221400000009</v>
      </c>
      <c r="AM108">
        <v>655.11796700000014</v>
      </c>
      <c r="AN108">
        <v>657.10371999999995</v>
      </c>
      <c r="AO108">
        <v>657.10371999999995</v>
      </c>
      <c r="AP108">
        <v>657.10371999999995</v>
      </c>
      <c r="AQ108">
        <v>657.10371999999995</v>
      </c>
      <c r="AR108">
        <v>657.10371999999995</v>
      </c>
      <c r="AS108">
        <v>657.10371999999995</v>
      </c>
      <c r="AT108">
        <v>657.10371999999995</v>
      </c>
      <c r="AU108">
        <v>657.10371999999995</v>
      </c>
      <c r="AV108">
        <v>657.10371999999995</v>
      </c>
      <c r="AW108">
        <v>657.10371999999995</v>
      </c>
      <c r="AX108">
        <v>657.10371999999995</v>
      </c>
      <c r="AY108">
        <v>657.10371999999995</v>
      </c>
      <c r="AZ108">
        <v>657.10371999999995</v>
      </c>
    </row>
    <row r="109" spans="1:52">
      <c r="A109" t="s">
        <v>473</v>
      </c>
      <c r="B109" t="s">
        <v>156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>
      <c r="A110" t="s">
        <v>247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>
      <c r="A111" t="s">
        <v>474</v>
      </c>
      <c r="B111" t="s">
        <v>148</v>
      </c>
      <c r="C111">
        <v>22085.183820000002</v>
      </c>
      <c r="D111">
        <v>23009.7323645</v>
      </c>
      <c r="E111">
        <v>23934.280908999997</v>
      </c>
      <c r="F111">
        <v>24858.829453499995</v>
      </c>
      <c r="G111">
        <v>25783.377997999996</v>
      </c>
      <c r="H111">
        <v>26707.926542499994</v>
      </c>
      <c r="I111">
        <v>27632.475086999995</v>
      </c>
      <c r="J111">
        <v>28557.023631499993</v>
      </c>
      <c r="K111">
        <v>29481.572175999994</v>
      </c>
      <c r="L111">
        <v>30406.120720499996</v>
      </c>
      <c r="M111">
        <v>12839.698375</v>
      </c>
      <c r="N111">
        <v>12748.53426</v>
      </c>
      <c r="O111">
        <v>13974.285429999998</v>
      </c>
      <c r="P111">
        <v>13972.4802</v>
      </c>
      <c r="Q111">
        <v>13977.89589</v>
      </c>
      <c r="R111">
        <v>13979.70112</v>
      </c>
      <c r="S111">
        <v>14245.972544999999</v>
      </c>
      <c r="T111">
        <v>14245.972544999999</v>
      </c>
      <c r="U111">
        <v>14283.882374999999</v>
      </c>
      <c r="V111">
        <v>18369.117865</v>
      </c>
      <c r="W111">
        <v>18369.117865</v>
      </c>
      <c r="X111">
        <v>18344.74726</v>
      </c>
      <c r="Y111">
        <v>18435.911375</v>
      </c>
      <c r="Z111">
        <v>18453.963674999999</v>
      </c>
      <c r="AA111">
        <v>18482.847355000002</v>
      </c>
      <c r="AB111">
        <v>18673.299119999996</v>
      </c>
      <c r="AC111">
        <v>24021.292994999996</v>
      </c>
      <c r="AD111">
        <v>21913.574143124999</v>
      </c>
      <c r="AE111">
        <v>19805.855291250002</v>
      </c>
      <c r="AF111">
        <v>17698.136439375001</v>
      </c>
      <c r="AG111">
        <v>15590.4175875</v>
      </c>
      <c r="AH111">
        <v>13482.698735624999</v>
      </c>
      <c r="AI111">
        <v>11374.979883749998</v>
      </c>
      <c r="AJ111">
        <v>9267.2610318749994</v>
      </c>
      <c r="AK111">
        <v>7159.5421800000004</v>
      </c>
      <c r="AL111">
        <v>8394.0216370500002</v>
      </c>
      <c r="AM111">
        <v>9628.5010941</v>
      </c>
      <c r="AN111">
        <v>10862.971525000001</v>
      </c>
      <c r="AO111">
        <v>10844.40473445</v>
      </c>
      <c r="AP111">
        <v>10825.8379439</v>
      </c>
      <c r="AQ111">
        <v>10807.271153349999</v>
      </c>
      <c r="AR111">
        <v>10788.704362800003</v>
      </c>
      <c r="AS111">
        <v>10770.137572250002</v>
      </c>
      <c r="AT111">
        <v>10751.5707817</v>
      </c>
      <c r="AU111">
        <v>10732.994965</v>
      </c>
      <c r="AV111">
        <v>10743.826344999999</v>
      </c>
      <c r="AW111">
        <v>10745.631574999999</v>
      </c>
      <c r="AX111">
        <v>12889.342199999999</v>
      </c>
      <c r="AY111">
        <v>12986.824619999999</v>
      </c>
      <c r="AZ111">
        <v>12986.824619999999</v>
      </c>
    </row>
    <row r="112" spans="1:52">
      <c r="A112" t="s">
        <v>475</v>
      </c>
      <c r="B112" t="s">
        <v>153</v>
      </c>
      <c r="C112">
        <v>1419.6592899999998</v>
      </c>
      <c r="D112">
        <v>1439.9401369999998</v>
      </c>
      <c r="E112">
        <v>1460.2209840000003</v>
      </c>
      <c r="F112">
        <v>1480.5018310000003</v>
      </c>
      <c r="G112">
        <v>1500.7826780000003</v>
      </c>
      <c r="H112">
        <v>1521.063525</v>
      </c>
      <c r="I112">
        <v>1541.3443720000002</v>
      </c>
      <c r="J112">
        <v>1561.6252190000005</v>
      </c>
      <c r="K112">
        <v>1581.9060660000005</v>
      </c>
      <c r="L112">
        <v>1602.1869130000009</v>
      </c>
      <c r="M112">
        <v>1622.46776</v>
      </c>
      <c r="N112">
        <v>1632.2197760000001</v>
      </c>
      <c r="O112">
        <v>1641.9717919999998</v>
      </c>
      <c r="P112">
        <v>1651.7238080000002</v>
      </c>
      <c r="Q112">
        <v>1661.4758240000003</v>
      </c>
      <c r="R112">
        <v>1671.2278399999998</v>
      </c>
      <c r="S112">
        <v>1671.2278399999998</v>
      </c>
      <c r="T112">
        <v>1835.6735999999999</v>
      </c>
      <c r="U112">
        <v>1835.6735999999999</v>
      </c>
      <c r="V112">
        <v>1835.6735999999999</v>
      </c>
      <c r="W112">
        <v>1835.6735999999999</v>
      </c>
      <c r="X112">
        <v>1835.6735999999999</v>
      </c>
      <c r="Y112">
        <v>1835.6735999999999</v>
      </c>
      <c r="Z112">
        <v>1835.6735999999999</v>
      </c>
      <c r="AA112">
        <v>1800.6141464000002</v>
      </c>
      <c r="AB112">
        <v>1765.5546927999999</v>
      </c>
      <c r="AC112">
        <v>1730.5048000000002</v>
      </c>
      <c r="AD112">
        <v>1730.5048000000002</v>
      </c>
      <c r="AE112">
        <v>1730.5048000000002</v>
      </c>
      <c r="AF112">
        <v>1730.5048000000002</v>
      </c>
      <c r="AG112">
        <v>1730.5048000000002</v>
      </c>
      <c r="AH112">
        <v>1730.5048000000002</v>
      </c>
      <c r="AI112">
        <v>1730.5048000000002</v>
      </c>
      <c r="AJ112">
        <v>1730.5048000000002</v>
      </c>
      <c r="AK112">
        <v>1730.5048000000002</v>
      </c>
      <c r="AL112">
        <v>1730.5048000000002</v>
      </c>
      <c r="AM112">
        <v>1730.5048000000002</v>
      </c>
      <c r="AN112">
        <v>1730.5048000000002</v>
      </c>
      <c r="AO112">
        <v>1730.5048000000002</v>
      </c>
      <c r="AP112">
        <v>1730.5048000000002</v>
      </c>
      <c r="AQ112">
        <v>1734.3291199999999</v>
      </c>
      <c r="AR112">
        <v>1735.2852</v>
      </c>
      <c r="AS112">
        <v>1730.5048000000002</v>
      </c>
      <c r="AT112">
        <v>1730.5048000000002</v>
      </c>
      <c r="AU112">
        <v>1742.4558</v>
      </c>
      <c r="AV112">
        <v>1730.5048000000002</v>
      </c>
      <c r="AW112">
        <v>1730.5048000000002</v>
      </c>
      <c r="AX112">
        <v>1730.5048000000002</v>
      </c>
      <c r="AY112">
        <v>1730.5048000000002</v>
      </c>
      <c r="AZ112">
        <v>1730.5048000000002</v>
      </c>
    </row>
    <row r="113" spans="1:52">
      <c r="A113" t="s">
        <v>248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>
      <c r="A114" t="s">
        <v>476</v>
      </c>
      <c r="B114" t="s">
        <v>144</v>
      </c>
      <c r="C114">
        <v>1386.8679474999999</v>
      </c>
      <c r="D114">
        <v>1406.6803467499999</v>
      </c>
      <c r="E114">
        <v>1426.4927460000001</v>
      </c>
      <c r="F114">
        <v>1446.3051452500004</v>
      </c>
      <c r="G114">
        <v>1466.1175445000003</v>
      </c>
      <c r="H114">
        <v>1485.9299437500001</v>
      </c>
      <c r="I114">
        <v>1505.7423430000001</v>
      </c>
      <c r="J114">
        <v>1525.5547422500003</v>
      </c>
      <c r="K114">
        <v>1545.3671415000001</v>
      </c>
      <c r="L114">
        <v>1565.1795407500001</v>
      </c>
      <c r="M114">
        <v>1584.9919399999999</v>
      </c>
      <c r="N114">
        <v>1605.7520849999999</v>
      </c>
      <c r="O114">
        <v>1605.7520849999999</v>
      </c>
      <c r="P114">
        <v>1605.7520849999999</v>
      </c>
      <c r="Q114">
        <v>1605.7520849999999</v>
      </c>
      <c r="R114">
        <v>1605.7520849999999</v>
      </c>
      <c r="S114">
        <v>1605.7520849999999</v>
      </c>
      <c r="T114">
        <v>1708.6501949999999</v>
      </c>
      <c r="U114">
        <v>1708.6501949999999</v>
      </c>
      <c r="V114">
        <v>1708.6501949999999</v>
      </c>
      <c r="W114">
        <v>1708.6501949999999</v>
      </c>
      <c r="X114">
        <v>1708.6501949999999</v>
      </c>
      <c r="Y114">
        <v>1721.286805</v>
      </c>
      <c r="Z114">
        <v>1721.286805</v>
      </c>
      <c r="AA114">
        <v>1721.286805</v>
      </c>
      <c r="AB114">
        <v>1721.286805</v>
      </c>
      <c r="AC114">
        <v>1721.286805</v>
      </c>
      <c r="AD114">
        <v>1721.286805</v>
      </c>
      <c r="AE114">
        <v>1721.286805</v>
      </c>
      <c r="AF114">
        <v>1721.286805</v>
      </c>
      <c r="AG114">
        <v>1721.286805</v>
      </c>
      <c r="AH114">
        <v>1721.286805</v>
      </c>
      <c r="AI114">
        <v>1721.286805</v>
      </c>
      <c r="AJ114">
        <v>1721.286805</v>
      </c>
      <c r="AK114">
        <v>1721.286805</v>
      </c>
      <c r="AL114">
        <v>1721.286805</v>
      </c>
      <c r="AM114">
        <v>1721.286805</v>
      </c>
      <c r="AN114">
        <v>1721.286805</v>
      </c>
      <c r="AO114">
        <v>1795.3012350000001</v>
      </c>
      <c r="AP114">
        <v>1976.7268499999998</v>
      </c>
      <c r="AQ114">
        <v>1903.6150349999998</v>
      </c>
      <c r="AR114">
        <v>1903.6150349999998</v>
      </c>
      <c r="AS114">
        <v>1903.6150349999998</v>
      </c>
      <c r="AT114">
        <v>1903.6150349999998</v>
      </c>
      <c r="AU114">
        <v>1903.6150349999998</v>
      </c>
      <c r="AV114">
        <v>1903.6150349999998</v>
      </c>
      <c r="AW114">
        <v>1903.6150349999998</v>
      </c>
      <c r="AX114">
        <v>1903.6150349999998</v>
      </c>
      <c r="AY114">
        <v>2071.5014249999999</v>
      </c>
      <c r="AZ114">
        <v>2071.5014249999999</v>
      </c>
    </row>
    <row r="115" spans="1:52">
      <c r="A115" t="s">
        <v>477</v>
      </c>
      <c r="B115" t="s">
        <v>154</v>
      </c>
      <c r="C115">
        <v>2095.979589</v>
      </c>
      <c r="D115">
        <v>2095.979589</v>
      </c>
      <c r="E115">
        <v>2095.979589</v>
      </c>
      <c r="F115">
        <v>2095.979589</v>
      </c>
      <c r="G115">
        <v>2095.979589</v>
      </c>
      <c r="H115">
        <v>2095.979589</v>
      </c>
      <c r="I115">
        <v>2095.979589</v>
      </c>
      <c r="J115">
        <v>2095.979589</v>
      </c>
      <c r="K115">
        <v>2095.979589</v>
      </c>
      <c r="L115">
        <v>2095.979589</v>
      </c>
      <c r="M115">
        <v>2095.979589</v>
      </c>
      <c r="N115">
        <v>2095.979589</v>
      </c>
      <c r="O115">
        <v>2095.979589</v>
      </c>
      <c r="P115">
        <v>2095.979589</v>
      </c>
      <c r="Q115">
        <v>2095.979589</v>
      </c>
      <c r="R115">
        <v>2095.979589</v>
      </c>
      <c r="S115">
        <v>2095.979589</v>
      </c>
      <c r="T115">
        <v>2095.979589</v>
      </c>
      <c r="U115">
        <v>2095.979589</v>
      </c>
      <c r="V115">
        <v>2095.979589</v>
      </c>
      <c r="W115">
        <v>2095.979589</v>
      </c>
      <c r="X115">
        <v>2095.979589</v>
      </c>
      <c r="Y115">
        <v>2095.979589</v>
      </c>
      <c r="Z115">
        <v>2095.979589</v>
      </c>
      <c r="AA115">
        <v>2095.979589</v>
      </c>
      <c r="AB115">
        <v>2095.979589</v>
      </c>
      <c r="AC115">
        <v>2095.979589</v>
      </c>
      <c r="AD115">
        <v>2086.5835869999996</v>
      </c>
      <c r="AE115">
        <v>2089.9393020000002</v>
      </c>
      <c r="AF115">
        <v>2089.9393020000002</v>
      </c>
      <c r="AG115">
        <v>2089.9393020000002</v>
      </c>
      <c r="AH115">
        <v>2101.3487329999998</v>
      </c>
      <c r="AI115">
        <v>2101.3487329999998</v>
      </c>
      <c r="AJ115">
        <v>2101.3487329999998</v>
      </c>
      <c r="AK115">
        <v>2060.4090099999999</v>
      </c>
      <c r="AL115">
        <v>2060.4090099999999</v>
      </c>
      <c r="AM115">
        <v>2091.2815879999998</v>
      </c>
      <c r="AN115">
        <v>2091.2815879999998</v>
      </c>
      <c r="AO115">
        <v>2091.2815879999998</v>
      </c>
      <c r="AP115">
        <v>2091.2815879999998</v>
      </c>
      <c r="AQ115">
        <v>2091.2815879999998</v>
      </c>
      <c r="AR115">
        <v>2091.2815879999998</v>
      </c>
      <c r="AS115">
        <v>2091.2815879999998</v>
      </c>
      <c r="AT115">
        <v>2091.2815879999998</v>
      </c>
      <c r="AU115">
        <v>2091.2815879999998</v>
      </c>
      <c r="AV115">
        <v>2091.2815879999998</v>
      </c>
      <c r="AW115">
        <v>2091.2815879999998</v>
      </c>
      <c r="AX115">
        <v>2091.2815879999998</v>
      </c>
      <c r="AY115">
        <v>2091.2815879999998</v>
      </c>
      <c r="AZ115">
        <v>2091.2815879999998</v>
      </c>
    </row>
    <row r="116" spans="1:52">
      <c r="A116" t="s">
        <v>478</v>
      </c>
      <c r="C116">
        <v>1243.4042646666664</v>
      </c>
      <c r="D116">
        <v>1261.1671827333332</v>
      </c>
      <c r="E116">
        <v>1278.9301008</v>
      </c>
      <c r="F116">
        <v>1296.6930188666665</v>
      </c>
      <c r="G116">
        <v>1314.4559369333333</v>
      </c>
      <c r="H116">
        <v>1332.2188550000001</v>
      </c>
      <c r="I116">
        <v>1349.9817730666668</v>
      </c>
      <c r="J116">
        <v>1367.7446911333336</v>
      </c>
      <c r="K116">
        <v>1385.5076091999999</v>
      </c>
      <c r="L116">
        <v>1403.2705272666665</v>
      </c>
      <c r="M116">
        <v>1421.0334453333335</v>
      </c>
      <c r="N116">
        <v>1438.7963634</v>
      </c>
      <c r="O116">
        <v>1456.5592814666668</v>
      </c>
      <c r="P116">
        <v>1474.3221995333336</v>
      </c>
      <c r="Q116">
        <v>1492.0851176000003</v>
      </c>
      <c r="R116">
        <v>1509.8480356666666</v>
      </c>
      <c r="S116">
        <v>1527.6109537333336</v>
      </c>
      <c r="T116">
        <v>1545.3738718000004</v>
      </c>
      <c r="U116">
        <v>1563.1367898666667</v>
      </c>
      <c r="V116">
        <v>1580.8997079333337</v>
      </c>
      <c r="W116">
        <v>1598.6626259999998</v>
      </c>
      <c r="X116">
        <v>1598.6626259999998</v>
      </c>
      <c r="Y116">
        <v>1598.6626259999998</v>
      </c>
      <c r="Z116">
        <v>1598.6626259999998</v>
      </c>
      <c r="AA116">
        <v>1598.6626259999998</v>
      </c>
      <c r="AB116">
        <v>1598.6626259999998</v>
      </c>
      <c r="AC116">
        <v>1598.6626259999998</v>
      </c>
      <c r="AD116">
        <v>1598.6626259999998</v>
      </c>
      <c r="AE116">
        <v>1598.6626259999998</v>
      </c>
      <c r="AF116">
        <v>1598.6626259999998</v>
      </c>
      <c r="AG116">
        <v>1598.6626259999998</v>
      </c>
      <c r="AH116">
        <v>1598.6626259999998</v>
      </c>
      <c r="AI116">
        <v>1598.6626259999998</v>
      </c>
      <c r="AJ116">
        <v>1598.6626259999998</v>
      </c>
      <c r="AK116">
        <v>1598.6626259999998</v>
      </c>
      <c r="AL116">
        <v>1598.6626259999998</v>
      </c>
      <c r="AM116">
        <v>1598.6626259999998</v>
      </c>
      <c r="AN116">
        <v>1598.6626259999998</v>
      </c>
      <c r="AO116">
        <v>1598.6626259999998</v>
      </c>
      <c r="AP116">
        <v>1598.6626259999998</v>
      </c>
      <c r="AQ116">
        <v>1598.6626259999998</v>
      </c>
      <c r="AR116">
        <v>1598.6626259999998</v>
      </c>
      <c r="AS116">
        <v>1598.6626259999998</v>
      </c>
      <c r="AT116">
        <v>1598.6626259999998</v>
      </c>
      <c r="AU116">
        <v>1598.6626259999998</v>
      </c>
      <c r="AV116">
        <v>1598.6626259999998</v>
      </c>
      <c r="AW116">
        <v>1598.6626259999998</v>
      </c>
      <c r="AX116">
        <v>1598.6626259999998</v>
      </c>
      <c r="AY116">
        <v>1598.6626259999998</v>
      </c>
      <c r="AZ116">
        <v>1598.6626259999998</v>
      </c>
    </row>
    <row r="117" spans="1:52">
      <c r="A117" t="s">
        <v>479</v>
      </c>
      <c r="B117" t="s">
        <v>165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>
      <c r="A118" t="s">
        <v>480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>
      <c r="A119" t="s">
        <v>481</v>
      </c>
      <c r="B119" t="s">
        <v>163</v>
      </c>
      <c r="C119">
        <v>2274.5897999999997</v>
      </c>
      <c r="D119">
        <v>2307.08394</v>
      </c>
      <c r="E119">
        <v>2339.5780799999998</v>
      </c>
      <c r="F119">
        <v>2372.07222</v>
      </c>
      <c r="G119">
        <v>2404.5663599999998</v>
      </c>
      <c r="H119">
        <v>2437.0605</v>
      </c>
      <c r="I119">
        <v>2469.5546399999998</v>
      </c>
      <c r="J119">
        <v>2502.0487799999996</v>
      </c>
      <c r="K119">
        <v>2534.5429199999999</v>
      </c>
      <c r="L119">
        <v>2567.0370600000001</v>
      </c>
      <c r="M119">
        <v>2599.5311999999999</v>
      </c>
      <c r="N119">
        <v>2599.5311999999999</v>
      </c>
      <c r="O119">
        <v>2572.4527499999999</v>
      </c>
      <c r="P119">
        <v>2574.2579799999999</v>
      </c>
      <c r="Q119">
        <v>2574.2579799999999</v>
      </c>
      <c r="R119">
        <v>2548.9847600000003</v>
      </c>
      <c r="S119">
        <v>2542.6664549999996</v>
      </c>
      <c r="T119">
        <v>2535.4455350000003</v>
      </c>
      <c r="U119">
        <v>2552.5952200000002</v>
      </c>
      <c r="V119">
        <v>2552.5952200000002</v>
      </c>
      <c r="W119">
        <v>2525.5167700000002</v>
      </c>
      <c r="X119">
        <v>2509.2696999999998</v>
      </c>
      <c r="Y119">
        <v>2484.8990950000002</v>
      </c>
      <c r="Z119">
        <v>2488.5095549999996</v>
      </c>
      <c r="AA119">
        <v>2488.5095549999996</v>
      </c>
      <c r="AB119">
        <v>2539.0559950000002</v>
      </c>
      <c r="AC119">
        <v>2539.0559950000002</v>
      </c>
      <c r="AD119">
        <v>2531.8350749999995</v>
      </c>
      <c r="AE119">
        <v>2534.5429199999999</v>
      </c>
      <c r="AF119">
        <v>2534.5429199999999</v>
      </c>
      <c r="AG119">
        <v>2529.1272300000001</v>
      </c>
      <c r="AH119">
        <v>2535.4455350000003</v>
      </c>
      <c r="AI119">
        <v>2532.7376899999999</v>
      </c>
      <c r="AJ119">
        <v>2537.2507649999998</v>
      </c>
      <c r="AK119">
        <v>2537.2507649999998</v>
      </c>
      <c r="AL119">
        <v>2539.0559950000002</v>
      </c>
      <c r="AM119">
        <v>2505.65924</v>
      </c>
      <c r="AN119">
        <v>2613.5767920149997</v>
      </c>
      <c r="AO119">
        <v>2613.9730399999999</v>
      </c>
      <c r="AP119">
        <v>2604.9468899999997</v>
      </c>
      <c r="AQ119">
        <v>2722.2868399999998</v>
      </c>
      <c r="AR119">
        <v>2719.5789950000003</v>
      </c>
      <c r="AS119">
        <v>2719.5789950000003</v>
      </c>
      <c r="AT119">
        <v>2719.5789950000003</v>
      </c>
      <c r="AU119">
        <v>2736.7286799999997</v>
      </c>
      <c r="AV119">
        <v>2735.8260649999997</v>
      </c>
      <c r="AW119">
        <v>2760.1966699999998</v>
      </c>
      <c r="AX119">
        <v>2757.4888249999999</v>
      </c>
      <c r="AY119">
        <v>2906.4202999999998</v>
      </c>
      <c r="AZ119">
        <v>2834.6624075000004</v>
      </c>
    </row>
    <row r="120" spans="1:52">
      <c r="A120" t="s">
        <v>482</v>
      </c>
      <c r="B120" t="s">
        <v>159</v>
      </c>
      <c r="C120">
        <v>0</v>
      </c>
      <c r="D120">
        <v>1E-3</v>
      </c>
      <c r="E120">
        <v>2E-3</v>
      </c>
      <c r="F120">
        <v>3.0000000000000001E-3</v>
      </c>
      <c r="G120">
        <v>4.0000000000000001E-3</v>
      </c>
      <c r="H120">
        <v>5.0000000000000001E-3</v>
      </c>
      <c r="I120">
        <v>6.0000000000000001E-3</v>
      </c>
      <c r="J120">
        <v>7.0000000000000001E-3</v>
      </c>
      <c r="K120">
        <v>8.0000000000000002E-3</v>
      </c>
      <c r="L120">
        <v>8.9999999999999993E-3</v>
      </c>
      <c r="M120">
        <v>0.01</v>
      </c>
      <c r="N120">
        <v>1.0999999999999999E-2</v>
      </c>
      <c r="O120">
        <v>1.2E-2</v>
      </c>
      <c r="P120">
        <v>1.2999999999999999E-2</v>
      </c>
      <c r="Q120">
        <v>1.4E-2</v>
      </c>
      <c r="R120">
        <v>1.4999999999999999E-2</v>
      </c>
      <c r="S120">
        <v>1.6E-2</v>
      </c>
      <c r="T120">
        <v>1.7000000000000001E-2</v>
      </c>
      <c r="U120">
        <v>1.7999999999999999E-2</v>
      </c>
      <c r="V120">
        <v>1.9E-2</v>
      </c>
      <c r="W120">
        <v>0.02</v>
      </c>
      <c r="X120">
        <v>2.1000000000000001E-2</v>
      </c>
      <c r="Y120">
        <v>2.1999999999999999E-2</v>
      </c>
      <c r="Z120">
        <v>2.3E-2</v>
      </c>
      <c r="AA120">
        <v>2.4E-2</v>
      </c>
      <c r="AB120">
        <v>2.5000000000000001E-2</v>
      </c>
      <c r="AC120">
        <v>2.5999999999999999E-2</v>
      </c>
      <c r="AD120">
        <v>2.7E-2</v>
      </c>
      <c r="AE120">
        <v>2.8000000000000001E-2</v>
      </c>
      <c r="AF120">
        <v>2.9000000000000001E-2</v>
      </c>
      <c r="AG120">
        <v>0.03</v>
      </c>
      <c r="AH120">
        <v>3.1E-2</v>
      </c>
      <c r="AI120">
        <v>3.2000000000000001E-2</v>
      </c>
      <c r="AJ120">
        <v>3.3000000000000002E-2</v>
      </c>
      <c r="AK120">
        <v>3.4000000000000002E-2</v>
      </c>
      <c r="AL120">
        <v>3.5000000000000003E-2</v>
      </c>
      <c r="AM120">
        <v>3.5999999999999997E-2</v>
      </c>
      <c r="AN120">
        <v>3.6999999999999998E-2</v>
      </c>
      <c r="AO120">
        <v>3.7999999999999999E-2</v>
      </c>
      <c r="AP120">
        <v>3.9E-2</v>
      </c>
      <c r="AQ120">
        <v>0.04</v>
      </c>
      <c r="AR120">
        <v>4.1000000000000002E-2</v>
      </c>
      <c r="AS120">
        <v>4.2000000000000003E-2</v>
      </c>
      <c r="AT120">
        <v>4.2999999999999997E-2</v>
      </c>
      <c r="AU120">
        <v>4.3999999999999997E-2</v>
      </c>
      <c r="AV120">
        <v>4.4999999999999998E-2</v>
      </c>
      <c r="AW120">
        <v>4.5999999999999999E-2</v>
      </c>
      <c r="AX120">
        <v>4.7E-2</v>
      </c>
      <c r="AY120">
        <v>4.8000000000000001E-2</v>
      </c>
      <c r="AZ120">
        <v>4.9000000000000002E-2</v>
      </c>
    </row>
    <row r="121" spans="1:52">
      <c r="A121" t="s">
        <v>483</v>
      </c>
      <c r="B121" t="s">
        <v>166</v>
      </c>
      <c r="C121">
        <v>3536.6712237500001</v>
      </c>
      <c r="D121">
        <v>3587.1950983749998</v>
      </c>
      <c r="E121">
        <v>3637.7189729999996</v>
      </c>
      <c r="F121">
        <v>3688.2428476249988</v>
      </c>
      <c r="G121">
        <v>3738.766722249999</v>
      </c>
      <c r="H121">
        <v>3789.2905968749997</v>
      </c>
      <c r="I121">
        <v>3839.8144714999999</v>
      </c>
      <c r="J121">
        <v>3890.3383461250005</v>
      </c>
      <c r="K121">
        <v>3940.8622207500007</v>
      </c>
      <c r="L121">
        <v>3991.3860953750013</v>
      </c>
      <c r="M121">
        <v>4041.9099700000002</v>
      </c>
      <c r="N121">
        <v>4001.2922949999997</v>
      </c>
      <c r="O121">
        <v>3987.7530699999998</v>
      </c>
      <c r="P121">
        <v>3910.1281799999997</v>
      </c>
      <c r="Q121">
        <v>3856.8738950000002</v>
      </c>
      <c r="R121">
        <v>3856.8738950000002</v>
      </c>
      <c r="S121">
        <v>3808.1326849999996</v>
      </c>
      <c r="T121">
        <v>3759.3914749999999</v>
      </c>
      <c r="U121">
        <v>3842.4320549999998</v>
      </c>
      <c r="V121">
        <v>3636.6358349999996</v>
      </c>
      <c r="W121">
        <v>3636.6358349999996</v>
      </c>
      <c r="X121">
        <v>3531.9324949999996</v>
      </c>
      <c r="Y121">
        <v>3531.9324949999996</v>
      </c>
      <c r="Z121">
        <v>3531.9324949999996</v>
      </c>
      <c r="AA121">
        <v>3531.9324949999996</v>
      </c>
      <c r="AB121">
        <v>3531.9324949999996</v>
      </c>
      <c r="AC121">
        <v>3531.9324949999996</v>
      </c>
      <c r="AD121">
        <v>3531.9324949999996</v>
      </c>
      <c r="AE121">
        <v>3527.4194199999993</v>
      </c>
      <c r="AF121">
        <v>3539.8303762499995</v>
      </c>
      <c r="AG121">
        <v>3552.2413324999998</v>
      </c>
      <c r="AH121">
        <v>3564.65228875</v>
      </c>
      <c r="AI121">
        <v>3577.0632450000003</v>
      </c>
      <c r="AJ121">
        <v>3589.4742012500001</v>
      </c>
      <c r="AK121">
        <v>3601.8851575000003</v>
      </c>
      <c r="AL121">
        <v>3614.2961137500001</v>
      </c>
      <c r="AM121">
        <v>3626.7070699999999</v>
      </c>
      <c r="AN121">
        <v>3639.1180262500002</v>
      </c>
      <c r="AO121">
        <v>3651.5289825</v>
      </c>
      <c r="AP121">
        <v>3663.9399387500002</v>
      </c>
      <c r="AQ121">
        <v>3676.350895</v>
      </c>
      <c r="AR121">
        <v>3688.7618512499998</v>
      </c>
      <c r="AS121">
        <v>3701.1728075000001</v>
      </c>
      <c r="AT121">
        <v>3713.5837637499999</v>
      </c>
      <c r="AU121">
        <v>3725.9947200000001</v>
      </c>
      <c r="AV121">
        <v>3725.9947200000001</v>
      </c>
      <c r="AW121">
        <v>3725.9947200000001</v>
      </c>
      <c r="AX121">
        <v>3725.9947200000001</v>
      </c>
      <c r="AY121">
        <v>3725.9947200000001</v>
      </c>
      <c r="AZ121">
        <v>3725.9947200000001</v>
      </c>
    </row>
    <row r="122" spans="1:52">
      <c r="A122" t="s">
        <v>484</v>
      </c>
      <c r="B122" t="s">
        <v>162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>
      <c r="A123" t="s">
        <v>485</v>
      </c>
      <c r="B123" t="s">
        <v>160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>
      <c r="A124" t="s">
        <v>486</v>
      </c>
      <c r="B124" t="s">
        <v>161</v>
      </c>
      <c r="C124">
        <v>2062.4224389999999</v>
      </c>
      <c r="D124">
        <v>2091.8856167000004</v>
      </c>
      <c r="E124">
        <v>2121.3487943999999</v>
      </c>
      <c r="F124">
        <v>2150.8119720999998</v>
      </c>
      <c r="G124">
        <v>2180.2751498000002</v>
      </c>
      <c r="H124">
        <v>2209.7383275000002</v>
      </c>
      <c r="I124">
        <v>2239.2015052000002</v>
      </c>
      <c r="J124">
        <v>2268.6646829000001</v>
      </c>
      <c r="K124">
        <v>2298.1278606000001</v>
      </c>
      <c r="L124">
        <v>2327.5910383000005</v>
      </c>
      <c r="M124">
        <v>2357.054216</v>
      </c>
      <c r="N124">
        <v>2357.054216</v>
      </c>
      <c r="O124">
        <v>2357.054216</v>
      </c>
      <c r="P124">
        <v>2357.054216</v>
      </c>
      <c r="Q124">
        <v>2357.054216</v>
      </c>
      <c r="R124">
        <v>2357.054216</v>
      </c>
      <c r="S124">
        <v>2357.054216</v>
      </c>
      <c r="T124">
        <v>2357.054216</v>
      </c>
      <c r="U124">
        <v>2357.054216</v>
      </c>
      <c r="V124">
        <v>2357.054216</v>
      </c>
      <c r="W124">
        <v>2372.1549335</v>
      </c>
      <c r="X124">
        <v>2387.2556509999999</v>
      </c>
      <c r="Y124">
        <v>2049.6707219999998</v>
      </c>
      <c r="Z124">
        <v>2049.6707219999998</v>
      </c>
      <c r="AA124">
        <v>2049.6707219999998</v>
      </c>
      <c r="AB124">
        <v>2387.2556509999999</v>
      </c>
      <c r="AC124">
        <v>2387.2556509999999</v>
      </c>
      <c r="AD124">
        <v>2387.2556509999999</v>
      </c>
      <c r="AE124">
        <v>2387.2556509999999</v>
      </c>
      <c r="AF124">
        <v>2387.2556509999999</v>
      </c>
      <c r="AG124">
        <v>2387.2556509999999</v>
      </c>
      <c r="AH124">
        <v>2387.2556509999999</v>
      </c>
      <c r="AI124">
        <v>2352.3562149999998</v>
      </c>
      <c r="AJ124">
        <v>2352.3562149999998</v>
      </c>
      <c r="AK124">
        <v>2367.7925039999996</v>
      </c>
      <c r="AL124">
        <v>2367.7925039999996</v>
      </c>
      <c r="AM124">
        <v>2367.7925039999996</v>
      </c>
      <c r="AN124">
        <v>2367.7925039999996</v>
      </c>
      <c r="AO124">
        <v>2367.7925039999996</v>
      </c>
      <c r="AP124">
        <v>2367.7925039999996</v>
      </c>
      <c r="AQ124">
        <v>2367.7925039999996</v>
      </c>
      <c r="AR124">
        <v>2367.7925039999996</v>
      </c>
      <c r="AS124">
        <v>2367.7925039999996</v>
      </c>
      <c r="AT124">
        <v>2367.7925039999996</v>
      </c>
      <c r="AU124">
        <v>2367.7925039999996</v>
      </c>
      <c r="AV124">
        <v>2367.7925039999996</v>
      </c>
      <c r="AW124">
        <v>2425.7792592000001</v>
      </c>
      <c r="AX124">
        <v>2483.7660143999997</v>
      </c>
      <c r="AY124">
        <v>2541.7527696000002</v>
      </c>
      <c r="AZ124">
        <v>2599.7395248000003</v>
      </c>
    </row>
    <row r="125" spans="1:52">
      <c r="A125" t="s">
        <v>487</v>
      </c>
      <c r="B125" t="s">
        <v>164</v>
      </c>
      <c r="C125">
        <v>2675.6358963157895</v>
      </c>
      <c r="D125">
        <v>2713.8592662631581</v>
      </c>
      <c r="E125">
        <v>2752.0826362105263</v>
      </c>
      <c r="F125">
        <v>2790.306006157894</v>
      </c>
      <c r="G125">
        <v>2828.5293761052631</v>
      </c>
      <c r="H125">
        <v>2866.7527460526317</v>
      </c>
      <c r="I125">
        <v>2904.9761159999994</v>
      </c>
      <c r="J125">
        <v>2943.199485947368</v>
      </c>
      <c r="K125">
        <v>2981.4228558947366</v>
      </c>
      <c r="L125">
        <v>3019.6462258421043</v>
      </c>
      <c r="M125">
        <v>3057.8695957894729</v>
      </c>
      <c r="N125">
        <v>3096.0929657368415</v>
      </c>
      <c r="O125">
        <v>3134.3163356842097</v>
      </c>
      <c r="P125">
        <v>3172.5397056315778</v>
      </c>
      <c r="Q125">
        <v>3210.7630755789469</v>
      </c>
      <c r="R125">
        <v>3248.986445526315</v>
      </c>
      <c r="S125">
        <v>3287.2098154736832</v>
      </c>
      <c r="T125">
        <v>3325.4331854210518</v>
      </c>
      <c r="U125">
        <v>3363.65655536842</v>
      </c>
      <c r="V125">
        <v>3401.8799253157886</v>
      </c>
      <c r="W125">
        <v>3440.1032952631572</v>
      </c>
      <c r="X125">
        <v>3478.3266652105244</v>
      </c>
      <c r="Y125">
        <v>3516.5500351578939</v>
      </c>
      <c r="Z125">
        <v>3554.7734051052621</v>
      </c>
      <c r="AA125">
        <v>3592.9967750526303</v>
      </c>
      <c r="AB125">
        <v>3631.2201450000002</v>
      </c>
      <c r="AC125">
        <v>3629.4149149999998</v>
      </c>
      <c r="AD125">
        <v>3629.4149149999998</v>
      </c>
      <c r="AE125">
        <v>3615.8756900000003</v>
      </c>
      <c r="AF125">
        <v>3772.0280849999995</v>
      </c>
      <c r="AG125">
        <v>3772.0280849999995</v>
      </c>
      <c r="AH125">
        <v>3771.1254700000004</v>
      </c>
      <c r="AI125">
        <v>3679.9613549999995</v>
      </c>
      <c r="AJ125">
        <v>3679.9613549999995</v>
      </c>
      <c r="AK125">
        <v>3679.9613549999995</v>
      </c>
      <c r="AL125">
        <v>3688.9875050000001</v>
      </c>
      <c r="AM125">
        <v>3688.9875050000001</v>
      </c>
      <c r="AN125">
        <v>3713.3581099999992</v>
      </c>
      <c r="AO125">
        <v>3713.3581099999992</v>
      </c>
      <c r="AP125">
        <v>3725.38996795</v>
      </c>
      <c r="AQ125">
        <v>3737.4218258999999</v>
      </c>
      <c r="AR125">
        <v>3749.4627099999993</v>
      </c>
      <c r="AS125">
        <v>3769.0223770500002</v>
      </c>
      <c r="AT125">
        <v>3960.0788940999996</v>
      </c>
      <c r="AU125">
        <v>3808.1326849999996</v>
      </c>
      <c r="AV125">
        <v>3799.1065349999999</v>
      </c>
      <c r="AW125">
        <v>3799.1065349999999</v>
      </c>
      <c r="AX125">
        <v>3798.2039199999999</v>
      </c>
      <c r="AY125">
        <v>3790.9830000000002</v>
      </c>
      <c r="AZ125">
        <v>3511.1723500000003</v>
      </c>
    </row>
    <row r="126" spans="1:52">
      <c r="A126" t="s">
        <v>488</v>
      </c>
      <c r="B126" t="s">
        <v>167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>
      <c r="A127" t="s">
        <v>489</v>
      </c>
      <c r="B127" t="s">
        <v>172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>
      <c r="A128" t="s">
        <v>490</v>
      </c>
      <c r="B128" t="s">
        <v>169</v>
      </c>
      <c r="C128">
        <v>322.56609736842108</v>
      </c>
      <c r="D128">
        <v>327.17418447368425</v>
      </c>
      <c r="E128">
        <v>331.78227157894742</v>
      </c>
      <c r="F128">
        <v>336.39035868421058</v>
      </c>
      <c r="G128">
        <v>340.99844578947369</v>
      </c>
      <c r="H128">
        <v>345.60653289473692</v>
      </c>
      <c r="I128">
        <v>350.21462000000008</v>
      </c>
      <c r="J128">
        <v>354.82270710526319</v>
      </c>
      <c r="K128">
        <v>359.43079421052636</v>
      </c>
      <c r="L128">
        <v>364.03888131578947</v>
      </c>
      <c r="M128">
        <v>368.64696842105263</v>
      </c>
      <c r="N128">
        <v>373.2550555263158</v>
      </c>
      <c r="O128">
        <v>377.86314263157902</v>
      </c>
      <c r="P128">
        <v>382.47122973684219</v>
      </c>
      <c r="Q128">
        <v>387.07931684210536</v>
      </c>
      <c r="R128">
        <v>391.68740394736852</v>
      </c>
      <c r="S128">
        <v>396.29549105263163</v>
      </c>
      <c r="T128">
        <v>400.9035781578948</v>
      </c>
      <c r="U128">
        <v>405.51166526315791</v>
      </c>
      <c r="V128">
        <v>410.11975236842119</v>
      </c>
      <c r="W128">
        <v>414.72783947368424</v>
      </c>
      <c r="X128">
        <v>419.33592657894741</v>
      </c>
      <c r="Y128">
        <v>423.94401368421063</v>
      </c>
      <c r="Z128">
        <v>428.55210078947374</v>
      </c>
      <c r="AA128">
        <v>433.16018789473696</v>
      </c>
      <c r="AB128">
        <v>437.76827499999996</v>
      </c>
      <c r="AC128">
        <v>437.76827499999996</v>
      </c>
      <c r="AD128">
        <v>437.76827499999996</v>
      </c>
      <c r="AE128">
        <v>437.76827499999996</v>
      </c>
      <c r="AF128">
        <v>437.76827499999996</v>
      </c>
      <c r="AG128">
        <v>437.76827499999996</v>
      </c>
      <c r="AH128">
        <v>437.76827499999996</v>
      </c>
      <c r="AI128">
        <v>437.76827499999996</v>
      </c>
      <c r="AJ128">
        <v>437.76827499999996</v>
      </c>
      <c r="AK128">
        <v>437.76827499999996</v>
      </c>
      <c r="AL128">
        <v>437.76827499999996</v>
      </c>
      <c r="AM128">
        <v>437.76827499999996</v>
      </c>
      <c r="AN128">
        <v>437.76827499999996</v>
      </c>
      <c r="AO128">
        <v>437.76827499999996</v>
      </c>
      <c r="AP128">
        <v>437.76827499999996</v>
      </c>
      <c r="AQ128">
        <v>437.76827499999996</v>
      </c>
      <c r="AR128">
        <v>437.76827499999996</v>
      </c>
      <c r="AS128">
        <v>437.76827499999996</v>
      </c>
      <c r="AT128">
        <v>437.76827499999996</v>
      </c>
      <c r="AU128">
        <v>437.76827499999996</v>
      </c>
      <c r="AV128">
        <v>437.76827499999996</v>
      </c>
      <c r="AW128">
        <v>437.76827499999996</v>
      </c>
      <c r="AX128">
        <v>437.76827499999996</v>
      </c>
      <c r="AY128">
        <v>437.76827499999996</v>
      </c>
      <c r="AZ128">
        <v>437.76827499999996</v>
      </c>
    </row>
    <row r="129" spans="1:52">
      <c r="A129" t="s">
        <v>491</v>
      </c>
      <c r="B129" t="s">
        <v>173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>
      <c r="A130" t="s">
        <v>492</v>
      </c>
      <c r="B130" t="s">
        <v>177</v>
      </c>
      <c r="C130">
        <v>278.63725049999999</v>
      </c>
      <c r="D130">
        <v>282.61778264999998</v>
      </c>
      <c r="E130">
        <v>286.59831480000003</v>
      </c>
      <c r="F130">
        <v>290.57884694999996</v>
      </c>
      <c r="G130">
        <v>294.55937910000011</v>
      </c>
      <c r="H130">
        <v>298.53991125000005</v>
      </c>
      <c r="I130">
        <v>302.52044340000009</v>
      </c>
      <c r="J130">
        <v>306.50097555000013</v>
      </c>
      <c r="K130">
        <v>310.48150770000012</v>
      </c>
      <c r="L130">
        <v>314.46203985000017</v>
      </c>
      <c r="M130">
        <v>318.44257200000021</v>
      </c>
      <c r="N130">
        <v>322.42310415000026</v>
      </c>
      <c r="O130">
        <v>326.40363630000024</v>
      </c>
      <c r="P130">
        <v>330.38416845000023</v>
      </c>
      <c r="Q130">
        <v>334.36470060000033</v>
      </c>
      <c r="R130">
        <v>338.34523275000026</v>
      </c>
      <c r="S130">
        <v>342.32576490000037</v>
      </c>
      <c r="T130">
        <v>346.30629705000041</v>
      </c>
      <c r="U130">
        <v>350.28682920000045</v>
      </c>
      <c r="V130">
        <v>354.26736135000044</v>
      </c>
      <c r="W130">
        <v>358.24789350000043</v>
      </c>
      <c r="X130">
        <v>362.22842565000042</v>
      </c>
      <c r="Y130">
        <v>366.20895780000046</v>
      </c>
      <c r="Z130">
        <v>370.18948995000056</v>
      </c>
      <c r="AA130">
        <v>374.17002210000049</v>
      </c>
      <c r="AB130">
        <v>378.1505542500006</v>
      </c>
      <c r="AC130">
        <v>382.13108640000058</v>
      </c>
      <c r="AD130">
        <v>386.11161855000057</v>
      </c>
      <c r="AE130">
        <v>390.09215070000062</v>
      </c>
      <c r="AF130">
        <v>394.0726828500006</v>
      </c>
      <c r="AG130">
        <v>398.05321500000002</v>
      </c>
      <c r="AH130">
        <v>398.05321500000002</v>
      </c>
      <c r="AI130">
        <v>398.05321500000002</v>
      </c>
      <c r="AJ130">
        <v>398.05321500000002</v>
      </c>
      <c r="AK130">
        <v>398.05321500000002</v>
      </c>
      <c r="AL130">
        <v>398.05321500000002</v>
      </c>
      <c r="AM130">
        <v>398.05321500000002</v>
      </c>
      <c r="AN130">
        <v>398.05321500000002</v>
      </c>
      <c r="AO130">
        <v>398.05321500000002</v>
      </c>
      <c r="AP130">
        <v>398.05321500000002</v>
      </c>
      <c r="AQ130">
        <v>398.05321500000002</v>
      </c>
      <c r="AR130">
        <v>398.05321500000002</v>
      </c>
      <c r="AS130">
        <v>398.05321500000002</v>
      </c>
      <c r="AT130">
        <v>398.05321500000002</v>
      </c>
      <c r="AU130">
        <v>398.05321500000002</v>
      </c>
      <c r="AV130">
        <v>398.05321500000002</v>
      </c>
      <c r="AW130">
        <v>398.05321500000002</v>
      </c>
      <c r="AX130">
        <v>398.05321500000002</v>
      </c>
      <c r="AY130">
        <v>398.05321500000002</v>
      </c>
      <c r="AZ130">
        <v>398.05321500000002</v>
      </c>
    </row>
    <row r="131" spans="1:52">
      <c r="A131" t="s">
        <v>493</v>
      </c>
      <c r="B131" t="s">
        <v>170</v>
      </c>
      <c r="C131">
        <v>1472.711091358025</v>
      </c>
      <c r="D131">
        <v>1493.7498212345681</v>
      </c>
      <c r="E131">
        <v>1514.7885511111112</v>
      </c>
      <c r="F131">
        <v>1535.8272809876541</v>
      </c>
      <c r="G131">
        <v>1556.8660108641975</v>
      </c>
      <c r="H131">
        <v>1577.9047407407406</v>
      </c>
      <c r="I131">
        <v>1598.9434706172835</v>
      </c>
      <c r="J131">
        <v>1619.9822004938264</v>
      </c>
      <c r="K131">
        <v>1641.02093037037</v>
      </c>
      <c r="L131">
        <v>1662.0596602469132</v>
      </c>
      <c r="M131">
        <v>1683.0983901234561</v>
      </c>
      <c r="N131">
        <v>1704.1371199999999</v>
      </c>
      <c r="O131">
        <v>1704.1371199999999</v>
      </c>
      <c r="P131">
        <v>1704.1371199999999</v>
      </c>
      <c r="Q131">
        <v>1704.1371199999999</v>
      </c>
      <c r="R131">
        <v>1552.4978000000001</v>
      </c>
      <c r="S131">
        <v>1509.6235875</v>
      </c>
      <c r="T131">
        <v>1509.6235875</v>
      </c>
      <c r="U131">
        <v>1509.6235875</v>
      </c>
      <c r="V131">
        <v>1509.6235875</v>
      </c>
      <c r="W131">
        <v>1454.2030264999999</v>
      </c>
      <c r="X131">
        <v>1454.2030264999999</v>
      </c>
      <c r="Y131">
        <v>1454.2030264999999</v>
      </c>
      <c r="Z131">
        <v>1453.6614575000001</v>
      </c>
      <c r="AA131">
        <v>1453.1198885000001</v>
      </c>
      <c r="AB131">
        <v>1457.723225</v>
      </c>
      <c r="AC131">
        <v>1455.9179949999998</v>
      </c>
      <c r="AD131">
        <v>1526.3219649999999</v>
      </c>
      <c r="AE131">
        <v>1581.15582625</v>
      </c>
      <c r="AF131">
        <v>1635.9896874999999</v>
      </c>
      <c r="AG131">
        <v>1690.8235487500001</v>
      </c>
      <c r="AH131">
        <v>1745.65741</v>
      </c>
      <c r="AI131">
        <v>1800.4912712499997</v>
      </c>
      <c r="AJ131">
        <v>1855.3251325000001</v>
      </c>
      <c r="AK131">
        <v>1910.1589937499998</v>
      </c>
      <c r="AL131">
        <v>1964.9928549999997</v>
      </c>
      <c r="AM131">
        <v>1964.9928549999997</v>
      </c>
      <c r="AN131">
        <v>1894.1375774999999</v>
      </c>
      <c r="AO131">
        <v>1823.2823000000001</v>
      </c>
      <c r="AP131">
        <v>1823.2823000000001</v>
      </c>
      <c r="AQ131">
        <v>1823.2823000000001</v>
      </c>
      <c r="AR131">
        <v>1823.2823000000001</v>
      </c>
      <c r="AS131">
        <v>1823.2823000000001</v>
      </c>
      <c r="AT131">
        <v>1823.2823000000001</v>
      </c>
      <c r="AU131">
        <v>1823.2823000000001</v>
      </c>
      <c r="AV131">
        <v>1823.2823000000001</v>
      </c>
      <c r="AW131">
        <v>1823.2823000000001</v>
      </c>
      <c r="AX131">
        <v>1823.2823000000001</v>
      </c>
      <c r="AY131">
        <v>1823.2823000000001</v>
      </c>
      <c r="AZ131">
        <v>1823.2823000000001</v>
      </c>
    </row>
    <row r="132" spans="1:52">
      <c r="A132" t="s">
        <v>494</v>
      </c>
      <c r="B132" t="s">
        <v>171</v>
      </c>
      <c r="C132">
        <v>661.70799999999997</v>
      </c>
      <c r="D132">
        <v>662.71440000000007</v>
      </c>
      <c r="E132">
        <v>663.72079999999983</v>
      </c>
      <c r="F132">
        <v>664.72719999999981</v>
      </c>
      <c r="G132">
        <v>665.7335999999998</v>
      </c>
      <c r="H132">
        <v>666.74</v>
      </c>
      <c r="I132">
        <v>666.61419999999998</v>
      </c>
      <c r="J132">
        <v>666.48840000000007</v>
      </c>
      <c r="K132">
        <v>666.3625999999997</v>
      </c>
      <c r="L132">
        <v>666.23679999999979</v>
      </c>
      <c r="M132">
        <v>666.11099999999999</v>
      </c>
      <c r="N132">
        <v>645.73139999999989</v>
      </c>
      <c r="O132">
        <v>625.35179999999991</v>
      </c>
      <c r="P132">
        <v>604.97219999999993</v>
      </c>
      <c r="Q132">
        <v>584.59259999999995</v>
      </c>
      <c r="R132">
        <v>564.21299999999997</v>
      </c>
      <c r="S132">
        <v>511.62859999999995</v>
      </c>
      <c r="T132">
        <v>459.04419999999999</v>
      </c>
      <c r="U132">
        <v>406.45979999999986</v>
      </c>
      <c r="V132">
        <v>353.8753999999999</v>
      </c>
      <c r="W132">
        <v>301.291</v>
      </c>
      <c r="X132">
        <v>301.291</v>
      </c>
      <c r="Y132">
        <v>301.291</v>
      </c>
      <c r="Z132">
        <v>301.291</v>
      </c>
      <c r="AA132">
        <v>301.291</v>
      </c>
      <c r="AB132">
        <v>286.82400000000001</v>
      </c>
      <c r="AC132">
        <v>286.82400000000001</v>
      </c>
      <c r="AD132">
        <v>294.37200000000001</v>
      </c>
      <c r="AE132">
        <v>308.839</v>
      </c>
      <c r="AF132">
        <v>308.839</v>
      </c>
      <c r="AG132">
        <v>308.839</v>
      </c>
      <c r="AH132">
        <v>308.839</v>
      </c>
      <c r="AI132">
        <v>308.839</v>
      </c>
      <c r="AJ132">
        <v>308.839</v>
      </c>
      <c r="AK132">
        <v>308.839</v>
      </c>
      <c r="AL132">
        <v>306.952</v>
      </c>
      <c r="AM132">
        <v>305.065</v>
      </c>
      <c r="AN132">
        <v>303.178</v>
      </c>
      <c r="AO132">
        <v>301.291</v>
      </c>
      <c r="AP132">
        <v>303.98311999999999</v>
      </c>
      <c r="AQ132">
        <v>306.67523999999997</v>
      </c>
      <c r="AR132">
        <v>309.36735999999996</v>
      </c>
      <c r="AS132">
        <v>312.05947999999995</v>
      </c>
      <c r="AT132">
        <v>314.75159999999994</v>
      </c>
      <c r="AU132">
        <v>317.44371999999993</v>
      </c>
      <c r="AV132">
        <v>320.161</v>
      </c>
      <c r="AW132">
        <v>320.161</v>
      </c>
      <c r="AX132">
        <v>323.935</v>
      </c>
      <c r="AY132">
        <v>327.709</v>
      </c>
      <c r="AZ132">
        <v>331.483</v>
      </c>
    </row>
    <row r="133" spans="1:52">
      <c r="A133" t="s">
        <v>495</v>
      </c>
      <c r="B133" t="s">
        <v>174</v>
      </c>
      <c r="C133">
        <v>21470.390178124999</v>
      </c>
      <c r="D133">
        <v>21777.110037812501</v>
      </c>
      <c r="E133">
        <v>22083.8298975</v>
      </c>
      <c r="F133">
        <v>22390.549757187498</v>
      </c>
      <c r="G133">
        <v>22697.269616875001</v>
      </c>
      <c r="H133">
        <v>23003.989476562499</v>
      </c>
      <c r="I133">
        <v>23310.709336249998</v>
      </c>
      <c r="J133">
        <v>23617.4291959375</v>
      </c>
      <c r="K133">
        <v>23924.149055624999</v>
      </c>
      <c r="L133">
        <v>24230.868915312498</v>
      </c>
      <c r="M133">
        <v>24537.588775</v>
      </c>
      <c r="N133">
        <v>24525.854780000001</v>
      </c>
      <c r="O133">
        <v>24513.218169999996</v>
      </c>
      <c r="P133">
        <v>24529.465239999998</v>
      </c>
      <c r="Q133">
        <v>24433.788049999999</v>
      </c>
      <c r="R133">
        <v>24453.645579999997</v>
      </c>
      <c r="S133">
        <v>24428.372360000001</v>
      </c>
      <c r="T133">
        <v>24042.955754999999</v>
      </c>
      <c r="U133">
        <v>23959.915175000002</v>
      </c>
      <c r="V133">
        <v>24049.274060000003</v>
      </c>
      <c r="W133">
        <v>23673.786219999998</v>
      </c>
      <c r="X133">
        <v>23330.792519999999</v>
      </c>
      <c r="Y133">
        <v>21120.288385</v>
      </c>
      <c r="Z133">
        <v>22498.581489999997</v>
      </c>
      <c r="AA133">
        <v>21945.278494999999</v>
      </c>
      <c r="AB133">
        <v>21650.123389999997</v>
      </c>
      <c r="AC133">
        <v>21139.243300000002</v>
      </c>
      <c r="AD133">
        <v>21056.202719999997</v>
      </c>
      <c r="AE133">
        <v>20949.694149999999</v>
      </c>
      <c r="AF133">
        <v>20661.759965000001</v>
      </c>
      <c r="AG133">
        <v>20362.9944</v>
      </c>
      <c r="AH133">
        <v>18173.250410000001</v>
      </c>
      <c r="AI133">
        <v>18253.583145000001</v>
      </c>
      <c r="AJ133">
        <v>17962.038499999999</v>
      </c>
      <c r="AK133">
        <v>17706.598455000003</v>
      </c>
      <c r="AL133">
        <v>17690.351385000002</v>
      </c>
      <c r="AM133">
        <v>17536.906835000002</v>
      </c>
      <c r="AN133">
        <v>17527.880685000004</v>
      </c>
      <c r="AO133">
        <v>17715.624605000001</v>
      </c>
      <c r="AP133">
        <v>17839.282859999999</v>
      </c>
      <c r="AQ133">
        <v>17783.320729999999</v>
      </c>
      <c r="AR133">
        <v>17804.080875</v>
      </c>
      <c r="AS133">
        <v>17706.598455000003</v>
      </c>
      <c r="AT133">
        <v>17112.677785</v>
      </c>
      <c r="AU133">
        <v>17097.333330000001</v>
      </c>
      <c r="AV133">
        <v>16707.40365</v>
      </c>
      <c r="AW133">
        <v>16634.291835</v>
      </c>
      <c r="AX133">
        <v>16710.111494999997</v>
      </c>
      <c r="AY133">
        <v>16730.871639999998</v>
      </c>
      <c r="AZ133">
        <v>16732.676869999999</v>
      </c>
    </row>
    <row r="134" spans="1:52">
      <c r="A134" t="s">
        <v>496</v>
      </c>
      <c r="B134" t="s">
        <v>176</v>
      </c>
      <c r="C134">
        <v>3313.1540294999995</v>
      </c>
      <c r="D134">
        <v>3669.6757897499997</v>
      </c>
      <c r="E134">
        <v>4026.1975499999999</v>
      </c>
      <c r="F134">
        <v>4382.7193102500005</v>
      </c>
      <c r="G134">
        <v>4739.2410704999993</v>
      </c>
      <c r="H134">
        <v>5095.7628307499999</v>
      </c>
      <c r="I134">
        <v>5452.2845909999996</v>
      </c>
      <c r="J134">
        <v>5808.8063512500003</v>
      </c>
      <c r="K134">
        <v>6165.3281115</v>
      </c>
      <c r="L134">
        <v>6521.8498717499997</v>
      </c>
      <c r="M134">
        <v>3786.4617479999997</v>
      </c>
      <c r="N134">
        <v>3793.8059520000002</v>
      </c>
      <c r="O134">
        <v>3790.6584360000002</v>
      </c>
      <c r="P134">
        <v>3790.6584360000002</v>
      </c>
      <c r="Q134">
        <v>3790.6584360000002</v>
      </c>
      <c r="R134">
        <v>3780.1667160000002</v>
      </c>
      <c r="S134">
        <v>3780.1667160000002</v>
      </c>
      <c r="T134">
        <v>3785.4125759999993</v>
      </c>
      <c r="U134">
        <v>3785.4125759999993</v>
      </c>
      <c r="V134">
        <v>3214.663008</v>
      </c>
      <c r="W134">
        <v>3214.663008</v>
      </c>
      <c r="X134">
        <v>3269.2199519999999</v>
      </c>
      <c r="Y134">
        <v>3212.564664</v>
      </c>
      <c r="Z134">
        <v>3212.564664</v>
      </c>
      <c r="AA134">
        <v>2831.715228</v>
      </c>
      <c r="AB134">
        <v>2990.1401999999998</v>
      </c>
      <c r="AC134">
        <v>2990.1401999999998</v>
      </c>
      <c r="AD134">
        <v>2996.4352319999998</v>
      </c>
      <c r="AE134">
        <v>2931.3865679999999</v>
      </c>
      <c r="AF134">
        <v>2951.3208360000003</v>
      </c>
      <c r="AG134">
        <v>2952.3700079999999</v>
      </c>
      <c r="AH134">
        <v>2952.3700079999999</v>
      </c>
      <c r="AI134">
        <v>3022.6645319999998</v>
      </c>
      <c r="AJ134">
        <v>2956.5666959999994</v>
      </c>
      <c r="AK134">
        <v>2989.0910279999998</v>
      </c>
      <c r="AL134">
        <v>2978.5993079999998</v>
      </c>
      <c r="AM134">
        <v>2978.5993079999998</v>
      </c>
      <c r="AN134">
        <v>2977.5501359999998</v>
      </c>
      <c r="AO134">
        <v>2981.7468239999998</v>
      </c>
      <c r="AP134">
        <v>2981.7468239999998</v>
      </c>
      <c r="AQ134">
        <v>2981.7468239999998</v>
      </c>
      <c r="AR134">
        <v>2931.3865679999999</v>
      </c>
      <c r="AS134">
        <v>2666.2125416880003</v>
      </c>
      <c r="AT134">
        <v>2669.4597290279999</v>
      </c>
      <c r="AU134">
        <v>2671.1499451200002</v>
      </c>
      <c r="AV134">
        <v>2671.1499451200002</v>
      </c>
      <c r="AW134">
        <v>2671.1499451200002</v>
      </c>
      <c r="AX134">
        <v>2671.1499451200002</v>
      </c>
      <c r="AY134">
        <v>2671.1499451200002</v>
      </c>
      <c r="AZ134">
        <v>2650.3647986279998</v>
      </c>
    </row>
    <row r="135" spans="1:52">
      <c r="A135" t="s">
        <v>497</v>
      </c>
      <c r="B135" t="s">
        <v>180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>
      <c r="A136" t="s">
        <v>250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>
      <c r="A137" t="s">
        <v>387</v>
      </c>
      <c r="C137">
        <v>3103.16741052932</v>
      </c>
      <c r="D137">
        <v>3147.4983735368833</v>
      </c>
      <c r="E137">
        <v>3191.9448187118824</v>
      </c>
      <c r="F137">
        <v>3236.3912638868833</v>
      </c>
      <c r="G137">
        <v>3280.8377090618828</v>
      </c>
      <c r="H137">
        <v>3325.2841542368828</v>
      </c>
      <c r="I137">
        <v>3369.7305994118833</v>
      </c>
      <c r="J137">
        <v>3414.1770445868829</v>
      </c>
      <c r="K137">
        <v>3458.6234897618833</v>
      </c>
      <c r="L137">
        <v>3503.0699349368833</v>
      </c>
      <c r="M137">
        <v>3547.5163801118824</v>
      </c>
      <c r="N137">
        <v>3555.7156139999997</v>
      </c>
      <c r="O137">
        <v>3555.7156139999997</v>
      </c>
      <c r="P137">
        <v>3555.7156139999997</v>
      </c>
      <c r="Q137">
        <v>3665.1119229999999</v>
      </c>
      <c r="R137">
        <v>3665.1119229999999</v>
      </c>
      <c r="S137">
        <v>3238.9361179999996</v>
      </c>
      <c r="T137">
        <v>3238.9361179999996</v>
      </c>
      <c r="U137">
        <v>3235.5804029999999</v>
      </c>
      <c r="V137">
        <v>3235.5804029999999</v>
      </c>
      <c r="W137">
        <v>3235.5804029999999</v>
      </c>
      <c r="X137">
        <v>3235.5804029999999</v>
      </c>
      <c r="Y137">
        <v>3235.5804029999999</v>
      </c>
      <c r="Z137">
        <v>3235.5804029999999</v>
      </c>
      <c r="AA137">
        <v>3235.5804029999999</v>
      </c>
      <c r="AB137">
        <v>3235.5804029999999</v>
      </c>
      <c r="AC137">
        <v>3182.5601059999999</v>
      </c>
      <c r="AD137">
        <v>3182.5601059999999</v>
      </c>
      <c r="AE137">
        <v>3170.7479891999997</v>
      </c>
      <c r="AF137">
        <v>3158.9358724000003</v>
      </c>
      <c r="AG137">
        <v>3230.0300503899998</v>
      </c>
      <c r="AH137">
        <v>3301.1242283799997</v>
      </c>
      <c r="AI137">
        <v>3372.2184063700001</v>
      </c>
      <c r="AJ137">
        <v>3443.3125843599996</v>
      </c>
      <c r="AK137">
        <v>3514.4067623500009</v>
      </c>
      <c r="AL137">
        <v>3600.0983005900007</v>
      </c>
      <c r="AM137">
        <v>3685.7898388300009</v>
      </c>
      <c r="AN137">
        <v>3771.4813770700002</v>
      </c>
      <c r="AO137">
        <v>3908.9650206199999</v>
      </c>
      <c r="AP137">
        <v>4031.8513039200006</v>
      </c>
      <c r="AQ137">
        <v>4154.73758722</v>
      </c>
      <c r="AR137">
        <v>4277.6238705200003</v>
      </c>
      <c r="AS137">
        <v>4400.5101538200006</v>
      </c>
      <c r="AT137">
        <v>4523.3964371200009</v>
      </c>
      <c r="AU137">
        <v>4646.3229890000002</v>
      </c>
      <c r="AV137">
        <v>4236.5230731999991</v>
      </c>
      <c r="AW137">
        <v>3826.7231573999998</v>
      </c>
      <c r="AX137">
        <v>3416.9232416000009</v>
      </c>
      <c r="AY137">
        <v>3427.2588437999998</v>
      </c>
      <c r="AZ137">
        <v>3437.5944459999996</v>
      </c>
    </row>
    <row r="138" spans="1:52">
      <c r="A138" t="s">
        <v>498</v>
      </c>
      <c r="B138" t="s">
        <v>181</v>
      </c>
      <c r="C138">
        <v>8774.5460687499999</v>
      </c>
      <c r="D138">
        <v>8899.8967268750002</v>
      </c>
      <c r="E138">
        <v>9025.2473850000006</v>
      </c>
      <c r="F138">
        <v>9150.5980431249991</v>
      </c>
      <c r="G138">
        <v>9275.9487012499994</v>
      </c>
      <c r="H138">
        <v>9401.2993593749998</v>
      </c>
      <c r="I138">
        <v>9526.6500175000001</v>
      </c>
      <c r="J138">
        <v>9652.0006756250004</v>
      </c>
      <c r="K138">
        <v>9777.3513337500008</v>
      </c>
      <c r="L138">
        <v>9902.7019918749993</v>
      </c>
      <c r="M138">
        <v>10028.05265</v>
      </c>
      <c r="N138">
        <v>10012.708194999999</v>
      </c>
      <c r="O138">
        <v>10041.591875</v>
      </c>
      <c r="P138">
        <v>10026.24742</v>
      </c>
      <c r="Q138">
        <v>10081.306934999999</v>
      </c>
      <c r="R138">
        <v>10102.067080000001</v>
      </c>
      <c r="S138">
        <v>10128.242915000001</v>
      </c>
      <c r="T138">
        <v>10176.984125000001</v>
      </c>
      <c r="U138">
        <v>10197.744269999999</v>
      </c>
      <c r="V138">
        <v>10238.361944999999</v>
      </c>
      <c r="W138">
        <v>10242.875019999999</v>
      </c>
      <c r="X138">
        <v>10258.219475</v>
      </c>
      <c r="Y138">
        <v>10316.889449999999</v>
      </c>
      <c r="Z138">
        <v>10271.758699999998</v>
      </c>
      <c r="AA138">
        <v>10266.343010000001</v>
      </c>
      <c r="AB138">
        <v>10268.14824</v>
      </c>
      <c r="AC138">
        <v>10276.271775000001</v>
      </c>
      <c r="AD138">
        <v>10271.758699999998</v>
      </c>
      <c r="AE138">
        <v>10257.316859999999</v>
      </c>
      <c r="AF138">
        <v>10257.316859999999</v>
      </c>
      <c r="AG138">
        <v>10257.316859999999</v>
      </c>
      <c r="AH138">
        <v>10257.316859999999</v>
      </c>
      <c r="AI138">
        <v>10257.316859999999</v>
      </c>
      <c r="AJ138">
        <v>9822.2564299999995</v>
      </c>
      <c r="AK138">
        <v>9787.9570599999988</v>
      </c>
      <c r="AL138">
        <v>9731.0923149999999</v>
      </c>
      <c r="AM138">
        <v>9731.0923149999999</v>
      </c>
      <c r="AN138">
        <v>9727.481855</v>
      </c>
      <c r="AO138">
        <v>9727.481855</v>
      </c>
      <c r="AP138">
        <v>9726.5792400000009</v>
      </c>
      <c r="AQ138">
        <v>9727.481855</v>
      </c>
      <c r="AR138">
        <v>9727.481855</v>
      </c>
      <c r="AS138">
        <v>9727.481855</v>
      </c>
      <c r="AT138">
        <v>9719.3583199999975</v>
      </c>
      <c r="AU138">
        <v>9721.1635499999993</v>
      </c>
      <c r="AV138">
        <v>9721.1635499999993</v>
      </c>
      <c r="AW138">
        <v>9717.5530899999994</v>
      </c>
      <c r="AX138">
        <v>9717.5530899999994</v>
      </c>
      <c r="AY138">
        <v>9716.6504750000004</v>
      </c>
      <c r="AZ138">
        <v>9711.2347850000006</v>
      </c>
    </row>
    <row r="139" spans="1:52">
      <c r="A139" t="s">
        <v>499</v>
      </c>
      <c r="B139" t="s">
        <v>183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>
      <c r="A140" t="s">
        <v>500</v>
      </c>
      <c r="B140" t="s">
        <v>130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>
      <c r="A141" t="s">
        <v>251</v>
      </c>
      <c r="B141" t="s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>
      <c r="A142" t="s">
        <v>252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>
      <c r="A143" t="s">
        <v>501</v>
      </c>
      <c r="B143" t="s">
        <v>220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>
      <c r="A144" t="s">
        <v>502</v>
      </c>
      <c r="B144" t="s">
        <v>226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</row>
    <row r="145" spans="1:52">
      <c r="A145" t="s">
        <v>503</v>
      </c>
      <c r="B145" t="s">
        <v>194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1:52">
      <c r="A146" t="s">
        <v>504</v>
      </c>
      <c r="B146" t="s">
        <v>184</v>
      </c>
      <c r="C146">
        <v>444.65071437500001</v>
      </c>
      <c r="D146">
        <v>451.00286743749996</v>
      </c>
      <c r="E146">
        <v>457.35502050000002</v>
      </c>
      <c r="F146">
        <v>463.70717356250003</v>
      </c>
      <c r="G146">
        <v>470.05932662499998</v>
      </c>
      <c r="H146">
        <v>476.4114796875001</v>
      </c>
      <c r="I146">
        <v>482.76363275000006</v>
      </c>
      <c r="J146">
        <v>489.11578581250006</v>
      </c>
      <c r="K146">
        <v>495.46793887500024</v>
      </c>
      <c r="L146">
        <v>501.82009193750019</v>
      </c>
      <c r="M146">
        <v>508.17224499999992</v>
      </c>
      <c r="N146">
        <v>506.36701500000004</v>
      </c>
      <c r="O146">
        <v>506.36701500000004</v>
      </c>
      <c r="P146">
        <v>760.00183000000004</v>
      </c>
      <c r="Q146">
        <v>927.88821999999993</v>
      </c>
      <c r="R146">
        <v>927.88821999999993</v>
      </c>
      <c r="S146">
        <v>927.88821999999993</v>
      </c>
      <c r="T146">
        <v>917.05683999999985</v>
      </c>
      <c r="U146">
        <v>917.95945499999993</v>
      </c>
      <c r="V146">
        <v>917.95945499999993</v>
      </c>
      <c r="W146">
        <v>907.12807499999997</v>
      </c>
      <c r="X146">
        <v>907.12807499999997</v>
      </c>
      <c r="Y146">
        <v>918.8620699999999</v>
      </c>
      <c r="Z146">
        <v>918.8620699999999</v>
      </c>
      <c r="AA146">
        <v>918.8620699999999</v>
      </c>
      <c r="AB146">
        <v>918.8620699999999</v>
      </c>
      <c r="AC146">
        <v>918.8620699999999</v>
      </c>
      <c r="AD146">
        <v>918.8620699999999</v>
      </c>
      <c r="AE146">
        <v>918.8620699999999</v>
      </c>
      <c r="AF146">
        <v>918.8620699999999</v>
      </c>
      <c r="AG146">
        <v>864.70516999999995</v>
      </c>
      <c r="AH146">
        <v>973.01896999999997</v>
      </c>
      <c r="AI146">
        <v>920.66729999999995</v>
      </c>
      <c r="AJ146">
        <v>920.66729999999995</v>
      </c>
      <c r="AK146">
        <v>920.66729999999995</v>
      </c>
      <c r="AL146">
        <v>920.66729999999995</v>
      </c>
      <c r="AM146">
        <v>920.66729999999995</v>
      </c>
      <c r="AN146">
        <v>920.66729999999995</v>
      </c>
      <c r="AO146">
        <v>920.66729999999995</v>
      </c>
      <c r="AP146">
        <v>1097.5798399999999</v>
      </c>
      <c r="AQ146">
        <v>1274.4923800000001</v>
      </c>
      <c r="AR146">
        <v>1430.2566505500001</v>
      </c>
      <c r="AS146">
        <v>1586.0209210999997</v>
      </c>
      <c r="AT146">
        <v>1741.7851916499997</v>
      </c>
      <c r="AU146">
        <v>1897.5494621999997</v>
      </c>
      <c r="AV146">
        <v>2053.3137327499999</v>
      </c>
      <c r="AW146">
        <v>2209.0780033000001</v>
      </c>
      <c r="AX146">
        <v>2364.8512999999998</v>
      </c>
      <c r="AY146">
        <v>2652.7854849999999</v>
      </c>
      <c r="AZ146">
        <v>2652.7854849999999</v>
      </c>
    </row>
    <row r="147" spans="1:52">
      <c r="A147" t="s">
        <v>505</v>
      </c>
      <c r="B147" t="s">
        <v>186</v>
      </c>
      <c r="C147">
        <v>569.08775000000003</v>
      </c>
      <c r="D147">
        <v>577.2175749999999</v>
      </c>
      <c r="E147">
        <v>585.34739999999988</v>
      </c>
      <c r="F147">
        <v>593.47722499999986</v>
      </c>
      <c r="G147">
        <v>601.60704999999984</v>
      </c>
      <c r="H147">
        <v>609.73687499999971</v>
      </c>
      <c r="I147">
        <v>617.86669999999981</v>
      </c>
      <c r="J147">
        <v>625.99652499999979</v>
      </c>
      <c r="K147">
        <v>634.12634999999977</v>
      </c>
      <c r="L147">
        <v>642.25617499999964</v>
      </c>
      <c r="M147">
        <v>650.38599999999997</v>
      </c>
      <c r="N147">
        <v>650.38599999999997</v>
      </c>
      <c r="O147">
        <v>650.38599999999997</v>
      </c>
      <c r="P147">
        <v>650.38599999999997</v>
      </c>
      <c r="Q147">
        <v>650.38599999999997</v>
      </c>
      <c r="R147">
        <v>650.38599999999997</v>
      </c>
      <c r="S147">
        <v>650.38599999999997</v>
      </c>
      <c r="T147">
        <v>568.61599999999999</v>
      </c>
      <c r="U147">
        <v>569.87400000000002</v>
      </c>
      <c r="V147">
        <v>569.87400000000002</v>
      </c>
      <c r="W147">
        <v>569.87400000000002</v>
      </c>
      <c r="X147">
        <v>569.87400000000002</v>
      </c>
      <c r="Y147">
        <v>569.87400000000002</v>
      </c>
      <c r="Z147">
        <v>568.61599999999999</v>
      </c>
      <c r="AA147">
        <v>569.87400000000002</v>
      </c>
      <c r="AB147">
        <v>569.87400000000002</v>
      </c>
      <c r="AC147">
        <v>569.87400000000002</v>
      </c>
      <c r="AD147">
        <v>569.87400000000002</v>
      </c>
      <c r="AE147">
        <v>569.87400000000002</v>
      </c>
      <c r="AF147">
        <v>569.87400000000002</v>
      </c>
      <c r="AG147">
        <v>569.87400000000002</v>
      </c>
      <c r="AH147">
        <v>569.87400000000002</v>
      </c>
      <c r="AI147">
        <v>569.87400000000002</v>
      </c>
      <c r="AJ147">
        <v>569.87400000000002</v>
      </c>
      <c r="AK147">
        <v>569.87400000000002</v>
      </c>
      <c r="AL147">
        <v>569.87400000000002</v>
      </c>
      <c r="AM147">
        <v>569.87400000000002</v>
      </c>
      <c r="AN147">
        <v>569.87400000000002</v>
      </c>
      <c r="AO147">
        <v>569.87400000000002</v>
      </c>
      <c r="AP147">
        <v>569.87400000000002</v>
      </c>
      <c r="AQ147">
        <v>569.87400000000002</v>
      </c>
      <c r="AR147">
        <v>569.87400000000002</v>
      </c>
      <c r="AS147">
        <v>569.87400000000002</v>
      </c>
      <c r="AT147">
        <v>569.87400000000002</v>
      </c>
      <c r="AU147">
        <v>569.87400000000002</v>
      </c>
      <c r="AV147">
        <v>569.87400000000002</v>
      </c>
      <c r="AW147">
        <v>569.87400000000002</v>
      </c>
      <c r="AX147">
        <v>569.87400000000002</v>
      </c>
      <c r="AY147">
        <v>569.87400000000002</v>
      </c>
      <c r="AZ147">
        <v>569.87400000000002</v>
      </c>
    </row>
    <row r="148" spans="1:52">
      <c r="A148" t="s">
        <v>506</v>
      </c>
      <c r="B148" t="s">
        <v>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1:52">
      <c r="A149" t="s">
        <v>507</v>
      </c>
      <c r="B149" t="s">
        <v>189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56.376012000000003</v>
      </c>
      <c r="AZ149">
        <v>56.376012000000003</v>
      </c>
    </row>
    <row r="150" spans="1:52">
      <c r="A150" t="s">
        <v>508</v>
      </c>
      <c r="B150" t="s">
        <v>187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9.3091999999999988</v>
      </c>
      <c r="AI150">
        <v>18.618399999999998</v>
      </c>
      <c r="AJ150">
        <v>27.927600000000005</v>
      </c>
      <c r="AK150">
        <v>37.236799999999995</v>
      </c>
      <c r="AL150">
        <v>46.545999999999999</v>
      </c>
      <c r="AM150">
        <v>55.855199999999996</v>
      </c>
      <c r="AN150">
        <v>65.164400000000001</v>
      </c>
      <c r="AO150">
        <v>74.47359999999999</v>
      </c>
      <c r="AP150">
        <v>83.782800000000009</v>
      </c>
      <c r="AQ150">
        <v>93.091999999999999</v>
      </c>
      <c r="AR150">
        <v>102.4012</v>
      </c>
      <c r="AS150">
        <v>111.77330000000001</v>
      </c>
      <c r="AT150">
        <v>114.47799999999999</v>
      </c>
      <c r="AU150">
        <v>115.107</v>
      </c>
      <c r="AV150">
        <v>125.5484</v>
      </c>
      <c r="AW150">
        <v>125.5484</v>
      </c>
      <c r="AX150">
        <v>143.47489999999999</v>
      </c>
      <c r="AY150">
        <v>143.47489999999999</v>
      </c>
      <c r="AZ150">
        <v>143.47489999999999</v>
      </c>
    </row>
    <row r="151" spans="1:52">
      <c r="A151" t="s">
        <v>509</v>
      </c>
      <c r="B151" t="s">
        <v>188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>
      <c r="A152" t="s">
        <v>510</v>
      </c>
      <c r="B152" t="s">
        <v>192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>
      <c r="A153" t="s">
        <v>511</v>
      </c>
      <c r="B153" t="s">
        <v>228</v>
      </c>
      <c r="C153">
        <v>13856.7539495</v>
      </c>
      <c r="D153">
        <v>14054.707577350002</v>
      </c>
      <c r="E153">
        <v>14252.661205200002</v>
      </c>
      <c r="F153">
        <v>14450.61483305</v>
      </c>
      <c r="G153">
        <v>14648.568460900004</v>
      </c>
      <c r="H153">
        <v>14846.522088750004</v>
      </c>
      <c r="I153">
        <v>15044.475716600005</v>
      </c>
      <c r="J153">
        <v>15242.42934445</v>
      </c>
      <c r="K153">
        <v>15440.382972300004</v>
      </c>
      <c r="L153">
        <v>15638.336600150005</v>
      </c>
      <c r="M153">
        <v>15836.290228</v>
      </c>
      <c r="N153">
        <v>15836.290228</v>
      </c>
      <c r="O153">
        <v>15826.223083000001</v>
      </c>
      <c r="P153">
        <v>15881.927952</v>
      </c>
      <c r="Q153">
        <v>15919.511960000002</v>
      </c>
      <c r="R153">
        <v>15987.297402999999</v>
      </c>
      <c r="S153">
        <v>15966.491969999999</v>
      </c>
      <c r="T153">
        <v>15843.672800999999</v>
      </c>
      <c r="U153">
        <v>15776.558500999998</v>
      </c>
      <c r="V153">
        <v>14257.761891999999</v>
      </c>
      <c r="W153">
        <v>14508.098230999998</v>
      </c>
      <c r="X153">
        <v>14520.178805</v>
      </c>
      <c r="Y153">
        <v>14520.178805</v>
      </c>
      <c r="Z153">
        <v>14921.522319</v>
      </c>
      <c r="AA153">
        <v>15181.925803</v>
      </c>
      <c r="AB153">
        <v>14450.379933</v>
      </c>
      <c r="AC153">
        <v>15379.912988</v>
      </c>
      <c r="AD153">
        <v>15305.416114999998</v>
      </c>
      <c r="AE153">
        <v>15225.550098</v>
      </c>
      <c r="AF153">
        <v>13469.84001</v>
      </c>
      <c r="AG153">
        <v>15206.086950999997</v>
      </c>
      <c r="AH153">
        <v>13450.376863</v>
      </c>
      <c r="AI153">
        <v>13450.376863</v>
      </c>
      <c r="AJ153">
        <v>13450.376863</v>
      </c>
      <c r="AK153">
        <v>13454.403720999999</v>
      </c>
      <c r="AL153">
        <v>13454.403720999999</v>
      </c>
      <c r="AM153">
        <v>14206.083880999999</v>
      </c>
      <c r="AN153">
        <v>14957.764041</v>
      </c>
      <c r="AO153">
        <v>13296.013972999999</v>
      </c>
      <c r="AP153">
        <v>13405.505584306002</v>
      </c>
      <c r="AQ153">
        <v>13514.997195612001</v>
      </c>
      <c r="AR153">
        <v>13624.488806918</v>
      </c>
      <c r="AS153">
        <v>13733.980418224</v>
      </c>
      <c r="AT153">
        <v>13843.472029529999</v>
      </c>
      <c r="AU153">
        <v>13952.963640835998</v>
      </c>
      <c r="AV153">
        <v>14062.459278999999</v>
      </c>
      <c r="AW153">
        <v>14062.459278999999</v>
      </c>
      <c r="AX153">
        <v>14062.459278999999</v>
      </c>
      <c r="AY153">
        <v>14062.459278999999</v>
      </c>
      <c r="AZ153">
        <v>14062.459278999999</v>
      </c>
    </row>
    <row r="154" spans="1:52">
      <c r="A154" t="s">
        <v>512</v>
      </c>
      <c r="B154" t="s">
        <v>86</v>
      </c>
      <c r="C154">
        <v>12347.442975</v>
      </c>
      <c r="D154">
        <v>12523.8350175</v>
      </c>
      <c r="E154">
        <v>12700.227059999999</v>
      </c>
      <c r="F154">
        <v>12876.619102499999</v>
      </c>
      <c r="G154">
        <v>13053.011145</v>
      </c>
      <c r="H154">
        <v>13229.4031875</v>
      </c>
      <c r="I154">
        <v>13405.795229999998</v>
      </c>
      <c r="J154">
        <v>13582.187272499999</v>
      </c>
      <c r="K154">
        <v>13758.579314999999</v>
      </c>
      <c r="L154">
        <v>13934.971357500001</v>
      </c>
      <c r="M154">
        <v>14111.3634</v>
      </c>
      <c r="N154">
        <v>14208.936395999999</v>
      </c>
      <c r="O154">
        <v>14239.362384</v>
      </c>
      <c r="P154">
        <v>14239.362384</v>
      </c>
      <c r="Q154">
        <v>14242.509900000001</v>
      </c>
      <c r="R154">
        <v>13334.976119999999</v>
      </c>
      <c r="S154">
        <v>13346.517012</v>
      </c>
      <c r="T154">
        <v>13309.795991999999</v>
      </c>
      <c r="U154">
        <v>13167.1086</v>
      </c>
      <c r="V154">
        <v>13182.84618</v>
      </c>
      <c r="W154">
        <v>13177.600319999998</v>
      </c>
      <c r="X154">
        <v>13188.09204</v>
      </c>
      <c r="Y154">
        <v>13682.252052</v>
      </c>
      <c r="Z154">
        <v>13220.616372</v>
      </c>
      <c r="AA154">
        <v>13267.829111999999</v>
      </c>
      <c r="AB154">
        <v>14537.327231999998</v>
      </c>
      <c r="AC154">
        <v>14517.392964000001</v>
      </c>
      <c r="AD154">
        <v>14534.179716000001</v>
      </c>
      <c r="AE154">
        <v>14543.622263999998</v>
      </c>
      <c r="AF154">
        <v>14557.261500000001</v>
      </c>
      <c r="AG154">
        <v>14549.917296</v>
      </c>
      <c r="AH154">
        <v>14549.917296</v>
      </c>
      <c r="AI154">
        <v>14537.327231999998</v>
      </c>
      <c r="AJ154">
        <v>15094.437564</v>
      </c>
      <c r="AK154">
        <v>15102.830939999998</v>
      </c>
      <c r="AL154">
        <v>14973.782783999997</v>
      </c>
      <c r="AM154">
        <v>15183.617183999999</v>
      </c>
      <c r="AN154">
        <v>15749.66646144</v>
      </c>
      <c r="AO154">
        <v>15780.596052000001</v>
      </c>
      <c r="AP154">
        <v>15783.743567999998</v>
      </c>
      <c r="AQ154">
        <v>16356.717380640001</v>
      </c>
      <c r="AR154">
        <v>16451.607643835996</v>
      </c>
      <c r="AS154">
        <v>16197.117335999999</v>
      </c>
      <c r="AT154">
        <v>16064.921664</v>
      </c>
      <c r="AU154">
        <v>16268.461031999997</v>
      </c>
      <c r="AV154">
        <v>16483.541291999998</v>
      </c>
      <c r="AW154">
        <v>16419.541799999999</v>
      </c>
      <c r="AX154">
        <v>16324.067147999998</v>
      </c>
      <c r="AY154">
        <v>16385.968295999999</v>
      </c>
      <c r="AZ154">
        <v>16490.885495999999</v>
      </c>
    </row>
    <row r="155" spans="1:52">
      <c r="A155" t="s">
        <v>513</v>
      </c>
      <c r="B155" t="s">
        <v>138</v>
      </c>
      <c r="C155">
        <v>1340.2886105</v>
      </c>
      <c r="D155">
        <v>1359.43559065</v>
      </c>
      <c r="E155">
        <v>1378.5825707999998</v>
      </c>
      <c r="F155">
        <v>1397.7295509499995</v>
      </c>
      <c r="G155">
        <v>1416.8765310999993</v>
      </c>
      <c r="H155">
        <v>1436.0235112499995</v>
      </c>
      <c r="I155">
        <v>1455.1704913999993</v>
      </c>
      <c r="J155">
        <v>1474.3174715499995</v>
      </c>
      <c r="K155">
        <v>1493.4644516999992</v>
      </c>
      <c r="L155">
        <v>1512.6114318499988</v>
      </c>
      <c r="M155">
        <v>1531.7584119999999</v>
      </c>
      <c r="N155">
        <v>1531.7584119999999</v>
      </c>
      <c r="O155">
        <v>1531.7584119999999</v>
      </c>
      <c r="P155">
        <v>1531.7584119999999</v>
      </c>
      <c r="Q155">
        <v>1531.7584119999999</v>
      </c>
      <c r="R155">
        <v>1531.7584119999999</v>
      </c>
      <c r="S155">
        <v>1531.7584119999999</v>
      </c>
      <c r="T155">
        <v>1531.7584119999999</v>
      </c>
      <c r="U155">
        <v>1531.7584119999999</v>
      </c>
      <c r="V155">
        <v>1531.7584119999999</v>
      </c>
      <c r="W155">
        <v>1531.7584119999999</v>
      </c>
      <c r="X155">
        <v>1541.2462479999999</v>
      </c>
      <c r="Y155">
        <v>1571.818164</v>
      </c>
      <c r="Z155">
        <v>1571.818164</v>
      </c>
      <c r="AA155">
        <v>1571.818164</v>
      </c>
      <c r="AB155">
        <v>1571.818164</v>
      </c>
      <c r="AC155">
        <v>1571.818164</v>
      </c>
      <c r="AD155">
        <v>1571.818164</v>
      </c>
      <c r="AE155">
        <v>1571.818164</v>
      </c>
      <c r="AF155">
        <v>1542.3004519999997</v>
      </c>
      <c r="AG155">
        <v>1542.3004519999997</v>
      </c>
      <c r="AH155">
        <v>1542.3004519999997</v>
      </c>
      <c r="AI155">
        <v>1542.3004519999997</v>
      </c>
      <c r="AJ155">
        <v>1542.3004519999997</v>
      </c>
      <c r="AK155">
        <v>1542.3004519999997</v>
      </c>
      <c r="AL155">
        <v>1542.3004519999997</v>
      </c>
      <c r="AM155">
        <v>1542.3004519999997</v>
      </c>
      <c r="AN155">
        <v>1542.3004519999997</v>
      </c>
      <c r="AO155">
        <v>1459.3609523</v>
      </c>
      <c r="AP155">
        <v>1376.4214526000001</v>
      </c>
      <c r="AQ155">
        <v>1293.4819529000004</v>
      </c>
      <c r="AR155">
        <v>1210.5424532</v>
      </c>
      <c r="AS155">
        <v>1210.3421544400001</v>
      </c>
      <c r="AT155">
        <v>1322.21428292</v>
      </c>
      <c r="AU155">
        <v>1646.6666479999999</v>
      </c>
      <c r="AV155">
        <v>1651.937668</v>
      </c>
      <c r="AW155">
        <v>1646.356712024</v>
      </c>
      <c r="AX155">
        <v>1646.356712024</v>
      </c>
      <c r="AY155">
        <v>1646.356712024</v>
      </c>
      <c r="AZ155">
        <v>1646.356712024</v>
      </c>
    </row>
    <row r="156" spans="1:52">
      <c r="A156" t="s">
        <v>254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>
      <c r="A157" t="s">
        <v>514</v>
      </c>
      <c r="B157" t="s">
        <v>185</v>
      </c>
      <c r="C157">
        <v>2810.5790982499998</v>
      </c>
      <c r="D157">
        <v>2850.7302282250002</v>
      </c>
      <c r="E157">
        <v>2890.8813582000002</v>
      </c>
      <c r="F157">
        <v>2931.0324881749993</v>
      </c>
      <c r="G157">
        <v>2971.1836181499989</v>
      </c>
      <c r="H157">
        <v>3011.3347481249994</v>
      </c>
      <c r="I157">
        <v>3051.4858780999994</v>
      </c>
      <c r="J157">
        <v>3091.6370080749994</v>
      </c>
      <c r="K157">
        <v>3131.7881380499989</v>
      </c>
      <c r="L157">
        <v>3171.9392680249985</v>
      </c>
      <c r="M157">
        <v>3212.0903979999998</v>
      </c>
      <c r="N157">
        <v>3212.0903979999998</v>
      </c>
      <c r="O157">
        <v>3212.0903979999998</v>
      </c>
      <c r="P157">
        <v>3212.0903979999998</v>
      </c>
      <c r="Q157">
        <v>3212.0903979999998</v>
      </c>
      <c r="R157">
        <v>3212.0903979999998</v>
      </c>
      <c r="S157">
        <v>3197.3252519999996</v>
      </c>
      <c r="T157">
        <v>3200.6809669999998</v>
      </c>
      <c r="U157">
        <v>3204.0366819999999</v>
      </c>
      <c r="V157">
        <v>3207.3923970000001</v>
      </c>
      <c r="W157">
        <v>3210.7481119999998</v>
      </c>
      <c r="X157">
        <v>3210.7481119999998</v>
      </c>
      <c r="Y157">
        <v>3179.0366052499999</v>
      </c>
      <c r="Z157">
        <v>3147.3250985</v>
      </c>
      <c r="AA157">
        <v>3115.6135917499996</v>
      </c>
      <c r="AB157">
        <v>3083.9020850000002</v>
      </c>
      <c r="AC157">
        <v>3083.9020850000002</v>
      </c>
      <c r="AD157">
        <v>3083.9020850000002</v>
      </c>
      <c r="AE157">
        <v>3083.9020850000002</v>
      </c>
      <c r="AF157">
        <v>3083.9020850000002</v>
      </c>
      <c r="AG157">
        <v>3086.5866569999998</v>
      </c>
      <c r="AH157">
        <v>3072.4926539999997</v>
      </c>
      <c r="AI157">
        <v>3072.4926539999997</v>
      </c>
      <c r="AJ157">
        <v>3072.4926539999997</v>
      </c>
      <c r="AK157">
        <v>3072.4926539999997</v>
      </c>
      <c r="AL157">
        <v>3072.4926539999997</v>
      </c>
      <c r="AM157">
        <v>3072.4926539999997</v>
      </c>
      <c r="AN157">
        <v>3049.0026489999996</v>
      </c>
      <c r="AO157">
        <v>3025.5126439999999</v>
      </c>
      <c r="AP157">
        <v>3092.6269440000001</v>
      </c>
      <c r="AQ157">
        <v>3159.7412439999998</v>
      </c>
      <c r="AR157">
        <v>2894.6397590000001</v>
      </c>
      <c r="AS157">
        <v>2894.6397590000001</v>
      </c>
      <c r="AT157">
        <v>2894.6397590000001</v>
      </c>
      <c r="AU157">
        <v>3676.5213540000004</v>
      </c>
      <c r="AV157">
        <v>3676.5213540000004</v>
      </c>
      <c r="AW157">
        <v>3676.5213540000004</v>
      </c>
      <c r="AX157">
        <v>3676.5213540000004</v>
      </c>
      <c r="AY157">
        <v>3676.5213540000004</v>
      </c>
      <c r="AZ157">
        <v>3676.5213540000004</v>
      </c>
    </row>
    <row r="158" spans="1:52">
      <c r="A158" t="s">
        <v>515</v>
      </c>
      <c r="B158" t="s">
        <v>195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>
      <c r="A159" t="s">
        <v>516</v>
      </c>
      <c r="C159">
        <v>129.73378908256879</v>
      </c>
      <c r="D159">
        <v>131.58712892660552</v>
      </c>
      <c r="E159">
        <v>133.44046877064221</v>
      </c>
      <c r="F159">
        <v>135.29380861467891</v>
      </c>
      <c r="G159">
        <v>137.14714845871558</v>
      </c>
      <c r="H159">
        <v>139.00048830275233</v>
      </c>
      <c r="I159">
        <v>140.85382814678903</v>
      </c>
      <c r="J159">
        <v>142.7071679908257</v>
      </c>
      <c r="K159">
        <v>144.56050783486242</v>
      </c>
      <c r="L159">
        <v>146.41384767889909</v>
      </c>
      <c r="M159">
        <v>148.26718752293579</v>
      </c>
      <c r="N159">
        <v>150.12052736697254</v>
      </c>
      <c r="O159">
        <v>151.97386721100924</v>
      </c>
      <c r="P159">
        <v>153.8272070550459</v>
      </c>
      <c r="Q159">
        <v>155.68054689908257</v>
      </c>
      <c r="R159">
        <v>157.5338867431193</v>
      </c>
      <c r="S159">
        <v>159.38722658715602</v>
      </c>
      <c r="T159">
        <v>161.24056643119272</v>
      </c>
      <c r="U159">
        <v>163.09390627522939</v>
      </c>
      <c r="V159">
        <v>164.94724611926608</v>
      </c>
      <c r="W159">
        <v>166.80058596330281</v>
      </c>
      <c r="X159">
        <v>168.6539258073395</v>
      </c>
      <c r="Y159">
        <v>170.5072656513762</v>
      </c>
      <c r="Z159">
        <v>172.36060549541287</v>
      </c>
      <c r="AA159">
        <v>174.21394533944957</v>
      </c>
      <c r="AB159">
        <v>176.06728518348626</v>
      </c>
      <c r="AC159">
        <v>177.92062502752293</v>
      </c>
      <c r="AD159">
        <v>179.77396487155968</v>
      </c>
      <c r="AE159">
        <v>181.62730471559638</v>
      </c>
      <c r="AF159">
        <v>183.48064455963308</v>
      </c>
      <c r="AG159">
        <v>185.3339844036698</v>
      </c>
      <c r="AH159">
        <v>187.18732424770647</v>
      </c>
      <c r="AI159">
        <v>189.04066409174314</v>
      </c>
      <c r="AJ159">
        <v>190.89400393577986</v>
      </c>
      <c r="AK159">
        <v>192.74734377981656</v>
      </c>
      <c r="AL159">
        <v>194.60068362385329</v>
      </c>
      <c r="AM159">
        <v>196.45402346788998</v>
      </c>
      <c r="AN159">
        <v>198.30736331192665</v>
      </c>
      <c r="AO159">
        <v>200.16070315596343</v>
      </c>
      <c r="AP159">
        <v>202.01404299999999</v>
      </c>
      <c r="AQ159">
        <v>202.01404299999999</v>
      </c>
      <c r="AR159">
        <v>202.01404299999999</v>
      </c>
      <c r="AS159">
        <v>202.01404299999999</v>
      </c>
      <c r="AT159">
        <v>202.01404299999999</v>
      </c>
      <c r="AU159">
        <v>202.01404299999999</v>
      </c>
      <c r="AV159">
        <v>202.01404299999999</v>
      </c>
      <c r="AW159">
        <v>202.01404299999999</v>
      </c>
      <c r="AX159">
        <v>202.01404299999999</v>
      </c>
      <c r="AY159">
        <v>202.01404299999999</v>
      </c>
      <c r="AZ159">
        <v>202.01404299999999</v>
      </c>
    </row>
    <row r="160" spans="1:52">
      <c r="A160" t="s">
        <v>517</v>
      </c>
      <c r="B160" t="s">
        <v>199</v>
      </c>
      <c r="C160">
        <v>8985.4194981250002</v>
      </c>
      <c r="D160">
        <v>9113.7826338124996</v>
      </c>
      <c r="E160">
        <v>9242.1457695000008</v>
      </c>
      <c r="F160">
        <v>9370.5089051874984</v>
      </c>
      <c r="G160">
        <v>9498.8720408749996</v>
      </c>
      <c r="H160">
        <v>9627.2351765624971</v>
      </c>
      <c r="I160">
        <v>9755.5983122500002</v>
      </c>
      <c r="J160">
        <v>9883.9614479374977</v>
      </c>
      <c r="K160">
        <v>10012.324583624997</v>
      </c>
      <c r="L160">
        <v>10140.687719312496</v>
      </c>
      <c r="M160">
        <v>10269.050855000001</v>
      </c>
      <c r="N160">
        <v>10235.6541</v>
      </c>
      <c r="O160">
        <v>10614.752400000001</v>
      </c>
      <c r="P160">
        <v>10614.752400000001</v>
      </c>
      <c r="Q160">
        <v>10503.730755</v>
      </c>
      <c r="R160">
        <v>10168.86059</v>
      </c>
      <c r="S160">
        <v>10141.782140000001</v>
      </c>
      <c r="T160">
        <v>10103.872309999999</v>
      </c>
      <c r="U160">
        <v>9997.3637400000007</v>
      </c>
      <c r="V160">
        <v>9948.6225300000006</v>
      </c>
      <c r="W160">
        <v>9099.2618149999998</v>
      </c>
      <c r="X160">
        <v>9901.6865499999985</v>
      </c>
      <c r="Y160">
        <v>8887.1472900000008</v>
      </c>
      <c r="Z160">
        <v>9351.9940150000002</v>
      </c>
      <c r="AA160">
        <v>8720.1635150000002</v>
      </c>
      <c r="AB160">
        <v>9824.0616599999994</v>
      </c>
      <c r="AC160">
        <v>9859.2636449999991</v>
      </c>
      <c r="AD160">
        <v>9692.2798699999985</v>
      </c>
      <c r="AE160">
        <v>9864.6793349999989</v>
      </c>
      <c r="AF160">
        <v>9662.4935749999986</v>
      </c>
      <c r="AG160">
        <v>9656.1752699999997</v>
      </c>
      <c r="AH160">
        <v>8904.2969749999993</v>
      </c>
      <c r="AI160">
        <v>8971.9930999999997</v>
      </c>
      <c r="AJ160">
        <v>8919.6414299999997</v>
      </c>
      <c r="AK160">
        <v>8931.3754249999984</v>
      </c>
      <c r="AL160">
        <v>8906.1022049999992</v>
      </c>
      <c r="AM160">
        <v>8907.9074349999992</v>
      </c>
      <c r="AN160">
        <v>8864.5819150000007</v>
      </c>
      <c r="AO160">
        <v>8881.7315999999992</v>
      </c>
      <c r="AP160">
        <v>8977.4087900000013</v>
      </c>
      <c r="AQ160">
        <v>8997.2663199999988</v>
      </c>
      <c r="AR160">
        <v>9038.7866099999992</v>
      </c>
      <c r="AS160">
        <v>8975.6035599999996</v>
      </c>
      <c r="AT160">
        <v>8814.0354749999988</v>
      </c>
      <c r="AU160">
        <v>8745.4367349999993</v>
      </c>
      <c r="AV160">
        <v>8769.8073399999994</v>
      </c>
      <c r="AW160">
        <v>8740.9236600000004</v>
      </c>
      <c r="AX160">
        <v>8740.9236600000004</v>
      </c>
      <c r="AY160">
        <v>8762.5864199999996</v>
      </c>
      <c r="AZ160">
        <v>8756.2681150000008</v>
      </c>
    </row>
    <row r="161" spans="1:52">
      <c r="A161" t="s">
        <v>518</v>
      </c>
      <c r="B161" t="s">
        <v>54</v>
      </c>
      <c r="C161">
        <v>2324.3464518749997</v>
      </c>
      <c r="D161">
        <v>2357.5514011874998</v>
      </c>
      <c r="E161">
        <v>2390.7563504999998</v>
      </c>
      <c r="F161">
        <v>2423.9612998124994</v>
      </c>
      <c r="G161">
        <v>2457.1662491249995</v>
      </c>
      <c r="H161">
        <v>2490.3711984374995</v>
      </c>
      <c r="I161">
        <v>2523.5761477499996</v>
      </c>
      <c r="J161">
        <v>2556.7810970624996</v>
      </c>
      <c r="K161">
        <v>2589.9860463749992</v>
      </c>
      <c r="L161">
        <v>2623.1909956874993</v>
      </c>
      <c r="M161">
        <v>2656.3959450000002</v>
      </c>
      <c r="N161">
        <v>2664.5194799999999</v>
      </c>
      <c r="O161">
        <v>2668.1299399999998</v>
      </c>
      <c r="P161">
        <v>2672.6430149999997</v>
      </c>
      <c r="Q161">
        <v>2693.4031600000003</v>
      </c>
      <c r="R161">
        <v>2695.2083899999998</v>
      </c>
      <c r="S161">
        <v>2695.2083899999998</v>
      </c>
      <c r="T161">
        <v>2698.8188500000001</v>
      </c>
      <c r="U161">
        <v>2698.8188500000001</v>
      </c>
      <c r="V161">
        <v>2702.42931</v>
      </c>
      <c r="W161">
        <v>2687.98747</v>
      </c>
      <c r="X161">
        <v>2691.5979299999999</v>
      </c>
      <c r="Y161">
        <v>2694.3057749999998</v>
      </c>
      <c r="Z161">
        <v>2692.5005449999999</v>
      </c>
      <c r="AA161">
        <v>2692.5005449999999</v>
      </c>
      <c r="AB161">
        <v>2917.2516799999999</v>
      </c>
      <c r="AC161">
        <v>2919.0569100000002</v>
      </c>
      <c r="AD161">
        <v>2873.92616</v>
      </c>
      <c r="AE161">
        <v>2844.1398649999996</v>
      </c>
      <c r="AF161">
        <v>2836.9189450000003</v>
      </c>
      <c r="AG161">
        <v>2902.8098399999999</v>
      </c>
      <c r="AH161">
        <v>2910.9333750000001</v>
      </c>
      <c r="AI161">
        <v>2908.2255299999997</v>
      </c>
      <c r="AJ161">
        <v>2916.3490649999999</v>
      </c>
      <c r="AK161">
        <v>3051.7413149999998</v>
      </c>
      <c r="AL161">
        <v>3067.9883849999997</v>
      </c>
      <c r="AM161">
        <v>3216.017245</v>
      </c>
      <c r="AN161">
        <v>3022.8576349999998</v>
      </c>
      <c r="AO161">
        <v>3210.6015549999997</v>
      </c>
      <c r="AP161">
        <v>3248.5113849999998</v>
      </c>
      <c r="AQ161">
        <v>3225.6039189149997</v>
      </c>
      <c r="AR161">
        <v>3205.3528487750004</v>
      </c>
      <c r="AS161">
        <v>3211.3119130049995</v>
      </c>
      <c r="AT161">
        <v>3259.3572068399994</v>
      </c>
      <c r="AU161">
        <v>3627.3560501850002</v>
      </c>
      <c r="AV161">
        <v>3589.0815637249998</v>
      </c>
      <c r="AW161">
        <v>3641.5866782750004</v>
      </c>
      <c r="AX161">
        <v>3656.0628176449995</v>
      </c>
      <c r="AY161">
        <v>3652.7439022900003</v>
      </c>
      <c r="AZ161">
        <v>2921.08354243335</v>
      </c>
    </row>
    <row r="162" spans="1:52">
      <c r="A162" t="s">
        <v>519</v>
      </c>
      <c r="B162" t="s">
        <v>201</v>
      </c>
      <c r="C162">
        <v>1220.2226531249999</v>
      </c>
      <c r="D162">
        <v>1237.6544053124999</v>
      </c>
      <c r="E162">
        <v>1255.0861574999999</v>
      </c>
      <c r="F162">
        <v>1272.5179096874999</v>
      </c>
      <c r="G162">
        <v>1289.9496618749999</v>
      </c>
      <c r="H162">
        <v>1307.3814140625</v>
      </c>
      <c r="I162">
        <v>1324.81316625</v>
      </c>
      <c r="J162">
        <v>1342.2449184375</v>
      </c>
      <c r="K162">
        <v>1359.676670625</v>
      </c>
      <c r="L162">
        <v>1377.1084228124998</v>
      </c>
      <c r="M162">
        <v>1394.5401750000001</v>
      </c>
      <c r="N162">
        <v>1403.566325</v>
      </c>
      <c r="O162">
        <v>1459.5284550000001</v>
      </c>
      <c r="P162">
        <v>1513.6853550000001</v>
      </c>
      <c r="Q162">
        <v>1520.0036600000001</v>
      </c>
      <c r="R162">
        <v>1933.4013299999999</v>
      </c>
      <c r="S162">
        <v>2028.1759049999998</v>
      </c>
      <c r="T162">
        <v>2055.2543549999996</v>
      </c>
      <c r="U162">
        <v>2105.8007950000001</v>
      </c>
      <c r="V162">
        <v>2154.5420049999998</v>
      </c>
      <c r="W162">
        <v>2154.5420049999998</v>
      </c>
      <c r="X162">
        <v>2164.4707699999999</v>
      </c>
      <c r="Y162">
        <v>2173.49692</v>
      </c>
      <c r="Z162">
        <v>1376.487875</v>
      </c>
      <c r="AA162">
        <v>1376.487875</v>
      </c>
      <c r="AB162">
        <v>1376.487875</v>
      </c>
      <c r="AC162">
        <v>1376.487875</v>
      </c>
      <c r="AD162">
        <v>1376.487875</v>
      </c>
      <c r="AE162">
        <v>1376.487875</v>
      </c>
      <c r="AF162">
        <v>1598.5311649999999</v>
      </c>
      <c r="AG162">
        <v>1598.5311649999999</v>
      </c>
      <c r="AH162">
        <v>1598.5311649999999</v>
      </c>
      <c r="AI162">
        <v>1704.1371199999999</v>
      </c>
      <c r="AJ162">
        <v>1704.1371199999999</v>
      </c>
      <c r="AK162">
        <v>1825.990145</v>
      </c>
      <c r="AL162">
        <v>1844.042445</v>
      </c>
      <c r="AM162">
        <v>1625.6096150000001</v>
      </c>
      <c r="AN162">
        <v>1930.693485</v>
      </c>
      <c r="AO162">
        <v>1930.693485</v>
      </c>
      <c r="AP162">
        <v>1930.693485</v>
      </c>
      <c r="AQ162">
        <v>1930.693485</v>
      </c>
      <c r="AR162">
        <v>1930.693485</v>
      </c>
      <c r="AS162">
        <v>1930.693485</v>
      </c>
      <c r="AT162">
        <v>1930.693485</v>
      </c>
      <c r="AU162">
        <v>1979.4346950000001</v>
      </c>
      <c r="AV162">
        <v>1979.4346950000001</v>
      </c>
      <c r="AW162">
        <v>1979.4346950000001</v>
      </c>
      <c r="AX162">
        <v>1979.4346950000001</v>
      </c>
      <c r="AY162">
        <v>1979.4346950000001</v>
      </c>
      <c r="AZ162">
        <v>1979.4346950000001</v>
      </c>
    </row>
    <row r="163" spans="1:52">
      <c r="A163" t="s">
        <v>520</v>
      </c>
      <c r="C163">
        <v>1008.5886870370369</v>
      </c>
      <c r="D163">
        <v>1022.9970968518517</v>
      </c>
      <c r="E163">
        <v>1037.4055066666665</v>
      </c>
      <c r="F163">
        <v>1051.8139164814818</v>
      </c>
      <c r="G163">
        <v>1066.2223262962964</v>
      </c>
      <c r="H163">
        <v>1080.6307361111117</v>
      </c>
      <c r="I163">
        <v>1095.0391459259265</v>
      </c>
      <c r="J163">
        <v>1109.4475557407413</v>
      </c>
      <c r="K163">
        <v>1123.8559655555562</v>
      </c>
      <c r="L163">
        <v>1138.264375370371</v>
      </c>
      <c r="M163">
        <v>1152.6727851851858</v>
      </c>
      <c r="N163">
        <v>1167.0811950000009</v>
      </c>
      <c r="O163">
        <v>1181.4896048148155</v>
      </c>
      <c r="P163">
        <v>1195.8980146296306</v>
      </c>
      <c r="Q163">
        <v>1210.3064244444456</v>
      </c>
      <c r="R163">
        <v>1224.7148342592602</v>
      </c>
      <c r="S163">
        <v>1239.1232440740755</v>
      </c>
      <c r="T163">
        <v>1253.5316538888903</v>
      </c>
      <c r="U163">
        <v>1267.9400637037052</v>
      </c>
      <c r="V163">
        <v>1282.34847351852</v>
      </c>
      <c r="W163">
        <v>1296.7568833333348</v>
      </c>
      <c r="X163">
        <v>1311.1652931481494</v>
      </c>
      <c r="Y163">
        <v>1325.5737029629647</v>
      </c>
      <c r="Z163">
        <v>1339.9821127777793</v>
      </c>
      <c r="AA163">
        <v>1354.3905225925944</v>
      </c>
      <c r="AB163">
        <v>1368.7989324074094</v>
      </c>
      <c r="AC163">
        <v>1383.2073422222243</v>
      </c>
      <c r="AD163">
        <v>1397.6157520370391</v>
      </c>
      <c r="AE163">
        <v>1412.0241618518542</v>
      </c>
      <c r="AF163">
        <v>1426.4325716666685</v>
      </c>
      <c r="AG163">
        <v>1440.8409814814838</v>
      </c>
      <c r="AH163">
        <v>1455.2493912962984</v>
      </c>
      <c r="AI163">
        <v>1469.6578011111135</v>
      </c>
      <c r="AJ163">
        <v>1484.0662109259285</v>
      </c>
      <c r="AK163">
        <v>1498.4746207407431</v>
      </c>
      <c r="AL163">
        <v>1512.8830305555582</v>
      </c>
      <c r="AM163">
        <v>1527.2914403703733</v>
      </c>
      <c r="AN163">
        <v>1541.6998501851879</v>
      </c>
      <c r="AO163">
        <v>1556.10826</v>
      </c>
      <c r="AP163">
        <v>1491.1199799999999</v>
      </c>
      <c r="AQ163">
        <v>1573.2579449999998</v>
      </c>
      <c r="AR163">
        <v>1572.3553300000001</v>
      </c>
      <c r="AS163">
        <v>1592.2128600000001</v>
      </c>
      <c r="AT163">
        <v>1593.1154749999998</v>
      </c>
      <c r="AU163">
        <v>1594.0180899999998</v>
      </c>
      <c r="AV163">
        <v>1598.5311649999999</v>
      </c>
      <c r="AW163">
        <v>1603.9468549999999</v>
      </c>
      <c r="AX163">
        <v>1656.2985249999999</v>
      </c>
      <c r="AY163">
        <v>1657.2011399999999</v>
      </c>
      <c r="AZ163">
        <v>1434.8599870500002</v>
      </c>
    </row>
    <row r="164" spans="1:52">
      <c r="A164" t="s">
        <v>521</v>
      </c>
      <c r="B164" t="s">
        <v>214</v>
      </c>
      <c r="C164">
        <v>2445.8665000000001</v>
      </c>
      <c r="D164">
        <v>2480.8074499999998</v>
      </c>
      <c r="E164">
        <v>2515.7484000000004</v>
      </c>
      <c r="F164">
        <v>2550.6893500000006</v>
      </c>
      <c r="G164">
        <v>2585.6303000000003</v>
      </c>
      <c r="H164">
        <v>2620.5712500000004</v>
      </c>
      <c r="I164">
        <v>2655.5122000000001</v>
      </c>
      <c r="J164">
        <v>2690.4531500000003</v>
      </c>
      <c r="K164">
        <v>2725.3941000000009</v>
      </c>
      <c r="L164">
        <v>2760.335050000001</v>
      </c>
      <c r="M164">
        <v>2795.2759999999998</v>
      </c>
      <c r="N164">
        <v>2795.2759999999998</v>
      </c>
      <c r="O164">
        <v>2795.2759999999998</v>
      </c>
      <c r="P164">
        <v>2795.2759999999998</v>
      </c>
      <c r="Q164">
        <v>2795.2759999999998</v>
      </c>
      <c r="R164">
        <v>2795.2759999999998</v>
      </c>
      <c r="S164">
        <v>2795.2759999999998</v>
      </c>
      <c r="T164">
        <v>2795.2759999999998</v>
      </c>
      <c r="U164">
        <v>2795.2759999999998</v>
      </c>
      <c r="V164">
        <v>2795.2759999999998</v>
      </c>
      <c r="W164">
        <v>2795.2759999999998</v>
      </c>
      <c r="X164">
        <v>2805.34</v>
      </c>
      <c r="Y164">
        <v>2805.34</v>
      </c>
      <c r="Z164">
        <v>2805.34</v>
      </c>
      <c r="AA164">
        <v>2805.34</v>
      </c>
      <c r="AB164">
        <v>2805.34</v>
      </c>
      <c r="AC164">
        <v>2805.34</v>
      </c>
      <c r="AD164">
        <v>2881.4490000000001</v>
      </c>
      <c r="AE164">
        <v>2881.4490000000001</v>
      </c>
      <c r="AF164">
        <v>2882.078</v>
      </c>
      <c r="AG164">
        <v>2882.078</v>
      </c>
      <c r="AH164">
        <v>2882.078</v>
      </c>
      <c r="AI164">
        <v>2805.34</v>
      </c>
      <c r="AJ164">
        <v>2220.37</v>
      </c>
      <c r="AK164">
        <v>1635.4</v>
      </c>
      <c r="AL164">
        <v>1645.0142649999998</v>
      </c>
      <c r="AM164">
        <v>1654.6285299999995</v>
      </c>
      <c r="AN164">
        <v>1664.2427949999997</v>
      </c>
      <c r="AO164">
        <v>1673.8570599999996</v>
      </c>
      <c r="AP164">
        <v>1683.4713249999993</v>
      </c>
      <c r="AQ164">
        <v>1693.0855899999995</v>
      </c>
      <c r="AR164">
        <v>1702.703</v>
      </c>
      <c r="AS164">
        <v>1702.0740000000001</v>
      </c>
      <c r="AT164">
        <v>1701.4449999999999</v>
      </c>
      <c r="AU164">
        <v>1700.816</v>
      </c>
      <c r="AV164">
        <v>1700.1869999999999</v>
      </c>
      <c r="AW164">
        <v>1699.558</v>
      </c>
      <c r="AX164">
        <v>1698.9290000000001</v>
      </c>
      <c r="AY164">
        <v>1698.9290000000001</v>
      </c>
      <c r="AZ164">
        <v>1698.9290000000001</v>
      </c>
    </row>
    <row r="165" spans="1:52">
      <c r="A165" t="s">
        <v>522</v>
      </c>
      <c r="B165" t="s">
        <v>206</v>
      </c>
      <c r="C165">
        <v>2368.1849999999999</v>
      </c>
      <c r="D165">
        <v>2368.1849999999999</v>
      </c>
      <c r="E165">
        <v>2368.1849999999999</v>
      </c>
      <c r="F165">
        <v>2368.1849999999999</v>
      </c>
      <c r="G165">
        <v>2368.1849999999999</v>
      </c>
      <c r="H165">
        <v>2368.1849999999999</v>
      </c>
      <c r="I165">
        <v>2364.4110000000001</v>
      </c>
      <c r="J165">
        <v>2360.6370000000002</v>
      </c>
      <c r="K165">
        <v>2356.8629999999998</v>
      </c>
      <c r="L165">
        <v>2353.0889999999999</v>
      </c>
      <c r="M165">
        <v>2349.3150000000001</v>
      </c>
      <c r="N165">
        <v>2349.3150000000001</v>
      </c>
      <c r="O165">
        <v>2349.3150000000001</v>
      </c>
      <c r="P165">
        <v>2349.3150000000001</v>
      </c>
      <c r="Q165">
        <v>2349.3150000000001</v>
      </c>
      <c r="R165">
        <v>2349.3150000000001</v>
      </c>
      <c r="S165">
        <v>2344.9119999999998</v>
      </c>
      <c r="T165">
        <v>2344.9119999999998</v>
      </c>
      <c r="U165">
        <v>2401.5219999999999</v>
      </c>
      <c r="V165">
        <v>2344.9119999999998</v>
      </c>
      <c r="W165">
        <v>2428.569</v>
      </c>
      <c r="X165">
        <v>2428.569</v>
      </c>
      <c r="Y165">
        <v>2434.23</v>
      </c>
      <c r="Z165">
        <v>2434.23</v>
      </c>
      <c r="AA165">
        <v>2434.23</v>
      </c>
      <c r="AB165">
        <v>2541.7890000000002</v>
      </c>
      <c r="AC165">
        <v>2541.7890000000002</v>
      </c>
      <c r="AD165">
        <v>2541.7890000000002</v>
      </c>
      <c r="AE165">
        <v>2543.6759999999999</v>
      </c>
      <c r="AF165">
        <v>2543.6759999999999</v>
      </c>
      <c r="AG165">
        <v>2543.6759999999999</v>
      </c>
      <c r="AH165">
        <v>2578.2710000000002</v>
      </c>
      <c r="AI165">
        <v>2612.866</v>
      </c>
      <c r="AJ165">
        <v>2647.4609999999998</v>
      </c>
      <c r="AK165">
        <v>2682.056</v>
      </c>
      <c r="AL165">
        <v>2716.6509999999998</v>
      </c>
      <c r="AM165">
        <v>2751.2460000000001</v>
      </c>
      <c r="AN165">
        <v>2785.8409999999999</v>
      </c>
      <c r="AO165">
        <v>2791.9234299999998</v>
      </c>
      <c r="AP165">
        <v>2798.0058599999998</v>
      </c>
      <c r="AQ165">
        <v>2804.0819999999999</v>
      </c>
      <c r="AR165">
        <v>2804.0819999999999</v>
      </c>
      <c r="AS165">
        <v>2691.491</v>
      </c>
      <c r="AT165">
        <v>2578.9</v>
      </c>
      <c r="AU165">
        <v>2595.8829999999998</v>
      </c>
      <c r="AV165">
        <v>2353.7179999999998</v>
      </c>
      <c r="AW165">
        <v>2353.7179999999998</v>
      </c>
      <c r="AX165">
        <v>2573.8679999999999</v>
      </c>
      <c r="AY165">
        <v>2573.8679999999999</v>
      </c>
      <c r="AZ165">
        <v>2573.8679999999999</v>
      </c>
    </row>
    <row r="166" spans="1:52">
      <c r="A166" t="s">
        <v>523</v>
      </c>
      <c r="B166" t="s">
        <v>205</v>
      </c>
      <c r="C166">
        <v>219.37754385964914</v>
      </c>
      <c r="D166">
        <v>222.51150877192984</v>
      </c>
      <c r="E166">
        <v>225.6454736842106</v>
      </c>
      <c r="F166">
        <v>228.77943859649133</v>
      </c>
      <c r="G166">
        <v>231.91340350877203</v>
      </c>
      <c r="H166">
        <v>235.04736842105277</v>
      </c>
      <c r="I166">
        <v>238.18133333333347</v>
      </c>
      <c r="J166">
        <v>241.31529824561417</v>
      </c>
      <c r="K166">
        <v>244.44926315789493</v>
      </c>
      <c r="L166">
        <v>247.58322807017561</v>
      </c>
      <c r="M166">
        <v>250.71719298245634</v>
      </c>
      <c r="N166">
        <v>253.85115789473704</v>
      </c>
      <c r="O166">
        <v>256.98512280701772</v>
      </c>
      <c r="P166">
        <v>260.11908771929848</v>
      </c>
      <c r="Q166">
        <v>263.25305263157924</v>
      </c>
      <c r="R166">
        <v>266.38701754385994</v>
      </c>
      <c r="S166">
        <v>269.52098245614064</v>
      </c>
      <c r="T166">
        <v>272.65494736842135</v>
      </c>
      <c r="U166">
        <v>275.78891228070211</v>
      </c>
      <c r="V166">
        <v>278.92287719298281</v>
      </c>
      <c r="W166">
        <v>282.05684210526351</v>
      </c>
      <c r="X166">
        <v>285.19080701754422</v>
      </c>
      <c r="Y166">
        <v>288.32477192982498</v>
      </c>
      <c r="Z166">
        <v>291.45873684210568</v>
      </c>
      <c r="AA166">
        <v>294.59270175438644</v>
      </c>
      <c r="AB166">
        <v>297.72666666666709</v>
      </c>
      <c r="AC166">
        <v>300.86063157894785</v>
      </c>
      <c r="AD166">
        <v>303.99459649122855</v>
      </c>
      <c r="AE166">
        <v>307.12856140350931</v>
      </c>
      <c r="AF166">
        <v>310.26252631578996</v>
      </c>
      <c r="AG166">
        <v>313.39649122807072</v>
      </c>
      <c r="AH166">
        <v>316.53045614035142</v>
      </c>
      <c r="AI166">
        <v>319.66442105263212</v>
      </c>
      <c r="AJ166">
        <v>322.79838596491288</v>
      </c>
      <c r="AK166">
        <v>325.93235087719364</v>
      </c>
      <c r="AL166">
        <v>329.06631578947429</v>
      </c>
      <c r="AM166">
        <v>332.20028070175499</v>
      </c>
      <c r="AN166">
        <v>335.33424561403569</v>
      </c>
      <c r="AO166">
        <v>338.46821052631645</v>
      </c>
      <c r="AP166">
        <v>341.60217543859721</v>
      </c>
      <c r="AQ166">
        <v>344.73614035087797</v>
      </c>
      <c r="AR166">
        <v>347.87010526315862</v>
      </c>
      <c r="AS166">
        <v>351.00407017543932</v>
      </c>
      <c r="AT166">
        <v>354.13803508772008</v>
      </c>
      <c r="AU166">
        <v>357.27199999999999</v>
      </c>
      <c r="AV166">
        <v>357.27199999999999</v>
      </c>
      <c r="AW166">
        <v>357.27199999999999</v>
      </c>
      <c r="AX166">
        <v>357.27199999999999</v>
      </c>
      <c r="AY166">
        <v>357.27199999999999</v>
      </c>
      <c r="AZ166">
        <v>357.27199999999999</v>
      </c>
    </row>
    <row r="167" spans="1:52">
      <c r="A167" t="s">
        <v>524</v>
      </c>
      <c r="B167" t="s">
        <v>209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>
      <c r="A168" t="s">
        <v>525</v>
      </c>
      <c r="B168" t="s">
        <v>210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>
      <c r="A169" t="s">
        <v>526</v>
      </c>
      <c r="B169" t="s">
        <v>211</v>
      </c>
      <c r="C169">
        <v>1681.571745</v>
      </c>
      <c r="D169">
        <v>1681.571745</v>
      </c>
      <c r="E169">
        <v>1714.787977</v>
      </c>
      <c r="F169">
        <v>1748.0042089999999</v>
      </c>
      <c r="G169">
        <v>1781.2204409999997</v>
      </c>
      <c r="H169">
        <v>1814.4366729999995</v>
      </c>
      <c r="I169">
        <v>1847.6529049999997</v>
      </c>
      <c r="J169">
        <v>1880.8691369999997</v>
      </c>
      <c r="K169">
        <v>1914.0853689999999</v>
      </c>
      <c r="L169">
        <v>1947.3016010000001</v>
      </c>
      <c r="M169">
        <v>1847.6529049999997</v>
      </c>
      <c r="N169">
        <v>1851.2633649999998</v>
      </c>
      <c r="O169">
        <v>1967.7006999999999</v>
      </c>
      <c r="P169">
        <v>1973.1163899999999</v>
      </c>
      <c r="Q169">
        <v>1995.6817649999998</v>
      </c>
      <c r="R169">
        <v>1995.6817649999998</v>
      </c>
      <c r="S169">
        <v>2010.1236049999998</v>
      </c>
      <c r="T169">
        <v>2033.5915950000001</v>
      </c>
      <c r="U169">
        <v>2033.5915950000001</v>
      </c>
      <c r="V169">
        <v>2048.9360500000003</v>
      </c>
      <c r="W169">
        <v>2048.9360500000003</v>
      </c>
      <c r="X169">
        <v>2048.9360500000003</v>
      </c>
      <c r="Y169">
        <v>2056.15697</v>
      </c>
      <c r="Z169">
        <v>1751.9757149999998</v>
      </c>
      <c r="AA169">
        <v>1751.9757149999998</v>
      </c>
      <c r="AB169">
        <v>1678.8638999999998</v>
      </c>
      <c r="AC169">
        <v>1683.2867135000001</v>
      </c>
      <c r="AD169">
        <v>1687.7095270000002</v>
      </c>
      <c r="AE169">
        <v>1692.1323405000005</v>
      </c>
      <c r="AF169">
        <v>1696.5551540000001</v>
      </c>
      <c r="AG169">
        <v>1700.9779675000002</v>
      </c>
      <c r="AH169">
        <v>1705.4007810000003</v>
      </c>
      <c r="AI169">
        <v>1709.8235945000006</v>
      </c>
      <c r="AJ169">
        <v>1714.2464080000004</v>
      </c>
      <c r="AK169">
        <v>1718.6692215000007</v>
      </c>
      <c r="AL169">
        <v>1723.0920349999999</v>
      </c>
      <c r="AM169">
        <v>1580.478865</v>
      </c>
      <c r="AN169">
        <v>1437.8656949999997</v>
      </c>
      <c r="AO169">
        <v>1295.2525249999999</v>
      </c>
      <c r="AP169">
        <v>1152.639355</v>
      </c>
      <c r="AQ169">
        <v>1010.0261850000001</v>
      </c>
      <c r="AR169">
        <v>1247.8652375000001</v>
      </c>
      <c r="AS169">
        <v>1485.7042899999999</v>
      </c>
      <c r="AT169">
        <v>1723.5433425000001</v>
      </c>
      <c r="AU169">
        <v>1961.3823950000001</v>
      </c>
      <c r="AV169">
        <v>1961.3823950000001</v>
      </c>
      <c r="AW169">
        <v>1961.3823950000001</v>
      </c>
      <c r="AX169">
        <v>1961.3823950000001</v>
      </c>
      <c r="AY169">
        <v>1961.3823950000001</v>
      </c>
      <c r="AZ169">
        <v>1961.3823950000001</v>
      </c>
    </row>
    <row r="170" spans="1:52">
      <c r="A170" t="s">
        <v>527</v>
      </c>
      <c r="B170" t="s">
        <v>212</v>
      </c>
      <c r="C170">
        <v>7084.6431873000001</v>
      </c>
      <c r="D170">
        <v>7096.3771823000006</v>
      </c>
      <c r="E170">
        <v>7108.1111773000002</v>
      </c>
      <c r="F170">
        <v>7119.8451723000007</v>
      </c>
      <c r="G170">
        <v>7131.5791672999994</v>
      </c>
      <c r="H170">
        <v>7143.4395283999984</v>
      </c>
      <c r="I170">
        <v>7193.7765617199984</v>
      </c>
      <c r="J170">
        <v>7244.1135950399994</v>
      </c>
      <c r="K170">
        <v>7294.4506283599994</v>
      </c>
      <c r="L170">
        <v>7344.7876616799995</v>
      </c>
      <c r="M170">
        <v>7395.1246949999995</v>
      </c>
      <c r="N170">
        <v>7395.1246949999995</v>
      </c>
      <c r="O170">
        <v>7361.7279400000007</v>
      </c>
      <c r="P170">
        <v>7373.4619349999994</v>
      </c>
      <c r="Q170">
        <v>7373.4619349999994</v>
      </c>
      <c r="R170">
        <v>7373.4619349999994</v>
      </c>
      <c r="S170">
        <v>7374.3645500000002</v>
      </c>
      <c r="T170">
        <v>7373.4619349999994</v>
      </c>
      <c r="U170">
        <v>7368.9488599999995</v>
      </c>
      <c r="V170">
        <v>7609.0444500000003</v>
      </c>
      <c r="W170">
        <v>7608.1418349999994</v>
      </c>
      <c r="X170">
        <v>7608.1418349999994</v>
      </c>
      <c r="Y170">
        <v>7609.0444500000003</v>
      </c>
      <c r="Z170">
        <v>7609.0444500000003</v>
      </c>
      <c r="AA170">
        <v>7628.9019800000005</v>
      </c>
      <c r="AB170">
        <v>7716.4556349999993</v>
      </c>
      <c r="AC170">
        <v>7768.8073050000003</v>
      </c>
      <c r="AD170">
        <v>7768.8073050000003</v>
      </c>
      <c r="AE170">
        <v>7768.8073050000003</v>
      </c>
      <c r="AF170">
        <v>7836.5034300000007</v>
      </c>
      <c r="AG170">
        <v>7826.5746650000001</v>
      </c>
      <c r="AH170">
        <v>7826.5746650000001</v>
      </c>
      <c r="AI170">
        <v>7826.5746650000001</v>
      </c>
      <c r="AJ170">
        <v>7850.0426550000002</v>
      </c>
      <c r="AK170">
        <v>7850.0426550000002</v>
      </c>
      <c r="AL170">
        <v>7850.0426550000002</v>
      </c>
      <c r="AM170">
        <v>7850.0426550000002</v>
      </c>
      <c r="AN170">
        <v>7850.0426550000002</v>
      </c>
      <c r="AO170">
        <v>7851.8478850000001</v>
      </c>
      <c r="AP170">
        <v>8195.744200000001</v>
      </c>
      <c r="AQ170">
        <v>8659.6883099999995</v>
      </c>
      <c r="AR170">
        <v>8703.0138299999999</v>
      </c>
      <c r="AS170">
        <v>8703.0138299999999</v>
      </c>
      <c r="AT170">
        <v>8771.6125699999993</v>
      </c>
      <c r="AU170">
        <v>9104.6775050000015</v>
      </c>
      <c r="AV170">
        <v>9144.3925650000001</v>
      </c>
      <c r="AW170">
        <v>9144.3925650000001</v>
      </c>
      <c r="AX170">
        <v>9212.9913049999996</v>
      </c>
      <c r="AY170">
        <v>9310.4737249999998</v>
      </c>
      <c r="AZ170">
        <v>9367.3384699999988</v>
      </c>
    </row>
    <row r="171" spans="1:52">
      <c r="A171" t="s">
        <v>528</v>
      </c>
      <c r="B171" t="s">
        <v>202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>
      <c r="A172" t="s">
        <v>529</v>
      </c>
      <c r="B172" t="s">
        <v>213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>
      <c r="A173" t="s">
        <v>391</v>
      </c>
      <c r="C173">
        <v>116828.26758555554</v>
      </c>
      <c r="D173">
        <v>118497.24283677778</v>
      </c>
      <c r="E173">
        <v>120166.21808799999</v>
      </c>
      <c r="F173">
        <v>121835.1933392222</v>
      </c>
      <c r="G173">
        <v>123504.16859044443</v>
      </c>
      <c r="H173">
        <v>125173.14384166668</v>
      </c>
      <c r="I173">
        <v>126842.11909288888</v>
      </c>
      <c r="J173">
        <v>128511.09434411112</v>
      </c>
      <c r="K173">
        <v>130180.06959533333</v>
      </c>
      <c r="L173">
        <v>131849.04484655557</v>
      </c>
      <c r="M173">
        <v>133518.02009777777</v>
      </c>
      <c r="N173">
        <v>134111.46510399997</v>
      </c>
      <c r="O173">
        <v>134702.04187022219</v>
      </c>
      <c r="P173">
        <v>135250.5511164444</v>
      </c>
      <c r="Q173">
        <v>135891.80012266667</v>
      </c>
      <c r="R173">
        <v>136569.38016888883</v>
      </c>
      <c r="S173">
        <v>137095.75616311107</v>
      </c>
      <c r="T173">
        <v>137678.54087733332</v>
      </c>
      <c r="U173">
        <v>138411.43015155548</v>
      </c>
      <c r="V173">
        <v>138995.17094577773</v>
      </c>
      <c r="W173">
        <v>140194.38824</v>
      </c>
      <c r="X173">
        <v>139786.22259200001</v>
      </c>
      <c r="Y173">
        <v>141141.06846399998</v>
      </c>
      <c r="Z173">
        <v>139546.40753599998</v>
      </c>
      <c r="AA173">
        <v>140565.66932800002</v>
      </c>
      <c r="AB173">
        <v>140604.94911999998</v>
      </c>
      <c r="AC173">
        <v>140268.40895999997</v>
      </c>
      <c r="AD173">
        <v>139851.55808000002</v>
      </c>
      <c r="AE173">
        <v>139507.36928000001</v>
      </c>
      <c r="AF173">
        <v>138617.25879999998</v>
      </c>
      <c r="AG173">
        <v>139027.41711999997</v>
      </c>
      <c r="AH173">
        <v>139018.8124</v>
      </c>
      <c r="AI173">
        <v>138577.10344000001</v>
      </c>
      <c r="AJ173">
        <v>138580.73654399996</v>
      </c>
      <c r="AK173">
        <v>138469.06640000001</v>
      </c>
      <c r="AL173">
        <v>138714.77895999997</v>
      </c>
      <c r="AM173">
        <v>139192.81895999998</v>
      </c>
      <c r="AN173">
        <v>138271.28786688001</v>
      </c>
      <c r="AO173">
        <v>138989.91201376004</v>
      </c>
      <c r="AP173">
        <v>138718.00286176</v>
      </c>
      <c r="AQ173">
        <v>138748.88425532082</v>
      </c>
      <c r="AR173">
        <v>138403.91338188082</v>
      </c>
      <c r="AS173">
        <v>138987.64419200001</v>
      </c>
      <c r="AT173">
        <v>138962.021248</v>
      </c>
      <c r="AU173">
        <v>139098.16704</v>
      </c>
      <c r="AV173">
        <v>141640.3168344</v>
      </c>
      <c r="AW173">
        <v>143094.54606503999</v>
      </c>
      <c r="AX173">
        <v>145413.61084480002</v>
      </c>
      <c r="AY173">
        <v>145639.64402772803</v>
      </c>
      <c r="AZ173">
        <v>145531.46032505596</v>
      </c>
    </row>
    <row r="174" spans="1:52">
      <c r="A174" t="s">
        <v>530</v>
      </c>
      <c r="B174" t="s">
        <v>215</v>
      </c>
      <c r="C174">
        <v>678.06200000000001</v>
      </c>
      <c r="D174">
        <v>687.74860000000001</v>
      </c>
      <c r="E174">
        <v>697.43520000000012</v>
      </c>
      <c r="F174">
        <v>707.12180000000001</v>
      </c>
      <c r="G174">
        <v>716.80840000000023</v>
      </c>
      <c r="H174">
        <v>726.49500000000023</v>
      </c>
      <c r="I174">
        <v>736.18160000000034</v>
      </c>
      <c r="J174">
        <v>745.86820000000046</v>
      </c>
      <c r="K174">
        <v>755.55480000000034</v>
      </c>
      <c r="L174">
        <v>765.24140000000057</v>
      </c>
      <c r="M174">
        <v>774.928</v>
      </c>
      <c r="N174">
        <v>774.928</v>
      </c>
      <c r="O174">
        <v>774.928</v>
      </c>
      <c r="P174">
        <v>774.928</v>
      </c>
      <c r="Q174">
        <v>774.928</v>
      </c>
      <c r="R174">
        <v>774.928</v>
      </c>
      <c r="S174">
        <v>774.928</v>
      </c>
      <c r="T174">
        <v>774.928</v>
      </c>
      <c r="U174">
        <v>774.928</v>
      </c>
      <c r="V174">
        <v>774.928</v>
      </c>
      <c r="W174">
        <v>774.928</v>
      </c>
      <c r="X174">
        <v>780.58900000000006</v>
      </c>
      <c r="Y174">
        <v>780.58900000000006</v>
      </c>
      <c r="Z174">
        <v>780.58900000000006</v>
      </c>
      <c r="AA174">
        <v>780.58900000000006</v>
      </c>
      <c r="AB174">
        <v>780.58900000000006</v>
      </c>
      <c r="AC174">
        <v>786.25</v>
      </c>
      <c r="AD174">
        <v>745.36500000000001</v>
      </c>
      <c r="AE174">
        <v>373.62599999999998</v>
      </c>
      <c r="AF174">
        <v>164.16900000000001</v>
      </c>
      <c r="AG174">
        <v>162.911</v>
      </c>
      <c r="AH174">
        <v>162.911</v>
      </c>
      <c r="AI174">
        <v>162.911</v>
      </c>
      <c r="AJ174">
        <v>162.911</v>
      </c>
      <c r="AK174">
        <v>162.911</v>
      </c>
      <c r="AL174">
        <v>162.911</v>
      </c>
      <c r="AM174">
        <v>162.911</v>
      </c>
      <c r="AN174">
        <v>162.911</v>
      </c>
      <c r="AO174">
        <v>162.911</v>
      </c>
      <c r="AP174">
        <v>162.911</v>
      </c>
      <c r="AQ174">
        <v>162.911</v>
      </c>
      <c r="AR174">
        <v>162.911</v>
      </c>
      <c r="AS174">
        <v>162.911</v>
      </c>
      <c r="AT174">
        <v>162.911</v>
      </c>
      <c r="AU174">
        <v>162.911</v>
      </c>
      <c r="AV174">
        <v>162.911</v>
      </c>
      <c r="AW174">
        <v>162.911</v>
      </c>
      <c r="AX174">
        <v>162.911</v>
      </c>
      <c r="AY174">
        <v>162.911</v>
      </c>
      <c r="AZ174">
        <v>162.911</v>
      </c>
    </row>
    <row r="175" spans="1:52">
      <c r="A175" t="s">
        <v>531</v>
      </c>
      <c r="B175" t="s">
        <v>16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>
      <c r="A176" t="s">
        <v>532</v>
      </c>
      <c r="B176" t="s">
        <v>98</v>
      </c>
      <c r="C176">
        <v>13935.811465625</v>
      </c>
      <c r="D176">
        <v>14134.8944865625</v>
      </c>
      <c r="E176">
        <v>14333.977507499998</v>
      </c>
      <c r="F176">
        <v>14533.060528437501</v>
      </c>
      <c r="G176">
        <v>14732.143549374998</v>
      </c>
      <c r="H176">
        <v>14931.226570312499</v>
      </c>
      <c r="I176">
        <v>15130.309591250001</v>
      </c>
      <c r="J176">
        <v>15329.392612187499</v>
      </c>
      <c r="K176">
        <v>15528.475633124999</v>
      </c>
      <c r="L176">
        <v>15727.558654062499</v>
      </c>
      <c r="M176">
        <v>15926.641674999999</v>
      </c>
      <c r="N176">
        <v>15733.482064999998</v>
      </c>
      <c r="O176">
        <v>15733.482064999998</v>
      </c>
      <c r="P176">
        <v>15552.05645</v>
      </c>
      <c r="Q176">
        <v>15311.960860000001</v>
      </c>
      <c r="R176">
        <v>15166.639845</v>
      </c>
      <c r="S176">
        <v>15099.846335</v>
      </c>
      <c r="T176">
        <v>15046.592049999999</v>
      </c>
      <c r="U176">
        <v>15010.487449999999</v>
      </c>
      <c r="V176">
        <v>14982.506385000002</v>
      </c>
      <c r="W176">
        <v>14972.57762</v>
      </c>
      <c r="X176">
        <v>14968.96716</v>
      </c>
      <c r="Y176">
        <v>14918.420719999998</v>
      </c>
      <c r="Z176">
        <v>14925.641639999998</v>
      </c>
      <c r="AA176">
        <v>14925.641639999998</v>
      </c>
      <c r="AB176">
        <v>15345.357614999999</v>
      </c>
      <c r="AC176">
        <v>15345.357614999999</v>
      </c>
      <c r="AD176">
        <v>15336.331464999997</v>
      </c>
      <c r="AE176">
        <v>15343.552385000001</v>
      </c>
      <c r="AF176">
        <v>15334.526235000001</v>
      </c>
      <c r="AG176">
        <v>15337.23408</v>
      </c>
      <c r="AH176">
        <v>15337.23408</v>
      </c>
      <c r="AI176">
        <v>15353.48115</v>
      </c>
      <c r="AJ176">
        <v>15260.511805</v>
      </c>
      <c r="AK176">
        <v>14920.22595</v>
      </c>
      <c r="AL176">
        <v>14839.893214999998</v>
      </c>
      <c r="AM176">
        <v>14759.56048</v>
      </c>
      <c r="AN176">
        <v>14679.227744999998</v>
      </c>
      <c r="AO176">
        <v>14688.253895</v>
      </c>
      <c r="AP176">
        <v>14657.564985000001</v>
      </c>
      <c r="AQ176">
        <v>14340.74712</v>
      </c>
      <c r="AR176">
        <v>14631.019077850004</v>
      </c>
      <c r="AS176">
        <v>14303.288597500001</v>
      </c>
      <c r="AT176">
        <v>14316.376514999998</v>
      </c>
      <c r="AU176">
        <v>14922.121441499999</v>
      </c>
      <c r="AV176">
        <v>14663.0709365</v>
      </c>
      <c r="AW176">
        <v>14673.812055</v>
      </c>
      <c r="AX176">
        <v>14707.20881</v>
      </c>
      <c r="AY176">
        <v>14708.111424999999</v>
      </c>
      <c r="AZ176">
        <v>14754.144789999998</v>
      </c>
    </row>
    <row r="177" spans="1:52">
      <c r="A177" t="s">
        <v>348</v>
      </c>
      <c r="B177" t="s">
        <v>218</v>
      </c>
      <c r="C177">
        <v>288836.8</v>
      </c>
      <c r="D177">
        <v>283948.41768300004</v>
      </c>
      <c r="E177">
        <v>279060.03536600003</v>
      </c>
      <c r="F177">
        <v>274171.65304900002</v>
      </c>
      <c r="G177">
        <v>269283.270732</v>
      </c>
      <c r="H177">
        <v>264394.88841499999</v>
      </c>
      <c r="I177">
        <v>259506.50609800004</v>
      </c>
      <c r="J177">
        <v>254618.12378100003</v>
      </c>
      <c r="K177">
        <v>249729.74146400014</v>
      </c>
      <c r="L177">
        <v>244841.35914700007</v>
      </c>
      <c r="M177">
        <v>239952.97683</v>
      </c>
      <c r="N177">
        <v>236077.14801999999</v>
      </c>
      <c r="O177">
        <v>231656.13975</v>
      </c>
      <c r="P177">
        <v>226933.65807</v>
      </c>
      <c r="Q177">
        <v>221283.28816999999</v>
      </c>
      <c r="R177">
        <v>212207.49434499998</v>
      </c>
      <c r="S177">
        <v>203905.24157499999</v>
      </c>
      <c r="T177">
        <v>192489.86966999999</v>
      </c>
      <c r="U177">
        <v>185698.59440999999</v>
      </c>
      <c r="V177">
        <v>180866.89631499999</v>
      </c>
      <c r="W177">
        <v>174347.30816999997</v>
      </c>
      <c r="X177">
        <v>169788.19980500001</v>
      </c>
      <c r="Y177">
        <v>164590.04001999999</v>
      </c>
      <c r="Z177">
        <v>160760.24457499999</v>
      </c>
      <c r="AA177">
        <v>159168.93433000002</v>
      </c>
      <c r="AB177">
        <v>181681.95765999999</v>
      </c>
      <c r="AC177">
        <v>184020.63312499999</v>
      </c>
      <c r="AD177">
        <v>176735.62745999999</v>
      </c>
      <c r="AE177">
        <v>174037.71122500001</v>
      </c>
      <c r="AF177">
        <v>175746.36142</v>
      </c>
      <c r="AG177">
        <v>175176.81135500001</v>
      </c>
      <c r="AH177">
        <v>175780.66078999999</v>
      </c>
      <c r="AI177">
        <v>178769.21905499999</v>
      </c>
      <c r="AJ177">
        <v>177640.04769000001</v>
      </c>
      <c r="AK177">
        <v>176342.98993499999</v>
      </c>
      <c r="AL177">
        <v>175129.875375</v>
      </c>
      <c r="AM177">
        <v>173095.381165</v>
      </c>
      <c r="AN177">
        <v>174710.61973365</v>
      </c>
      <c r="AO177">
        <v>173413.10164499999</v>
      </c>
      <c r="AP177">
        <v>173108.01777500001</v>
      </c>
      <c r="AQ177">
        <v>175496.337065</v>
      </c>
      <c r="AR177">
        <v>175230.06563999999</v>
      </c>
      <c r="AS177">
        <v>138566.38590899998</v>
      </c>
      <c r="AT177">
        <v>139292.9007225</v>
      </c>
      <c r="AU177">
        <v>138039.25874899997</v>
      </c>
      <c r="AV177">
        <v>136958.287025</v>
      </c>
      <c r="AW177">
        <v>136538.57104999997</v>
      </c>
      <c r="AX177">
        <v>136264.17608999999</v>
      </c>
      <c r="AY177">
        <v>135809.52674822399</v>
      </c>
      <c r="AZ177">
        <v>135809.52674822399</v>
      </c>
    </row>
    <row r="178" spans="1:52">
      <c r="A178" t="s">
        <v>533</v>
      </c>
      <c r="B178" t="s">
        <v>217</v>
      </c>
      <c r="C178">
        <v>2373.3133156249996</v>
      </c>
      <c r="D178">
        <v>2407.2177915624998</v>
      </c>
      <c r="E178">
        <v>2441.1222674999995</v>
      </c>
      <c r="F178">
        <v>2475.0267434375</v>
      </c>
      <c r="G178">
        <v>2508.9312193749997</v>
      </c>
      <c r="H178">
        <v>2542.8356953124999</v>
      </c>
      <c r="I178">
        <v>2576.7401712499995</v>
      </c>
      <c r="J178">
        <v>2610.6446471874997</v>
      </c>
      <c r="K178">
        <v>2644.5491231249998</v>
      </c>
      <c r="L178">
        <v>2678.4535990625</v>
      </c>
      <c r="M178">
        <v>2712.3580749999996</v>
      </c>
      <c r="N178">
        <v>2752.9757500000001</v>
      </c>
      <c r="O178">
        <v>2716.8711499999999</v>
      </c>
      <c r="P178">
        <v>2708.7476149999998</v>
      </c>
      <c r="Q178">
        <v>2709.6502300000002</v>
      </c>
      <c r="R178">
        <v>2699.7214649999996</v>
      </c>
      <c r="S178">
        <v>2699.7214649999996</v>
      </c>
      <c r="T178">
        <v>2699.7214649999996</v>
      </c>
      <c r="U178">
        <v>2699.7214649999996</v>
      </c>
      <c r="V178">
        <v>2699.7214649999996</v>
      </c>
      <c r="W178">
        <v>2699.7214649999996</v>
      </c>
      <c r="X178">
        <v>2699.7214649999996</v>
      </c>
      <c r="Y178">
        <v>2699.7214649999996</v>
      </c>
      <c r="Z178">
        <v>2701.7974795</v>
      </c>
      <c r="AA178">
        <v>2705.7238547500001</v>
      </c>
      <c r="AB178">
        <v>2709.6502300000002</v>
      </c>
      <c r="AC178">
        <v>2701.5266950000005</v>
      </c>
      <c r="AD178">
        <v>2701.5266950000005</v>
      </c>
      <c r="AE178">
        <v>2701.5266950000005</v>
      </c>
      <c r="AF178">
        <v>2701.5266950000005</v>
      </c>
      <c r="AG178">
        <v>2701.5266950000005</v>
      </c>
      <c r="AH178">
        <v>2701.5266950000005</v>
      </c>
      <c r="AI178">
        <v>2701.5266950000005</v>
      </c>
      <c r="AJ178">
        <v>2701.5266950000005</v>
      </c>
      <c r="AK178">
        <v>2701.5266950000005</v>
      </c>
      <c r="AL178">
        <v>2701.5266950000005</v>
      </c>
      <c r="AM178">
        <v>2701.5266950000005</v>
      </c>
      <c r="AN178">
        <v>1481.1912149999998</v>
      </c>
      <c r="AO178">
        <v>1481.1912149999998</v>
      </c>
      <c r="AP178">
        <v>1459.6791917050002</v>
      </c>
      <c r="AQ178">
        <v>1438.1671684099997</v>
      </c>
      <c r="AR178">
        <v>1416.6551451149996</v>
      </c>
      <c r="AS178">
        <v>1395.1431218199996</v>
      </c>
      <c r="AT178">
        <v>1373.6310985249997</v>
      </c>
      <c r="AU178">
        <v>1352.11727</v>
      </c>
      <c r="AV178">
        <v>1352.11727</v>
      </c>
      <c r="AW178">
        <v>1352.11727</v>
      </c>
      <c r="AX178">
        <v>1352.11727</v>
      </c>
      <c r="AY178">
        <v>1352.11727</v>
      </c>
      <c r="AZ178">
        <v>1352.11727</v>
      </c>
    </row>
    <row r="179" spans="1:52">
      <c r="A179" t="s">
        <v>534</v>
      </c>
      <c r="B179" t="s">
        <v>535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>
      <c r="A180" t="s">
        <v>224</v>
      </c>
      <c r="B180" t="s">
        <v>225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>
      <c r="A181" t="s">
        <v>536</v>
      </c>
      <c r="B181" t="s">
        <v>221</v>
      </c>
      <c r="C181">
        <v>223.46847157894734</v>
      </c>
      <c r="D181">
        <v>226.66087831578949</v>
      </c>
      <c r="E181">
        <v>229.85328505263161</v>
      </c>
      <c r="F181">
        <v>233.04569178947366</v>
      </c>
      <c r="G181">
        <v>236.23809852631572</v>
      </c>
      <c r="H181">
        <v>239.43050526315781</v>
      </c>
      <c r="I181">
        <v>242.62291199999987</v>
      </c>
      <c r="J181">
        <v>245.81531873684199</v>
      </c>
      <c r="K181">
        <v>249.0077254736841</v>
      </c>
      <c r="L181">
        <v>252.20013221052619</v>
      </c>
      <c r="M181">
        <v>255.39253894736819</v>
      </c>
      <c r="N181">
        <v>258.58494568421031</v>
      </c>
      <c r="O181">
        <v>261.7773524210524</v>
      </c>
      <c r="P181">
        <v>264.96975915789449</v>
      </c>
      <c r="Q181">
        <v>268.16216589473657</v>
      </c>
      <c r="R181">
        <v>271.35457263157866</v>
      </c>
      <c r="S181">
        <v>274.54697936842075</v>
      </c>
      <c r="T181">
        <v>277.73938610526284</v>
      </c>
      <c r="U181">
        <v>280.93179284210493</v>
      </c>
      <c r="V181">
        <v>284.12419957894696</v>
      </c>
      <c r="W181">
        <v>287.31660631578904</v>
      </c>
      <c r="X181">
        <v>290.50901305263119</v>
      </c>
      <c r="Y181">
        <v>293.70141978947322</v>
      </c>
      <c r="Z181">
        <v>296.89382652631537</v>
      </c>
      <c r="AA181">
        <v>300.08623326315734</v>
      </c>
      <c r="AB181">
        <v>303.27864</v>
      </c>
      <c r="AC181">
        <v>303.27864</v>
      </c>
      <c r="AD181">
        <v>303.27864</v>
      </c>
      <c r="AE181">
        <v>303.27864</v>
      </c>
      <c r="AF181">
        <v>303.27864</v>
      </c>
      <c r="AG181">
        <v>303.27864</v>
      </c>
      <c r="AH181">
        <v>303.27864</v>
      </c>
      <c r="AI181">
        <v>303.27864</v>
      </c>
      <c r="AJ181">
        <v>303.27864</v>
      </c>
      <c r="AK181">
        <v>303.27864</v>
      </c>
      <c r="AL181">
        <v>303.27864</v>
      </c>
      <c r="AM181">
        <v>303.27864</v>
      </c>
      <c r="AN181">
        <v>303.27864</v>
      </c>
      <c r="AO181">
        <v>303.27864</v>
      </c>
      <c r="AP181">
        <v>303.27864</v>
      </c>
      <c r="AQ181">
        <v>303.27864</v>
      </c>
      <c r="AR181">
        <v>303.27864</v>
      </c>
      <c r="AS181">
        <v>303.27864</v>
      </c>
      <c r="AT181">
        <v>303.27864</v>
      </c>
      <c r="AU181">
        <v>303.27864</v>
      </c>
      <c r="AV181">
        <v>303.27864</v>
      </c>
      <c r="AW181">
        <v>303.27864</v>
      </c>
      <c r="AX181">
        <v>303.27864</v>
      </c>
      <c r="AY181">
        <v>303.27864</v>
      </c>
      <c r="AZ181">
        <v>303.27864</v>
      </c>
    </row>
    <row r="182" spans="1:52">
      <c r="A182" t="s">
        <v>222</v>
      </c>
      <c r="B182" t="s">
        <v>223</v>
      </c>
      <c r="C182">
        <v>1459.5944999999999</v>
      </c>
      <c r="D182">
        <v>1480.4458499999998</v>
      </c>
      <c r="E182">
        <v>1501.2972</v>
      </c>
      <c r="F182">
        <v>1522.1485500000001</v>
      </c>
      <c r="G182">
        <v>1542.9999000000003</v>
      </c>
      <c r="H182">
        <v>1563.8512500000002</v>
      </c>
      <c r="I182">
        <v>1584.7026000000001</v>
      </c>
      <c r="J182">
        <v>1605.5539500000002</v>
      </c>
      <c r="K182">
        <v>1626.4053000000006</v>
      </c>
      <c r="L182">
        <v>1647.2566500000007</v>
      </c>
      <c r="M182">
        <v>1668.1079999999999</v>
      </c>
      <c r="N182">
        <v>1679.41113</v>
      </c>
      <c r="O182">
        <v>1690.7142599999995</v>
      </c>
      <c r="P182">
        <v>1702.0173899999998</v>
      </c>
      <c r="Q182">
        <v>1713.3205199999993</v>
      </c>
      <c r="R182">
        <v>1724.6236499999995</v>
      </c>
      <c r="S182">
        <v>1781.1393</v>
      </c>
      <c r="T182">
        <v>1781.1393</v>
      </c>
      <c r="U182">
        <v>1781.1393</v>
      </c>
      <c r="V182">
        <v>1781.1393</v>
      </c>
      <c r="W182">
        <v>1781.1393</v>
      </c>
      <c r="X182">
        <v>1781.1393</v>
      </c>
      <c r="Y182">
        <v>1781.1393</v>
      </c>
      <c r="Z182">
        <v>1781.1393</v>
      </c>
      <c r="AA182">
        <v>1781.1393</v>
      </c>
      <c r="AB182">
        <v>1781.328</v>
      </c>
      <c r="AC182">
        <v>1664.3340000000001</v>
      </c>
      <c r="AD182">
        <v>1518.4059999999999</v>
      </c>
      <c r="AE182">
        <v>1655.528</v>
      </c>
      <c r="AF182">
        <v>1655.528</v>
      </c>
      <c r="AG182">
        <v>1976.318</v>
      </c>
      <c r="AH182">
        <v>1476.2629999999999</v>
      </c>
      <c r="AI182">
        <v>1600.8050000000001</v>
      </c>
      <c r="AJ182">
        <v>1635.4</v>
      </c>
      <c r="AK182">
        <v>1680.059</v>
      </c>
      <c r="AL182">
        <v>1979.463</v>
      </c>
      <c r="AM182">
        <v>1979.463</v>
      </c>
      <c r="AN182">
        <v>1979.463</v>
      </c>
      <c r="AO182">
        <v>1979.463</v>
      </c>
      <c r="AP182">
        <v>1979.463</v>
      </c>
      <c r="AQ182">
        <v>1620.6581269999999</v>
      </c>
      <c r="AR182">
        <v>1476.2629999999999</v>
      </c>
      <c r="AS182">
        <v>1476.2629999999999</v>
      </c>
      <c r="AT182">
        <v>1476.2629999999999</v>
      </c>
      <c r="AU182">
        <v>2003.9939999999999</v>
      </c>
      <c r="AV182">
        <v>2003.9939999999999</v>
      </c>
      <c r="AW182">
        <v>1623.4490000000001</v>
      </c>
      <c r="AX182">
        <v>1488.8430000000001</v>
      </c>
      <c r="AY182">
        <v>1498.278</v>
      </c>
      <c r="AZ182">
        <v>1560.549</v>
      </c>
    </row>
    <row r="183" spans="1:52">
      <c r="A183" t="s">
        <v>255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>
      <c r="A184" t="s">
        <v>537</v>
      </c>
      <c r="B184" t="s">
        <v>227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>
      <c r="A185" t="s">
        <v>256</v>
      </c>
      <c r="C185">
        <v>11624.457573226877</v>
      </c>
      <c r="D185">
        <v>3186.6596921249998</v>
      </c>
      <c r="E185">
        <v>3231.5422229999999</v>
      </c>
      <c r="F185">
        <v>3276.4247538749996</v>
      </c>
      <c r="G185">
        <v>3321.3072847499993</v>
      </c>
      <c r="H185">
        <v>3366.1898156249995</v>
      </c>
      <c r="I185">
        <v>3411.0723464999992</v>
      </c>
      <c r="J185">
        <v>3455.9548773749993</v>
      </c>
      <c r="K185">
        <v>3500.8374082499995</v>
      </c>
      <c r="L185">
        <v>3545.7199391249992</v>
      </c>
      <c r="M185">
        <v>3590.6024700000003</v>
      </c>
      <c r="N185">
        <v>3568.9397099999996</v>
      </c>
      <c r="O185">
        <v>3545.4717199999996</v>
      </c>
      <c r="P185">
        <v>3484.0938999999998</v>
      </c>
      <c r="Q185">
        <v>3408.2742399999997</v>
      </c>
      <c r="R185">
        <v>3309.8892049999995</v>
      </c>
      <c r="S185">
        <v>3265.6610700000001</v>
      </c>
      <c r="T185">
        <v>3220.5303200000003</v>
      </c>
      <c r="U185">
        <v>3207.8937099999998</v>
      </c>
      <c r="V185">
        <v>3170.8864950000002</v>
      </c>
      <c r="W185">
        <v>3140.1975849999999</v>
      </c>
      <c r="X185">
        <v>3128.4635899999998</v>
      </c>
      <c r="Y185">
        <v>3097.7746799999995</v>
      </c>
      <c r="Z185">
        <v>3077.9171499999998</v>
      </c>
      <c r="AA185">
        <v>3065.2805400000002</v>
      </c>
      <c r="AB185">
        <v>3040.0073200000002</v>
      </c>
      <c r="AC185">
        <v>3050.8386999999998</v>
      </c>
      <c r="AD185">
        <v>3088.7485299999998</v>
      </c>
      <c r="AE185">
        <v>3132.0740499999997</v>
      </c>
      <c r="AF185">
        <v>3133.8792799999997</v>
      </c>
      <c r="AG185">
        <v>3132.9766650000001</v>
      </c>
      <c r="AH185">
        <v>3117.6322099999998</v>
      </c>
      <c r="AI185">
        <v>3175.3995700000005</v>
      </c>
      <c r="AJ185">
        <v>3178.1074149999999</v>
      </c>
      <c r="AK185">
        <v>3191.6466399999995</v>
      </c>
      <c r="AL185">
        <v>3198.8675600000001</v>
      </c>
      <c r="AM185">
        <v>3159.1525000000001</v>
      </c>
      <c r="AN185">
        <v>3045.42301</v>
      </c>
      <c r="AO185">
        <v>3170.8864950000002</v>
      </c>
      <c r="AP185">
        <v>3229.55647</v>
      </c>
      <c r="AQ185">
        <v>3233.1669299999999</v>
      </c>
      <c r="AR185">
        <v>3237.6800049999997</v>
      </c>
      <c r="AS185">
        <v>3242.1930799999996</v>
      </c>
      <c r="AT185">
        <v>3259.7940724999999</v>
      </c>
      <c r="AU185">
        <v>3277.3950650000002</v>
      </c>
      <c r="AV185">
        <v>3255.7323049999995</v>
      </c>
      <c r="AW185">
        <v>3251.2192300000002</v>
      </c>
      <c r="AX185">
        <v>3253.9270749999996</v>
      </c>
      <c r="AY185">
        <v>3255.7323049999995</v>
      </c>
      <c r="AZ185">
        <v>3255.7323049999995</v>
      </c>
    </row>
    <row r="186" spans="1:52">
      <c r="A186" t="s">
        <v>539</v>
      </c>
      <c r="C186">
        <v>955253.92551520048</v>
      </c>
      <c r="D186">
        <v>949215.74448388186</v>
      </c>
      <c r="E186">
        <v>951779.52318413276</v>
      </c>
      <c r="F186">
        <v>954428.5666730646</v>
      </c>
      <c r="G186">
        <v>957171.57490504929</v>
      </c>
      <c r="H186">
        <v>960012.91342471854</v>
      </c>
      <c r="I186">
        <v>962741.95434775448</v>
      </c>
      <c r="J186">
        <v>965578.40945990256</v>
      </c>
      <c r="K186">
        <v>968527.17684818665</v>
      </c>
      <c r="L186">
        <v>971593.37795239792</v>
      </c>
      <c r="M186">
        <v>952994.67551838327</v>
      </c>
      <c r="N186">
        <v>951072.85848248855</v>
      </c>
      <c r="O186">
        <v>951567.52394611295</v>
      </c>
      <c r="P186">
        <v>949861.39228323719</v>
      </c>
      <c r="Q186">
        <v>943370.18086036155</v>
      </c>
      <c r="R186">
        <v>935757.39733598626</v>
      </c>
      <c r="S186">
        <v>926980.98582661082</v>
      </c>
      <c r="T186">
        <v>911110.28412548499</v>
      </c>
      <c r="U186">
        <v>900930.87044435448</v>
      </c>
      <c r="V186">
        <v>894397.01983797411</v>
      </c>
      <c r="W186">
        <v>883676.69619788323</v>
      </c>
      <c r="X186">
        <v>877302.93098162825</v>
      </c>
      <c r="Y186">
        <v>866681.38963057322</v>
      </c>
      <c r="Z186">
        <v>858944.47301874799</v>
      </c>
      <c r="AA186">
        <v>856172.82609255332</v>
      </c>
      <c r="AB186">
        <v>881344.70739625837</v>
      </c>
      <c r="AC186">
        <v>887434.09313090157</v>
      </c>
      <c r="AD186">
        <v>871197.15441921994</v>
      </c>
      <c r="AE186">
        <v>866486.77109923784</v>
      </c>
      <c r="AF186">
        <v>869035.44986750593</v>
      </c>
      <c r="AG186">
        <v>869760.55633811967</v>
      </c>
      <c r="AH186">
        <v>865072.74333358381</v>
      </c>
      <c r="AI186">
        <v>865620.60963067715</v>
      </c>
      <c r="AJ186">
        <v>857960.58723133733</v>
      </c>
      <c r="AK186">
        <v>873271.68038622302</v>
      </c>
      <c r="AL186">
        <v>869668.23815533321</v>
      </c>
      <c r="AM186">
        <v>876888.00919844653</v>
      </c>
      <c r="AN186">
        <v>884645.44167471537</v>
      </c>
      <c r="AO186">
        <v>888584.36446614924</v>
      </c>
      <c r="AP186">
        <v>902004.92380662938</v>
      </c>
      <c r="AQ186">
        <v>898806.82811691333</v>
      </c>
      <c r="AR186">
        <v>900528.33696052781</v>
      </c>
      <c r="AS186">
        <v>864523.2782178974</v>
      </c>
      <c r="AT186">
        <v>868028.58814232587</v>
      </c>
      <c r="AU186">
        <v>870582.38602263306</v>
      </c>
      <c r="AV186">
        <v>870017.38477512007</v>
      </c>
      <c r="AW186">
        <v>878295.85567110172</v>
      </c>
      <c r="AX186">
        <v>871476.43066610442</v>
      </c>
      <c r="AY186">
        <v>873053.47304703447</v>
      </c>
      <c r="AZ186">
        <v>887535.53555181168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deba24e-3802-4ae5-ad30-067d7cdfb62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25ACA0795394B40AFCB74BE0F5656EF" ma:contentTypeVersion="13" ma:contentTypeDescription="Opret et nyt dokument." ma:contentTypeScope="" ma:versionID="ed1130add9b9ce5fb2085b589add4e8a">
  <xsd:schema xmlns:xsd="http://www.w3.org/2001/XMLSchema" xmlns:xs="http://www.w3.org/2001/XMLSchema" xmlns:p="http://schemas.microsoft.com/office/2006/metadata/properties" xmlns:ns3="edeba24e-3802-4ae5-ad30-067d7cdfb627" xmlns:ns4="817b1a11-2b61-4880-9eb3-7dcfc3204d5e" targetNamespace="http://schemas.microsoft.com/office/2006/metadata/properties" ma:root="true" ma:fieldsID="791bda0f382a7d4c0f26c5e084b5b8a9" ns3:_="" ns4:_="">
    <xsd:import namespace="edeba24e-3802-4ae5-ad30-067d7cdfb627"/>
    <xsd:import namespace="817b1a11-2b61-4880-9eb3-7dcfc3204d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ba24e-3802-4ae5-ad30-067d7cdfb6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b1a11-2b61-4880-9eb3-7dcfc3204d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FE59CE-3D0A-4022-BFC5-5ADA6890C89B}">
  <ds:schemaRefs>
    <ds:schemaRef ds:uri="http://schemas.microsoft.com/office/2006/documentManagement/types"/>
    <ds:schemaRef ds:uri="edeba24e-3802-4ae5-ad30-067d7cdfb627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817b1a11-2b61-4880-9eb3-7dcfc3204d5e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F4D4590-1B37-4FAD-B43D-7DC0E0803F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eba24e-3802-4ae5-ad30-067d7cdfb627"/>
    <ds:schemaRef ds:uri="817b1a11-2b61-4880-9eb3-7dcfc3204d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FD2E41-4246-436E-B34A-1FE51E4AA0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API_IS.RRS.TOTL.KM_DS2_en_csv_v</vt:lpstr>
      <vt:lpstr>railway_new</vt:lpstr>
      <vt:lpstr>calculate</vt:lpstr>
      <vt:lpstr>Unit_1000 tons</vt:lpstr>
      <vt:lpstr>Final-gravelStock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Shurong</dc:creator>
  <cp:lastModifiedBy>shurong zhuang</cp:lastModifiedBy>
  <dcterms:created xsi:type="dcterms:W3CDTF">2023-01-01T08:29:35Z</dcterms:created>
  <dcterms:modified xsi:type="dcterms:W3CDTF">2024-06-06T06:16:18Z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0x010100D25ACA0795394B40AFCB74BE0F5656EF</vt:lpwstr>
  </property>
</Properties>
</file>