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cuments\Dataset\"/>
    </mc:Choice>
  </mc:AlternateContent>
  <xr:revisionPtr revIDLastSave="0" documentId="8_{9EEFAC67-1465-4B6D-A191-F0D7D6226E97}" xr6:coauthVersionLast="47" xr6:coauthVersionMax="47" xr10:uidLastSave="{00000000-0000-0000-0000-000000000000}"/>
  <bookViews>
    <workbookView xWindow="-110" yWindow="-110" windowWidth="19420" windowHeight="10560" firstSheet="1" activeTab="4" xr2:uid="{F45D1CE2-A744-46A3-B9A0-FBD3AA295D4C}"/>
  </bookViews>
  <sheets>
    <sheet name="Kr and Kd calculation" sheetId="1" r:id="rId1"/>
    <sheet name="DO model test" sheetId="7" r:id="rId2"/>
    <sheet name="BOD cof and model test" sheetId="15" r:id="rId3"/>
    <sheet name="Natural Capital" sheetId="2" r:id="rId4"/>
    <sheet name="population model test" sheetId="5" r:id="rId5"/>
    <sheet name="Produced Capita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C33" i="1"/>
  <c r="O26" i="1"/>
  <c r="P30" i="1"/>
  <c r="L30" i="1"/>
  <c r="L31" i="1"/>
  <c r="K2" i="15"/>
  <c r="K4" i="15"/>
  <c r="K3" i="15"/>
  <c r="H25" i="1"/>
  <c r="C35" i="1"/>
  <c r="D30" i="1"/>
  <c r="D26" i="1"/>
  <c r="K26" i="1"/>
  <c r="E3" i="15"/>
  <c r="E4" i="15"/>
  <c r="E5" i="15"/>
  <c r="E6" i="15"/>
  <c r="E7" i="15"/>
  <c r="E2" i="15"/>
  <c r="K5" i="15"/>
  <c r="K6" i="15"/>
  <c r="K7" i="15"/>
  <c r="D35" i="15"/>
  <c r="C12" i="3"/>
  <c r="S18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G34" i="3"/>
  <c r="F34" i="3"/>
  <c r="F33" i="3"/>
  <c r="G29" i="3"/>
  <c r="I118" i="2"/>
  <c r="Q74" i="2"/>
  <c r="R67" i="2"/>
  <c r="D56" i="3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H3" i="15" l="1"/>
  <c r="H4" i="15" s="1"/>
  <c r="H5" i="15" s="1"/>
  <c r="H6" i="15" s="1"/>
  <c r="H7" i="15" s="1"/>
  <c r="D38" i="3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G4" i="2"/>
  <c r="V117" i="2" l="1"/>
  <c r="V87" i="2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U82" i="2"/>
  <c r="R117" i="2"/>
  <c r="R87" i="2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Q82" i="2"/>
  <c r="M124" i="2"/>
  <c r="N117" i="2"/>
  <c r="N87" i="2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M82" i="2"/>
  <c r="G124" i="2"/>
  <c r="I126" i="2" s="1"/>
  <c r="H117" i="2"/>
  <c r="H87" i="2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G82" i="2"/>
  <c r="D117" i="2"/>
  <c r="C124" i="2"/>
  <c r="D87" i="2"/>
  <c r="D88" i="2" s="1"/>
  <c r="D89" i="2" s="1"/>
  <c r="C82" i="2"/>
  <c r="M74" i="2"/>
  <c r="G74" i="2"/>
  <c r="C74" i="2"/>
  <c r="R39" i="2"/>
  <c r="R40" i="2" s="1"/>
  <c r="R41" i="2" s="1"/>
  <c r="Q34" i="2"/>
  <c r="N68" i="2"/>
  <c r="N39" i="2"/>
  <c r="N40" i="2" s="1"/>
  <c r="N41" i="2" s="1"/>
  <c r="M34" i="2"/>
  <c r="M76" i="2" l="1"/>
  <c r="D90" i="2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R42" i="2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N42" i="2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H68" i="2"/>
  <c r="H39" i="2"/>
  <c r="H40" i="2" s="1"/>
  <c r="G34" i="2"/>
  <c r="D68" i="2"/>
  <c r="E76" i="2" s="1"/>
  <c r="H41" i="2" l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D39" i="2"/>
  <c r="D40" i="2" s="1"/>
  <c r="C34" i="2"/>
  <c r="D41" i="2" l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C9" i="3"/>
  <c r="G31" i="3" l="1"/>
  <c r="F29" i="3"/>
  <c r="F25" i="3"/>
  <c r="G25" i="3" s="1"/>
  <c r="F22" i="3"/>
  <c r="G22" i="3" s="1"/>
  <c r="C7" i="3"/>
  <c r="C5" i="3"/>
  <c r="C4" i="3"/>
  <c r="F11" i="3"/>
  <c r="G11" i="3" s="1"/>
  <c r="B8" i="3"/>
  <c r="C8" i="3" s="1"/>
  <c r="C17" i="3" l="1"/>
  <c r="C16" i="3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</calcChain>
</file>

<file path=xl/sharedStrings.xml><?xml version="1.0" encoding="utf-8"?>
<sst xmlns="http://schemas.openxmlformats.org/spreadsheetml/2006/main" count="483" uniqueCount="234">
  <si>
    <t>Year</t>
  </si>
  <si>
    <t>DO (mg/L)</t>
  </si>
  <si>
    <t>BOD(mg/L)</t>
  </si>
  <si>
    <t>Annual Growth(%)</t>
  </si>
  <si>
    <t>Rev(Thousand USD)</t>
  </si>
  <si>
    <t>(Thousand USD)</t>
  </si>
  <si>
    <t>Distance(km)</t>
  </si>
  <si>
    <t>Capacity</t>
  </si>
  <si>
    <t xml:space="preserve">Annual change(%) </t>
  </si>
  <si>
    <t>Water supply Rev</t>
  </si>
  <si>
    <t>Ref:https://www.macrotrends.net/countries/BGD/bangladesh/inflation-rate-cpi</t>
  </si>
  <si>
    <t xml:space="preserve">Per km2 Nevigation Rev </t>
  </si>
  <si>
    <t>Per km2 water supply rev</t>
  </si>
  <si>
    <t xml:space="preserve">Items </t>
  </si>
  <si>
    <t>PMO maintenance</t>
  </si>
  <si>
    <t>Investment(Lakh Taka)</t>
  </si>
  <si>
    <t>Investement(USD)</t>
  </si>
  <si>
    <t>survey &amp;investigation</t>
  </si>
  <si>
    <t>consulting services</t>
  </si>
  <si>
    <t>repair &amp;Maintenance</t>
  </si>
  <si>
    <t xml:space="preserve">acquisition of assets </t>
  </si>
  <si>
    <t>Emplyment Investment(Lakh Taka)</t>
  </si>
  <si>
    <t xml:space="preserve">Employment Investment(USD) </t>
  </si>
  <si>
    <t xml:space="preserve">manual labor </t>
  </si>
  <si>
    <t>Infrastracture investment(Lakh Taka)</t>
  </si>
  <si>
    <t>Infrastructure investment(USD)</t>
  </si>
  <si>
    <t>maintenace of sediment basin</t>
  </si>
  <si>
    <t>Treatment of bridge foundation</t>
  </si>
  <si>
    <t xml:space="preserve">Total </t>
  </si>
  <si>
    <t xml:space="preserve">Sediment basin </t>
  </si>
  <si>
    <t>Guide bank</t>
  </si>
  <si>
    <t xml:space="preserve">Dredging </t>
  </si>
  <si>
    <t>Sediment basin + Guide bank</t>
  </si>
  <si>
    <t>Guide bank construction</t>
  </si>
  <si>
    <t>Sediment basin construction</t>
  </si>
  <si>
    <t xml:space="preserve">maintenance dradging </t>
  </si>
  <si>
    <t xml:space="preserve">Dredging for sediment basin maintenance </t>
  </si>
  <si>
    <t>Total in Lakh Taka</t>
  </si>
  <si>
    <t>Total in USD</t>
  </si>
  <si>
    <t>PMO maintenance+ RM</t>
  </si>
  <si>
    <t xml:space="preserve">Basin in Total </t>
  </si>
  <si>
    <t xml:space="preserve">Guide bank in total </t>
  </si>
  <si>
    <t xml:space="preserve">Dredging in Total </t>
  </si>
  <si>
    <t>TBF</t>
  </si>
  <si>
    <t xml:space="preserve">Reorganized of Infrastructure investment </t>
  </si>
  <si>
    <t>Nevigation revenue</t>
  </si>
  <si>
    <t>18 km long Buriganga river</t>
  </si>
  <si>
    <t>Thousand USD</t>
  </si>
  <si>
    <t>Rev</t>
  </si>
  <si>
    <t>Area of river</t>
  </si>
  <si>
    <t>18 km long Buriganga river and 265 m breadth</t>
  </si>
  <si>
    <t>Supporting services</t>
  </si>
  <si>
    <t>SOX ab</t>
  </si>
  <si>
    <t>SOX Value</t>
  </si>
  <si>
    <t>kg</t>
  </si>
  <si>
    <t>Yuan</t>
  </si>
  <si>
    <t>yuan/kg</t>
  </si>
  <si>
    <t>Units</t>
  </si>
  <si>
    <t xml:space="preserve">Value </t>
  </si>
  <si>
    <t>Parameter</t>
  </si>
  <si>
    <t>Value/ab</t>
  </si>
  <si>
    <t>Annual change (%)</t>
  </si>
  <si>
    <t xml:space="preserve">Per kg SOX value(Yuan/kg) </t>
  </si>
  <si>
    <t>Currency conversion</t>
  </si>
  <si>
    <t>Yuan/kg</t>
  </si>
  <si>
    <t>USD/kg</t>
  </si>
  <si>
    <t xml:space="preserve">SOX </t>
  </si>
  <si>
    <t xml:space="preserve">Adjusted with annual change  </t>
  </si>
  <si>
    <t xml:space="preserve">GDP per capita in China </t>
  </si>
  <si>
    <t>Adjusted with per capita GDP(USD)</t>
  </si>
  <si>
    <t>GDP per capita in BD</t>
  </si>
  <si>
    <t>SOX</t>
  </si>
  <si>
    <t>HF ab</t>
  </si>
  <si>
    <t>So adjusted SOX absorbtion value per kg =(</t>
  </si>
  <si>
    <t>HF Value</t>
  </si>
  <si>
    <t xml:space="preserve">Per kg HF value(Yuan/kg) </t>
  </si>
  <si>
    <t xml:space="preserve">HF </t>
  </si>
  <si>
    <t>HF</t>
  </si>
  <si>
    <t>So adjusted HF absorbtion value per kg =(</t>
  </si>
  <si>
    <t>https://tradingeconomics.com/bangladesh/gdp-per-capita</t>
  </si>
  <si>
    <t>https://tradingeconomics.com/china/gdp-per-capita</t>
  </si>
  <si>
    <t>https://tradingeconomics.com/united-kingdom/gdp-per-capita</t>
  </si>
  <si>
    <t>https://www.macrotrends.net/countries/CHN/china/inflation-rate-cpi</t>
  </si>
  <si>
    <t>NOX ab</t>
  </si>
  <si>
    <t>NOX Value</t>
  </si>
  <si>
    <t xml:space="preserve">Per kg NOX  value(Yuan/kg) </t>
  </si>
  <si>
    <t>NOX</t>
  </si>
  <si>
    <t>So adjusted Nox  absorbtion value per kg =(</t>
  </si>
  <si>
    <t xml:space="preserve">Nox </t>
  </si>
  <si>
    <t xml:space="preserve"> Dust retention </t>
  </si>
  <si>
    <t>ton</t>
  </si>
  <si>
    <t>yuan/ton</t>
  </si>
  <si>
    <t>Dust RValue</t>
  </si>
  <si>
    <t xml:space="preserve">Per kg Dust value(Yuan/kg) </t>
  </si>
  <si>
    <t>Yuan/ton</t>
  </si>
  <si>
    <t>USD/ton</t>
  </si>
  <si>
    <t xml:space="preserve">Dust retention </t>
  </si>
  <si>
    <t>Dust Retention</t>
  </si>
  <si>
    <t xml:space="preserve"> Asorbtion capacity</t>
  </si>
  <si>
    <t xml:space="preserve">Sox </t>
  </si>
  <si>
    <t>value</t>
  </si>
  <si>
    <t>parameter</t>
  </si>
  <si>
    <t xml:space="preserve">kg </t>
  </si>
  <si>
    <t>Basin area</t>
  </si>
  <si>
    <t>km2</t>
  </si>
  <si>
    <t xml:space="preserve">Capacity </t>
  </si>
  <si>
    <t>kg/km2</t>
  </si>
  <si>
    <t>Nox</t>
  </si>
  <si>
    <t>Dust retention</t>
  </si>
  <si>
    <t>ton/km2</t>
  </si>
  <si>
    <t xml:space="preserve">Regulatin services </t>
  </si>
  <si>
    <t>Flood R</t>
  </si>
  <si>
    <t>m3</t>
  </si>
  <si>
    <t>yuan/m3</t>
  </si>
  <si>
    <t>FR Value</t>
  </si>
  <si>
    <t>m3/km2</t>
  </si>
  <si>
    <t>Yuan/m3</t>
  </si>
  <si>
    <t>USD/m3</t>
  </si>
  <si>
    <t>Soil nutrition</t>
  </si>
  <si>
    <t xml:space="preserve">Per kg SN value(Yuan/ton) </t>
  </si>
  <si>
    <t xml:space="preserve">Per kg FR value(Yuan/m3) </t>
  </si>
  <si>
    <t>FR</t>
  </si>
  <si>
    <t>SN</t>
  </si>
  <si>
    <t>SN Value</t>
  </si>
  <si>
    <t>water regulation</t>
  </si>
  <si>
    <t>WR Value</t>
  </si>
  <si>
    <t xml:space="preserve">Per kg WR  value(Yuan/ton) </t>
  </si>
  <si>
    <t>WR</t>
  </si>
  <si>
    <t xml:space="preserve">Biomass </t>
  </si>
  <si>
    <t>Bio  Value</t>
  </si>
  <si>
    <t xml:space="preserve">biomass </t>
  </si>
  <si>
    <t>So adjusted Bio absorbtion value per kg =(</t>
  </si>
  <si>
    <t>kgC/m2</t>
  </si>
  <si>
    <t>kgC</t>
  </si>
  <si>
    <t>yuan/kgC</t>
  </si>
  <si>
    <t>USD/kgC</t>
  </si>
  <si>
    <t>Yuan/KgC</t>
  </si>
  <si>
    <t>mol</t>
  </si>
  <si>
    <t>O2 emission</t>
  </si>
  <si>
    <t>O2 Value</t>
  </si>
  <si>
    <t>O2</t>
  </si>
  <si>
    <t xml:space="preserve">O2 </t>
  </si>
  <si>
    <t>mol/m2</t>
  </si>
  <si>
    <t>yuan/mol</t>
  </si>
  <si>
    <t>So adjusted Bio absorbtion value per mol =(</t>
  </si>
  <si>
    <t>USD/mol</t>
  </si>
  <si>
    <t>Yuan/mol</t>
  </si>
  <si>
    <t xml:space="preserve">Per kg O2 value(Yuan/mol) </t>
  </si>
  <si>
    <t xml:space="preserve">Per kg Biomass  value(Yuan/KgC) </t>
  </si>
  <si>
    <t>So adjusted WR absorbtion value per ton =(</t>
  </si>
  <si>
    <t>So adjusted SN absorbtion value per ton =(</t>
  </si>
  <si>
    <t>So adjusted FR absorbtion value per m3 =(</t>
  </si>
  <si>
    <t xml:space="preserve">Land price in Dhaka </t>
  </si>
  <si>
    <t>land Price(USD/m2)</t>
  </si>
  <si>
    <t xml:space="preserve">Average rental loss/Household  in Dhaka </t>
  </si>
  <si>
    <t>Area</t>
  </si>
  <si>
    <t>Household</t>
  </si>
  <si>
    <t>Mortality</t>
  </si>
  <si>
    <t xml:space="preserve">Housing </t>
  </si>
  <si>
    <t>Morbidity</t>
  </si>
  <si>
    <t>Infrastucture</t>
  </si>
  <si>
    <t>employment</t>
  </si>
  <si>
    <t>Dredging</t>
  </si>
  <si>
    <t>fisheries</t>
  </si>
  <si>
    <t>supporting</t>
  </si>
  <si>
    <t>nevigation</t>
  </si>
  <si>
    <t>provisoining value</t>
  </si>
  <si>
    <t>So adjusted DR absorbtion value per kg =(</t>
  </si>
  <si>
    <t>DR value per ton</t>
  </si>
  <si>
    <t xml:space="preserve">Sum of Sox, Nox, HF and dust absorption value = </t>
  </si>
  <si>
    <r>
      <rPr>
        <b/>
        <sz val="11"/>
        <color rgb="FFC00000"/>
        <rFont val="Calibri"/>
        <family val="2"/>
        <scheme val="minor"/>
      </rPr>
      <t>Sum of Sox, Nox, HF and Dust absorption capacity</t>
    </r>
    <r>
      <rPr>
        <sz val="11"/>
        <color theme="1"/>
        <rFont val="Calibri"/>
        <family val="2"/>
        <scheme val="minor"/>
      </rPr>
      <t xml:space="preserve"> =</t>
    </r>
  </si>
  <si>
    <t xml:space="preserve">Soil nutrition and water regulation capacity </t>
  </si>
  <si>
    <t>Soil nutrition and water regulation value per ton</t>
  </si>
  <si>
    <t>BOD s</t>
  </si>
  <si>
    <t>water depth</t>
  </si>
  <si>
    <t xml:space="preserve">velocity </t>
  </si>
  <si>
    <t xml:space="preserve">river breath </t>
  </si>
  <si>
    <t xml:space="preserve">Reoxygination coefficient </t>
  </si>
  <si>
    <t>River flow</t>
  </si>
  <si>
    <t xml:space="preserve">velocity of river </t>
  </si>
  <si>
    <t>Velocity R</t>
  </si>
  <si>
    <t xml:space="preserve">BOD constant rate </t>
  </si>
  <si>
    <t>Reoxygination and decay coefficient for 2nd and 3rd  scenario</t>
  </si>
  <si>
    <t xml:space="preserve">Bed activity coefficient </t>
  </si>
  <si>
    <t>Deoxygination coefficientk1</t>
  </si>
  <si>
    <t>Time (Year)</t>
  </si>
  <si>
    <t>"Population"  Runs:</t>
  </si>
  <si>
    <t>IWmodel</t>
  </si>
  <si>
    <t>Projected  population by UN</t>
  </si>
  <si>
    <t>Simulated Population by the Model</t>
  </si>
  <si>
    <t>"BOD"  Runs:</t>
  </si>
  <si>
    <t>"DO"  Runs:</t>
  </si>
  <si>
    <t>Simulated data: DO (mg/L)</t>
  </si>
  <si>
    <t>Historical data: DO (mg/L)</t>
  </si>
  <si>
    <t>Visitors</t>
  </si>
  <si>
    <t>Population</t>
  </si>
  <si>
    <t xml:space="preserve">affected people </t>
  </si>
  <si>
    <t>DO</t>
  </si>
  <si>
    <t>Total construction cost (USD)</t>
  </si>
  <si>
    <t>Million USD</t>
  </si>
  <si>
    <t>Conversion m2 to hactor</t>
  </si>
  <si>
    <t>ha</t>
  </si>
  <si>
    <t>763.67 USD/km2</t>
  </si>
  <si>
    <t>76367 USD/ha</t>
  </si>
  <si>
    <t>Irrigation Rev</t>
  </si>
  <si>
    <t>Rev( USD/acre)</t>
  </si>
  <si>
    <t xml:space="preserve">Convert </t>
  </si>
  <si>
    <t>Oxygen solubility time</t>
  </si>
  <si>
    <t>http://www.fao.org/3/ac183e/ac183e04.htm</t>
  </si>
  <si>
    <t>BOD( mg/L)</t>
  </si>
  <si>
    <t>scenario 1</t>
  </si>
  <si>
    <t>Historical BOD data</t>
  </si>
  <si>
    <t>BOD: Simulated BOD data</t>
  </si>
  <si>
    <t>Historical DO data</t>
  </si>
  <si>
    <t>Final model try</t>
  </si>
  <si>
    <t>K2</t>
  </si>
  <si>
    <t>K2 RF 160</t>
  </si>
  <si>
    <t>K2 RF400</t>
  </si>
  <si>
    <t>k2 rf 5</t>
  </si>
  <si>
    <t>Selected Variables Runs:</t>
  </si>
  <si>
    <t>Scenario 3</t>
  </si>
  <si>
    <t>calibration</t>
  </si>
  <si>
    <t>Historical field  DO</t>
  </si>
  <si>
    <t>Model simulated DO</t>
  </si>
  <si>
    <t>Model simulated BOD</t>
  </si>
  <si>
    <t>Historical field BOD</t>
  </si>
  <si>
    <t>Model simulated Population</t>
  </si>
  <si>
    <t>Population projectedby UN</t>
  </si>
  <si>
    <t>Reoxygination coefficient k2</t>
  </si>
  <si>
    <t>Scenario 2 and 3</t>
  </si>
  <si>
    <t>k2</t>
  </si>
  <si>
    <t>The Reoxygenation coefficient was calculated by equation (2) (Ugbebor et al., 2012).
K_2=((3.93).V^0.5)/H^0.2   ………………..………………………   (2)
Where, v is water velocity, and H is water depth.</t>
  </si>
  <si>
    <t xml:space="preserve">Deoxygination coefficient </t>
  </si>
  <si>
    <t xml:space="preserve">Pollution decay coefficient k1 was calculated by equation (5) (Liu, 2005). 
                                         K_1=k+V/H+η ……………………………………………  . (5)
Where, k (typical value at 20 C = 0.12-0.23) is the BOD rate constant; V is the velocity of river water; H is the water depth, and η (typical value 0.1 -.6)is the river’s bed activity coefficient.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</si>
</sst>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0" xfId="1" applyFont="1" applyFill="1"/>
    <xf numFmtId="0" fontId="5" fillId="4" borderId="0" xfId="0" applyFont="1" applyFill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1" xfId="0" applyFill="1" applyBorder="1"/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6" fillId="0" borderId="0" xfId="2"/>
    <xf numFmtId="0" fontId="0" fillId="13" borderId="0" xfId="0" applyFill="1" applyBorder="1" applyAlignment="1">
      <alignment horizontal="center"/>
    </xf>
    <xf numFmtId="10" fontId="0" fillId="13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8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6" borderId="21" xfId="0" applyFill="1" applyBorder="1"/>
    <xf numFmtId="0" fontId="0" fillId="8" borderId="0" xfId="0" applyFill="1" applyBorder="1" applyAlignment="1"/>
    <xf numFmtId="0" fontId="8" fillId="0" borderId="0" xfId="0" applyFont="1"/>
    <xf numFmtId="0" fontId="8" fillId="14" borderId="16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34470691163602E-2"/>
                  <c:y val="0.15106007582385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0.0703x - 111.4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'Kr and Kd calculation'!$G$3:$G$6</c:f>
              <c:numCache>
                <c:formatCode>General</c:formatCode>
                <c:ptCount val="4"/>
                <c:pt idx="0">
                  <c:v>29.9</c:v>
                </c:pt>
                <c:pt idx="1">
                  <c:v>30.65</c:v>
                </c:pt>
                <c:pt idx="2">
                  <c:v>31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D-4697-9CA4-64869540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26463"/>
        <c:axId val="1296473199"/>
      </c:scatterChart>
      <c:valAx>
        <c:axId val="14403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3199"/>
        <c:crosses val="autoZero"/>
        <c:crossBetween val="midCat"/>
      </c:valAx>
      <c:valAx>
        <c:axId val="12964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 model test'!$F$92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model test'!$E$93:$E$96</c:f>
              <c:numCache>
                <c:formatCode>General</c:formatCode>
                <c:ptCount val="4"/>
                <c:pt idx="0">
                  <c:v>2</c:v>
                </c:pt>
                <c:pt idx="1">
                  <c:v>2.48</c:v>
                </c:pt>
                <c:pt idx="2">
                  <c:v>3.18</c:v>
                </c:pt>
                <c:pt idx="3">
                  <c:v>3.49</c:v>
                </c:pt>
              </c:numCache>
            </c:numRef>
          </c:xVal>
          <c:yVal>
            <c:numRef>
              <c:f>'population model test'!$F$93:$F$96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E-41BC-819B-617BAD4BE7F6}"/>
            </c:ext>
          </c:extLst>
        </c:ser>
        <c:ser>
          <c:idx val="1"/>
          <c:order val="1"/>
          <c:tx>
            <c:strRef>
              <c:f>'population model test'!$G$92</c:f>
              <c:strCache>
                <c:ptCount val="1"/>
                <c:pt idx="0">
                  <c:v>affected people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75021872265966"/>
                  <c:y val="-3.8225430154564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 model test'!$E$93:$E$96</c:f>
              <c:numCache>
                <c:formatCode>General</c:formatCode>
                <c:ptCount val="4"/>
                <c:pt idx="0">
                  <c:v>2</c:v>
                </c:pt>
                <c:pt idx="1">
                  <c:v>2.48</c:v>
                </c:pt>
                <c:pt idx="2">
                  <c:v>3.18</c:v>
                </c:pt>
                <c:pt idx="3">
                  <c:v>3.49</c:v>
                </c:pt>
              </c:numCache>
            </c:numRef>
          </c:xVal>
          <c:yVal>
            <c:numRef>
              <c:f>'population model test'!$G$93:$G$96</c:f>
              <c:numCache>
                <c:formatCode>General</c:formatCode>
                <c:ptCount val="4"/>
                <c:pt idx="0">
                  <c:v>0.08</c:v>
                </c:pt>
                <c:pt idx="1">
                  <c:v>0.11</c:v>
                </c:pt>
                <c:pt idx="2">
                  <c:v>0.13400000000000001</c:v>
                </c:pt>
                <c:pt idx="3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E-41BC-819B-617BAD4B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93823"/>
        <c:axId val="1558176767"/>
      </c:scatterChart>
      <c:valAx>
        <c:axId val="15581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76767"/>
        <c:crosses val="autoZero"/>
        <c:crossBetween val="midCat"/>
      </c:valAx>
      <c:valAx>
        <c:axId val="15581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9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'population model test'!#REF!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model test'!#REF!</c:f>
            </c:numRef>
          </c:xVal>
          <c:yVal>
            <c:numRef>
              <c:f>'population model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F-4DA4-B5D8-31DD70D6CC86}"/>
            </c:ext>
          </c:extLst>
        </c:ser>
        <c:ser>
          <c:idx val="1"/>
          <c:order val="1"/>
          <c:tx>
            <c:strRef>
              <c:f>'population model test'!$D$1</c:f>
              <c:strCache>
                <c:ptCount val="1"/>
                <c:pt idx="0">
                  <c:v>Population projectedby 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 model test'!#REF!</c:f>
            </c:numRef>
          </c:xVal>
          <c:yVal>
            <c:numRef>
              <c:f>'population model test'!$D$2:$D$82</c:f>
              <c:numCache>
                <c:formatCode>General</c:formatCode>
                <c:ptCount val="81"/>
                <c:pt idx="0">
                  <c:v>21006000</c:v>
                </c:pt>
                <c:pt idx="8">
                  <c:v>21741000</c:v>
                </c:pt>
                <c:pt idx="16">
                  <c:v>22478000</c:v>
                </c:pt>
                <c:pt idx="24">
                  <c:v>23210000</c:v>
                </c:pt>
                <c:pt idx="32">
                  <c:v>23936000</c:v>
                </c:pt>
                <c:pt idx="40">
                  <c:v>24653000</c:v>
                </c:pt>
                <c:pt idx="48">
                  <c:v>25359000</c:v>
                </c:pt>
                <c:pt idx="56">
                  <c:v>26054000</c:v>
                </c:pt>
                <c:pt idx="64">
                  <c:v>26738000</c:v>
                </c:pt>
                <c:pt idx="72">
                  <c:v>27412000</c:v>
                </c:pt>
                <c:pt idx="80">
                  <c:v>28076000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F-4DA4-B5D8-31DD70D6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64767"/>
        <c:axId val="892462687"/>
      </c:scatterChart>
      <c:valAx>
        <c:axId val="8924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62687"/>
        <c:crosses val="autoZero"/>
        <c:crossBetween val="midCat"/>
      </c:valAx>
      <c:valAx>
        <c:axId val="8924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6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'population model test'!$C$1</c:f>
              <c:strCache>
                <c:ptCount val="1"/>
                <c:pt idx="0">
                  <c:v>Model simulated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model test'!$A$2:$A$82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2020.125</c:v>
                </c:pt>
                <c:pt idx="2">
                  <c:v>2020.25</c:v>
                </c:pt>
                <c:pt idx="3">
                  <c:v>2020.375</c:v>
                </c:pt>
                <c:pt idx="4">
                  <c:v>2020.5</c:v>
                </c:pt>
                <c:pt idx="5">
                  <c:v>2020.625</c:v>
                </c:pt>
                <c:pt idx="6">
                  <c:v>2020.75</c:v>
                </c:pt>
                <c:pt idx="7">
                  <c:v>2020.875</c:v>
                </c:pt>
                <c:pt idx="8">
                  <c:v>2021</c:v>
                </c:pt>
                <c:pt idx="9">
                  <c:v>2021.125</c:v>
                </c:pt>
                <c:pt idx="10">
                  <c:v>2021.25</c:v>
                </c:pt>
                <c:pt idx="11">
                  <c:v>2021.375</c:v>
                </c:pt>
                <c:pt idx="12">
                  <c:v>2021.5</c:v>
                </c:pt>
                <c:pt idx="13">
                  <c:v>2021.625</c:v>
                </c:pt>
                <c:pt idx="14">
                  <c:v>2021.75</c:v>
                </c:pt>
                <c:pt idx="15">
                  <c:v>2021.875</c:v>
                </c:pt>
                <c:pt idx="16">
                  <c:v>2022</c:v>
                </c:pt>
                <c:pt idx="17">
                  <c:v>2022.125</c:v>
                </c:pt>
                <c:pt idx="18">
                  <c:v>2022.25</c:v>
                </c:pt>
                <c:pt idx="19">
                  <c:v>2022.375</c:v>
                </c:pt>
                <c:pt idx="20">
                  <c:v>2022.5</c:v>
                </c:pt>
                <c:pt idx="21">
                  <c:v>2022.625</c:v>
                </c:pt>
                <c:pt idx="22">
                  <c:v>2022.75</c:v>
                </c:pt>
                <c:pt idx="23">
                  <c:v>2022.875</c:v>
                </c:pt>
                <c:pt idx="24">
                  <c:v>2023</c:v>
                </c:pt>
                <c:pt idx="25">
                  <c:v>2023.125</c:v>
                </c:pt>
                <c:pt idx="26">
                  <c:v>2023.25</c:v>
                </c:pt>
                <c:pt idx="27">
                  <c:v>2023.375</c:v>
                </c:pt>
                <c:pt idx="28">
                  <c:v>2023.5</c:v>
                </c:pt>
                <c:pt idx="29">
                  <c:v>2023.625</c:v>
                </c:pt>
                <c:pt idx="30">
                  <c:v>2023.75</c:v>
                </c:pt>
                <c:pt idx="31">
                  <c:v>2023.875</c:v>
                </c:pt>
                <c:pt idx="32">
                  <c:v>2024</c:v>
                </c:pt>
                <c:pt idx="33">
                  <c:v>2024.125</c:v>
                </c:pt>
                <c:pt idx="34">
                  <c:v>2024.25</c:v>
                </c:pt>
                <c:pt idx="35">
                  <c:v>2024.375</c:v>
                </c:pt>
                <c:pt idx="36">
                  <c:v>2024.5</c:v>
                </c:pt>
                <c:pt idx="37">
                  <c:v>2024.625</c:v>
                </c:pt>
                <c:pt idx="38">
                  <c:v>2024.75</c:v>
                </c:pt>
                <c:pt idx="39">
                  <c:v>2024.875</c:v>
                </c:pt>
                <c:pt idx="40">
                  <c:v>2025</c:v>
                </c:pt>
                <c:pt idx="41">
                  <c:v>2025.125</c:v>
                </c:pt>
                <c:pt idx="42">
                  <c:v>2025.25</c:v>
                </c:pt>
                <c:pt idx="43">
                  <c:v>2025.375</c:v>
                </c:pt>
                <c:pt idx="44">
                  <c:v>2025.5</c:v>
                </c:pt>
                <c:pt idx="45">
                  <c:v>2025.625</c:v>
                </c:pt>
                <c:pt idx="46">
                  <c:v>2025.75</c:v>
                </c:pt>
                <c:pt idx="47">
                  <c:v>2025.875</c:v>
                </c:pt>
                <c:pt idx="48">
                  <c:v>2026</c:v>
                </c:pt>
                <c:pt idx="49">
                  <c:v>2026.125</c:v>
                </c:pt>
                <c:pt idx="50">
                  <c:v>2026.25</c:v>
                </c:pt>
                <c:pt idx="51">
                  <c:v>2026.375</c:v>
                </c:pt>
                <c:pt idx="52">
                  <c:v>2026.5</c:v>
                </c:pt>
                <c:pt idx="53">
                  <c:v>2026.625</c:v>
                </c:pt>
                <c:pt idx="54">
                  <c:v>2026.75</c:v>
                </c:pt>
                <c:pt idx="55">
                  <c:v>2026.875</c:v>
                </c:pt>
                <c:pt idx="56">
                  <c:v>2027</c:v>
                </c:pt>
                <c:pt idx="57">
                  <c:v>2027.125</c:v>
                </c:pt>
                <c:pt idx="58">
                  <c:v>2027.25</c:v>
                </c:pt>
                <c:pt idx="59">
                  <c:v>2027.375</c:v>
                </c:pt>
                <c:pt idx="60">
                  <c:v>2027.5</c:v>
                </c:pt>
                <c:pt idx="61">
                  <c:v>2027.625</c:v>
                </c:pt>
                <c:pt idx="62">
                  <c:v>2027.75</c:v>
                </c:pt>
                <c:pt idx="63">
                  <c:v>2027.875</c:v>
                </c:pt>
                <c:pt idx="64">
                  <c:v>2028</c:v>
                </c:pt>
                <c:pt idx="65">
                  <c:v>2028.125</c:v>
                </c:pt>
                <c:pt idx="66">
                  <c:v>2028.25</c:v>
                </c:pt>
                <c:pt idx="67">
                  <c:v>2028.375</c:v>
                </c:pt>
                <c:pt idx="68">
                  <c:v>2028.5</c:v>
                </c:pt>
                <c:pt idx="69">
                  <c:v>2028.625</c:v>
                </c:pt>
                <c:pt idx="70">
                  <c:v>2028.75</c:v>
                </c:pt>
                <c:pt idx="71">
                  <c:v>2028.875</c:v>
                </c:pt>
                <c:pt idx="72">
                  <c:v>2029</c:v>
                </c:pt>
                <c:pt idx="73">
                  <c:v>2029.125</c:v>
                </c:pt>
                <c:pt idx="74">
                  <c:v>2029.25</c:v>
                </c:pt>
                <c:pt idx="75">
                  <c:v>2029.375</c:v>
                </c:pt>
                <c:pt idx="76">
                  <c:v>2029.5</c:v>
                </c:pt>
                <c:pt idx="77">
                  <c:v>2029.625</c:v>
                </c:pt>
                <c:pt idx="78">
                  <c:v>2029.75</c:v>
                </c:pt>
                <c:pt idx="79">
                  <c:v>2029.875</c:v>
                </c:pt>
                <c:pt idx="80">
                  <c:v>2030</c:v>
                </c:pt>
              </c:numCache>
            </c:numRef>
          </c:xVal>
          <c:yVal>
            <c:numRef>
              <c:f>'population model test'!$C$2:$C$82</c:f>
              <c:numCache>
                <c:formatCode>General</c:formatCode>
                <c:ptCount val="81"/>
                <c:pt idx="0">
                  <c:v>20000000</c:v>
                </c:pt>
                <c:pt idx="1">
                  <c:v>20086734</c:v>
                </c:pt>
                <c:pt idx="2">
                  <c:v>20173842</c:v>
                </c:pt>
                <c:pt idx="3">
                  <c:v>20261328</c:v>
                </c:pt>
                <c:pt idx="4">
                  <c:v>20349192</c:v>
                </c:pt>
                <c:pt idx="5">
                  <c:v>20437434</c:v>
                </c:pt>
                <c:pt idx="6">
                  <c:v>20526060</c:v>
                </c:pt>
                <c:pt idx="7">
                  <c:v>20615066</c:v>
                </c:pt>
                <c:pt idx="8">
                  <c:v>20704460</c:v>
                </c:pt>
                <c:pt idx="9">
                  <c:v>20794240</c:v>
                </c:pt>
                <c:pt idx="10">
                  <c:v>20884408</c:v>
                </c:pt>
                <c:pt idx="11">
                  <c:v>20974966</c:v>
                </c:pt>
                <c:pt idx="12">
                  <c:v>21065916</c:v>
                </c:pt>
                <c:pt idx="13">
                  <c:v>21157260</c:v>
                </c:pt>
                <c:pt idx="14">
                  <c:v>21248998</c:v>
                </c:pt>
                <c:pt idx="15">
                  <c:v>21341134</c:v>
                </c:pt>
                <c:pt idx="16">
                  <c:v>21433668</c:v>
                </c:pt>
                <c:pt idx="17">
                  <c:v>21526604</c:v>
                </c:pt>
                <c:pt idx="18">
                  <c:v>21619942</c:v>
                </c:pt>
                <c:pt idx="19">
                  <c:v>21713684</c:v>
                </c:pt>
                <c:pt idx="20">
                  <c:v>21807832</c:v>
                </c:pt>
                <c:pt idx="21">
                  <c:v>21902388</c:v>
                </c:pt>
                <c:pt idx="22">
                  <c:v>21997352</c:v>
                </c:pt>
                <c:pt idx="23">
                  <c:v>22092728</c:v>
                </c:pt>
                <c:pt idx="24">
                  <c:v>22188518</c:v>
                </c:pt>
                <c:pt idx="25">
                  <c:v>22284722</c:v>
                </c:pt>
                <c:pt idx="26">
                  <c:v>22381344</c:v>
                </c:pt>
                <c:pt idx="27">
                  <c:v>22478382</c:v>
                </c:pt>
                <c:pt idx="28">
                  <c:v>22575842</c:v>
                </c:pt>
                <c:pt idx="29">
                  <c:v>22673724</c:v>
                </c:pt>
                <c:pt idx="30">
                  <c:v>22772030</c:v>
                </c:pt>
                <c:pt idx="31">
                  <c:v>22870760</c:v>
                </c:pt>
                <c:pt idx="32">
                  <c:v>22969920</c:v>
                </c:pt>
                <c:pt idx="33">
                  <c:v>23069508</c:v>
                </c:pt>
                <c:pt idx="34">
                  <c:v>23169528</c:v>
                </c:pt>
                <c:pt idx="35">
                  <c:v>23269982</c:v>
                </c:pt>
                <c:pt idx="36">
                  <c:v>23370870</c:v>
                </c:pt>
                <c:pt idx="37">
                  <c:v>23472196</c:v>
                </c:pt>
                <c:pt idx="38">
                  <c:v>23573960</c:v>
                </c:pt>
                <c:pt idx="39">
                  <c:v>23676164</c:v>
                </c:pt>
                <c:pt idx="40">
                  <c:v>23778812</c:v>
                </c:pt>
                <c:pt idx="41">
                  <c:v>23881906</c:v>
                </c:pt>
                <c:pt idx="42">
                  <c:v>23985444</c:v>
                </c:pt>
                <c:pt idx="43">
                  <c:v>24089432</c:v>
                </c:pt>
                <c:pt idx="44">
                  <c:v>24193870</c:v>
                </c:pt>
                <c:pt idx="45">
                  <c:v>24298762</c:v>
                </c:pt>
                <c:pt idx="46">
                  <c:v>24404106</c:v>
                </c:pt>
                <c:pt idx="47">
                  <c:v>24509908</c:v>
                </c:pt>
                <c:pt idx="48">
                  <c:v>24616168</c:v>
                </c:pt>
                <c:pt idx="49">
                  <c:v>24722888</c:v>
                </c:pt>
                <c:pt idx="50">
                  <c:v>24830072</c:v>
                </c:pt>
                <c:pt idx="51">
                  <c:v>24937718</c:v>
                </c:pt>
                <c:pt idx="52">
                  <c:v>25045832</c:v>
                </c:pt>
                <c:pt idx="53">
                  <c:v>25154414</c:v>
                </c:pt>
                <c:pt idx="54">
                  <c:v>25263466</c:v>
                </c:pt>
                <c:pt idx="55">
                  <c:v>25372990</c:v>
                </c:pt>
                <c:pt idx="56">
                  <c:v>25482990</c:v>
                </c:pt>
                <c:pt idx="57">
                  <c:v>25593466</c:v>
                </c:pt>
                <c:pt idx="58">
                  <c:v>25704420</c:v>
                </c:pt>
                <c:pt idx="59">
                  <c:v>25815854</c:v>
                </c:pt>
                <c:pt idx="60">
                  <c:v>25927772</c:v>
                </c:pt>
                <c:pt idx="61">
                  <c:v>26040176</c:v>
                </c:pt>
                <c:pt idx="62">
                  <c:v>26153066</c:v>
                </c:pt>
                <c:pt idx="63">
                  <c:v>26266444</c:v>
                </c:pt>
                <c:pt idx="64">
                  <c:v>26380314</c:v>
                </c:pt>
                <c:pt idx="65">
                  <c:v>26494678</c:v>
                </c:pt>
                <c:pt idx="66">
                  <c:v>26609538</c:v>
                </c:pt>
                <c:pt idx="67">
                  <c:v>26724894</c:v>
                </c:pt>
                <c:pt idx="68">
                  <c:v>26840750</c:v>
                </c:pt>
                <c:pt idx="69">
                  <c:v>26957110</c:v>
                </c:pt>
                <c:pt idx="70">
                  <c:v>27073972</c:v>
                </c:pt>
                <c:pt idx="71">
                  <c:v>27191342</c:v>
                </c:pt>
                <c:pt idx="72">
                  <c:v>27309218</c:v>
                </c:pt>
                <c:pt idx="73">
                  <c:v>27427608</c:v>
                </c:pt>
                <c:pt idx="74">
                  <c:v>27546508</c:v>
                </c:pt>
                <c:pt idx="75">
                  <c:v>27665924</c:v>
                </c:pt>
                <c:pt idx="76">
                  <c:v>27785858</c:v>
                </c:pt>
                <c:pt idx="77">
                  <c:v>27906312</c:v>
                </c:pt>
                <c:pt idx="78">
                  <c:v>28027288</c:v>
                </c:pt>
                <c:pt idx="79">
                  <c:v>28148788</c:v>
                </c:pt>
                <c:pt idx="80">
                  <c:v>28270814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B-451A-83C3-8C8D4B3827B3}"/>
            </c:ext>
          </c:extLst>
        </c:ser>
        <c:ser>
          <c:idx val="1"/>
          <c:order val="1"/>
          <c:tx>
            <c:strRef>
              <c:f>'population model test'!$D$1</c:f>
              <c:strCache>
                <c:ptCount val="1"/>
                <c:pt idx="0">
                  <c:v>Population projectedby 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 model test'!$A$2:$A$82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2020.125</c:v>
                </c:pt>
                <c:pt idx="2">
                  <c:v>2020.25</c:v>
                </c:pt>
                <c:pt idx="3">
                  <c:v>2020.375</c:v>
                </c:pt>
                <c:pt idx="4">
                  <c:v>2020.5</c:v>
                </c:pt>
                <c:pt idx="5">
                  <c:v>2020.625</c:v>
                </c:pt>
                <c:pt idx="6">
                  <c:v>2020.75</c:v>
                </c:pt>
                <c:pt idx="7">
                  <c:v>2020.875</c:v>
                </c:pt>
                <c:pt idx="8">
                  <c:v>2021</c:v>
                </c:pt>
                <c:pt idx="9">
                  <c:v>2021.125</c:v>
                </c:pt>
                <c:pt idx="10">
                  <c:v>2021.25</c:v>
                </c:pt>
                <c:pt idx="11">
                  <c:v>2021.375</c:v>
                </c:pt>
                <c:pt idx="12">
                  <c:v>2021.5</c:v>
                </c:pt>
                <c:pt idx="13">
                  <c:v>2021.625</c:v>
                </c:pt>
                <c:pt idx="14">
                  <c:v>2021.75</c:v>
                </c:pt>
                <c:pt idx="15">
                  <c:v>2021.875</c:v>
                </c:pt>
                <c:pt idx="16">
                  <c:v>2022</c:v>
                </c:pt>
                <c:pt idx="17">
                  <c:v>2022.125</c:v>
                </c:pt>
                <c:pt idx="18">
                  <c:v>2022.25</c:v>
                </c:pt>
                <c:pt idx="19">
                  <c:v>2022.375</c:v>
                </c:pt>
                <c:pt idx="20">
                  <c:v>2022.5</c:v>
                </c:pt>
                <c:pt idx="21">
                  <c:v>2022.625</c:v>
                </c:pt>
                <c:pt idx="22">
                  <c:v>2022.75</c:v>
                </c:pt>
                <c:pt idx="23">
                  <c:v>2022.875</c:v>
                </c:pt>
                <c:pt idx="24">
                  <c:v>2023</c:v>
                </c:pt>
                <c:pt idx="25">
                  <c:v>2023.125</c:v>
                </c:pt>
                <c:pt idx="26">
                  <c:v>2023.25</c:v>
                </c:pt>
                <c:pt idx="27">
                  <c:v>2023.375</c:v>
                </c:pt>
                <c:pt idx="28">
                  <c:v>2023.5</c:v>
                </c:pt>
                <c:pt idx="29">
                  <c:v>2023.625</c:v>
                </c:pt>
                <c:pt idx="30">
                  <c:v>2023.75</c:v>
                </c:pt>
                <c:pt idx="31">
                  <c:v>2023.875</c:v>
                </c:pt>
                <c:pt idx="32">
                  <c:v>2024</c:v>
                </c:pt>
                <c:pt idx="33">
                  <c:v>2024.125</c:v>
                </c:pt>
                <c:pt idx="34">
                  <c:v>2024.25</c:v>
                </c:pt>
                <c:pt idx="35">
                  <c:v>2024.375</c:v>
                </c:pt>
                <c:pt idx="36">
                  <c:v>2024.5</c:v>
                </c:pt>
                <c:pt idx="37">
                  <c:v>2024.625</c:v>
                </c:pt>
                <c:pt idx="38">
                  <c:v>2024.75</c:v>
                </c:pt>
                <c:pt idx="39">
                  <c:v>2024.875</c:v>
                </c:pt>
                <c:pt idx="40">
                  <c:v>2025</c:v>
                </c:pt>
                <c:pt idx="41">
                  <c:v>2025.125</c:v>
                </c:pt>
                <c:pt idx="42">
                  <c:v>2025.25</c:v>
                </c:pt>
                <c:pt idx="43">
                  <c:v>2025.375</c:v>
                </c:pt>
                <c:pt idx="44">
                  <c:v>2025.5</c:v>
                </c:pt>
                <c:pt idx="45">
                  <c:v>2025.625</c:v>
                </c:pt>
                <c:pt idx="46">
                  <c:v>2025.75</c:v>
                </c:pt>
                <c:pt idx="47">
                  <c:v>2025.875</c:v>
                </c:pt>
                <c:pt idx="48">
                  <c:v>2026</c:v>
                </c:pt>
                <c:pt idx="49">
                  <c:v>2026.125</c:v>
                </c:pt>
                <c:pt idx="50">
                  <c:v>2026.25</c:v>
                </c:pt>
                <c:pt idx="51">
                  <c:v>2026.375</c:v>
                </c:pt>
                <c:pt idx="52">
                  <c:v>2026.5</c:v>
                </c:pt>
                <c:pt idx="53">
                  <c:v>2026.625</c:v>
                </c:pt>
                <c:pt idx="54">
                  <c:v>2026.75</c:v>
                </c:pt>
                <c:pt idx="55">
                  <c:v>2026.875</c:v>
                </c:pt>
                <c:pt idx="56">
                  <c:v>2027</c:v>
                </c:pt>
                <c:pt idx="57">
                  <c:v>2027.125</c:v>
                </c:pt>
                <c:pt idx="58">
                  <c:v>2027.25</c:v>
                </c:pt>
                <c:pt idx="59">
                  <c:v>2027.375</c:v>
                </c:pt>
                <c:pt idx="60">
                  <c:v>2027.5</c:v>
                </c:pt>
                <c:pt idx="61">
                  <c:v>2027.625</c:v>
                </c:pt>
                <c:pt idx="62">
                  <c:v>2027.75</c:v>
                </c:pt>
                <c:pt idx="63">
                  <c:v>2027.875</c:v>
                </c:pt>
                <c:pt idx="64">
                  <c:v>2028</c:v>
                </c:pt>
                <c:pt idx="65">
                  <c:v>2028.125</c:v>
                </c:pt>
                <c:pt idx="66">
                  <c:v>2028.25</c:v>
                </c:pt>
                <c:pt idx="67">
                  <c:v>2028.375</c:v>
                </c:pt>
                <c:pt idx="68">
                  <c:v>2028.5</c:v>
                </c:pt>
                <c:pt idx="69">
                  <c:v>2028.625</c:v>
                </c:pt>
                <c:pt idx="70">
                  <c:v>2028.75</c:v>
                </c:pt>
                <c:pt idx="71">
                  <c:v>2028.875</c:v>
                </c:pt>
                <c:pt idx="72">
                  <c:v>2029</c:v>
                </c:pt>
                <c:pt idx="73">
                  <c:v>2029.125</c:v>
                </c:pt>
                <c:pt idx="74">
                  <c:v>2029.25</c:v>
                </c:pt>
                <c:pt idx="75">
                  <c:v>2029.375</c:v>
                </c:pt>
                <c:pt idx="76">
                  <c:v>2029.5</c:v>
                </c:pt>
                <c:pt idx="77">
                  <c:v>2029.625</c:v>
                </c:pt>
                <c:pt idx="78">
                  <c:v>2029.75</c:v>
                </c:pt>
                <c:pt idx="79">
                  <c:v>2029.875</c:v>
                </c:pt>
                <c:pt idx="80">
                  <c:v>2030</c:v>
                </c:pt>
              </c:numCache>
            </c:numRef>
          </c:xVal>
          <c:yVal>
            <c:numRef>
              <c:f>'population model test'!$D$2:$D$82</c:f>
              <c:numCache>
                <c:formatCode>General</c:formatCode>
                <c:ptCount val="81"/>
                <c:pt idx="0">
                  <c:v>21006000</c:v>
                </c:pt>
                <c:pt idx="8">
                  <c:v>21741000</c:v>
                </c:pt>
                <c:pt idx="16">
                  <c:v>22478000</c:v>
                </c:pt>
                <c:pt idx="24">
                  <c:v>23210000</c:v>
                </c:pt>
                <c:pt idx="32">
                  <c:v>23936000</c:v>
                </c:pt>
                <c:pt idx="40">
                  <c:v>24653000</c:v>
                </c:pt>
                <c:pt idx="48">
                  <c:v>25359000</c:v>
                </c:pt>
                <c:pt idx="56">
                  <c:v>26054000</c:v>
                </c:pt>
                <c:pt idx="64">
                  <c:v>26738000</c:v>
                </c:pt>
                <c:pt idx="72">
                  <c:v>27412000</c:v>
                </c:pt>
                <c:pt idx="80">
                  <c:v>28076000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B-451A-83C3-8C8D4B38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66783"/>
        <c:axId val="723067199"/>
      </c:scatterChart>
      <c:valAx>
        <c:axId val="723066783"/>
        <c:scaling>
          <c:orientation val="minMax"/>
          <c:max val="2030"/>
          <c:min val="20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7199"/>
        <c:crosses val="autoZero"/>
        <c:crossBetween val="midCat"/>
        <c:majorUnit val="1"/>
      </c:valAx>
      <c:valAx>
        <c:axId val="7230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6783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0534351145038167E-2"/>
                <c:y val="0.3972286374133949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'population model test'!$F$85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model test'!$E$86:$E$89</c:f>
              <c:numCache>
                <c:formatCode>General</c:formatCode>
                <c:ptCount val="4"/>
                <c:pt idx="0">
                  <c:v>2</c:v>
                </c:pt>
                <c:pt idx="1">
                  <c:v>2.48</c:v>
                </c:pt>
                <c:pt idx="2">
                  <c:v>3.18</c:v>
                </c:pt>
                <c:pt idx="3">
                  <c:v>3.49</c:v>
                </c:pt>
              </c:numCache>
            </c:numRef>
          </c:xVal>
          <c:yVal>
            <c:numRef>
              <c:f>'population model test'!$F$86:$F$89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8-4F7E-9DE8-792B971D1B74}"/>
            </c:ext>
          </c:extLst>
        </c:ser>
        <c:ser>
          <c:idx val="1"/>
          <c:order val="1"/>
          <c:tx>
            <c:strRef>
              <c:f>'population model test'!$G$85</c:f>
              <c:strCache>
                <c:ptCount val="1"/>
                <c:pt idx="0">
                  <c:v>Visitors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660136015682323E-2"/>
                  <c:y val="0.22170900692840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 model test'!$E$86:$E$89</c:f>
              <c:numCache>
                <c:formatCode>General</c:formatCode>
                <c:ptCount val="4"/>
                <c:pt idx="0">
                  <c:v>2</c:v>
                </c:pt>
                <c:pt idx="1">
                  <c:v>2.48</c:v>
                </c:pt>
                <c:pt idx="2">
                  <c:v>3.18</c:v>
                </c:pt>
                <c:pt idx="3">
                  <c:v>3.49</c:v>
                </c:pt>
              </c:numCache>
            </c:numRef>
          </c:xVal>
          <c:yVal>
            <c:numRef>
              <c:f>'population model test'!$G$86:$G$89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8-4F7E-9DE8-792B971D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22543"/>
        <c:axId val="1772520463"/>
      </c:scatterChart>
      <c:valAx>
        <c:axId val="1772522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Person(10 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520463"/>
        <c:crosses val="autoZero"/>
        <c:crossBetween val="midCat"/>
      </c:valAx>
      <c:valAx>
        <c:axId val="17725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Visitor(%)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'Kr and Kd calculation'!$H$3:$H$8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'Kr and Kd calculation'!$I$3:$I$8</c:f>
              <c:numCache>
                <c:formatCode>General</c:formatCode>
                <c:ptCount val="6"/>
                <c:pt idx="0">
                  <c:v>1E-3</c:v>
                </c:pt>
                <c:pt idx="1">
                  <c:v>9.1E-4</c:v>
                </c:pt>
                <c:pt idx="2">
                  <c:v>8.0000000000000004E-4</c:v>
                </c:pt>
                <c:pt idx="3">
                  <c:v>7.2000000000000005E-4</c:v>
                </c:pt>
                <c:pt idx="4">
                  <c:v>6.3000000000000003E-4</c:v>
                </c:pt>
                <c:pt idx="5">
                  <c:v>5.1999999999999995E-4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5-43BE-ADFE-AC597767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43264"/>
        <c:axId val="1986102496"/>
      </c:scatterChart>
      <c:valAx>
        <c:axId val="20867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2496"/>
        <c:crosses val="autoZero"/>
        <c:crossBetween val="midCat"/>
      </c:valAx>
      <c:valAx>
        <c:axId val="19861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'Kr and Kd calculation'!$U$3</c:f>
              <c:strCache>
                <c:ptCount val="1"/>
                <c:pt idx="0">
                  <c:v>employment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70341207349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'Kr and Kd calculation'!$T$4:$T$8</c:f>
              <c:numCache>
                <c:formatCode>General</c:formatCode>
                <c:ptCount val="5"/>
                <c:pt idx="0">
                  <c:v>0.53</c:v>
                </c:pt>
                <c:pt idx="1">
                  <c:v>0.65</c:v>
                </c:pt>
                <c:pt idx="2">
                  <c:v>0.74</c:v>
                </c:pt>
                <c:pt idx="3">
                  <c:v>0.85</c:v>
                </c:pt>
                <c:pt idx="4">
                  <c:v>1.0900000000000001</c:v>
                </c:pt>
              </c:numCache>
            </c:numRef>
          </c:xVal>
          <c:yVal>
            <c:numRef>
              <c:f>'Kr and Kd calculation'!$U$4:$U$8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5.4000000000000003E-3</c:v>
                </c:pt>
                <c:pt idx="2">
                  <c:v>6.0499999999999998E-3</c:v>
                </c:pt>
                <c:pt idx="3">
                  <c:v>7.3000000000000001E-3</c:v>
                </c:pt>
                <c:pt idx="4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4-4888-9608-D6ED1D2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5119"/>
        <c:axId val="475359743"/>
      </c:scatterChart>
      <c:valAx>
        <c:axId val="61827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59743"/>
        <c:crosses val="autoZero"/>
        <c:crossBetween val="midCat"/>
      </c:valAx>
      <c:valAx>
        <c:axId val="4753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500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772528433945755E-2"/>
                  <c:y val="-0.14533428113152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'Kr and Kd calculation'!$F$3:$F$6</c:f>
              <c:numCache>
                <c:formatCode>General</c:formatCode>
                <c:ptCount val="4"/>
                <c:pt idx="0">
                  <c:v>2010</c:v>
                </c:pt>
                <c:pt idx="1">
                  <c:v>2014</c:v>
                </c:pt>
                <c:pt idx="2">
                  <c:v>2016</c:v>
                </c:pt>
                <c:pt idx="3">
                  <c:v>2018</c:v>
                </c:pt>
              </c:numCache>
            </c:numRef>
          </c:xVal>
          <c:yVal>
            <c:numRef>
              <c:f>'Kr and Kd calculation'!$G$3:$G$6</c:f>
              <c:numCache>
                <c:formatCode>General</c:formatCode>
                <c:ptCount val="4"/>
                <c:pt idx="0">
                  <c:v>29.9</c:v>
                </c:pt>
                <c:pt idx="1">
                  <c:v>30.65</c:v>
                </c:pt>
                <c:pt idx="2">
                  <c:v>31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E8F-8AAE-338B0D5E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64912"/>
        <c:axId val="1484216016"/>
      </c:scatterChart>
      <c:valAx>
        <c:axId val="17264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16016"/>
        <c:crosses val="autoZero"/>
        <c:crossBetween val="midCat"/>
      </c:valAx>
      <c:valAx>
        <c:axId val="1484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</a:t>
            </a:r>
            <a:r>
              <a:rPr lang="en-IN" baseline="0"/>
              <a:t> model Test</a:t>
            </a:r>
            <a:endParaRPr lang="en-IN"/>
          </a:p>
        </c:rich>
      </c:tx>
      <c:layout>
        <c:manualLayout>
          <c:xMode val="edge"/>
          <c:yMode val="edge"/>
          <c:x val="0.33212489063867018"/>
          <c:y val="5.915813424345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 model test'!$C$1</c:f>
              <c:strCache>
                <c:ptCount val="1"/>
                <c:pt idx="0">
                  <c:v>Simulated data: DO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18657042869641"/>
                  <c:y val="0.3655915365528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 model test'!$A$2:$A$82</c:f>
              <c:numCache>
                <c:formatCode>General</c:formatCode>
                <c:ptCount val="81"/>
                <c:pt idx="0">
                  <c:v>2010</c:v>
                </c:pt>
                <c:pt idx="1">
                  <c:v>2010.125</c:v>
                </c:pt>
                <c:pt idx="2">
                  <c:v>2010.25</c:v>
                </c:pt>
                <c:pt idx="3">
                  <c:v>2010.375</c:v>
                </c:pt>
                <c:pt idx="4">
                  <c:v>2010.5</c:v>
                </c:pt>
                <c:pt idx="5">
                  <c:v>2010.625</c:v>
                </c:pt>
                <c:pt idx="6">
                  <c:v>2010.75</c:v>
                </c:pt>
                <c:pt idx="7">
                  <c:v>2010.875</c:v>
                </c:pt>
                <c:pt idx="8">
                  <c:v>2011</c:v>
                </c:pt>
                <c:pt idx="9">
                  <c:v>2011.125</c:v>
                </c:pt>
                <c:pt idx="10">
                  <c:v>2011.25</c:v>
                </c:pt>
                <c:pt idx="11">
                  <c:v>2011.375</c:v>
                </c:pt>
                <c:pt idx="12">
                  <c:v>2011.5</c:v>
                </c:pt>
                <c:pt idx="13">
                  <c:v>2011.625</c:v>
                </c:pt>
                <c:pt idx="14">
                  <c:v>2011.75</c:v>
                </c:pt>
                <c:pt idx="15">
                  <c:v>2011.875</c:v>
                </c:pt>
                <c:pt idx="16">
                  <c:v>2012</c:v>
                </c:pt>
                <c:pt idx="17">
                  <c:v>2012.125</c:v>
                </c:pt>
                <c:pt idx="18">
                  <c:v>2012.25</c:v>
                </c:pt>
                <c:pt idx="19">
                  <c:v>2012.375</c:v>
                </c:pt>
                <c:pt idx="20">
                  <c:v>2012.5</c:v>
                </c:pt>
                <c:pt idx="21">
                  <c:v>2012.625</c:v>
                </c:pt>
                <c:pt idx="22">
                  <c:v>2012.75</c:v>
                </c:pt>
                <c:pt idx="23">
                  <c:v>2012.875</c:v>
                </c:pt>
                <c:pt idx="24">
                  <c:v>2013</c:v>
                </c:pt>
                <c:pt idx="25">
                  <c:v>2013.125</c:v>
                </c:pt>
                <c:pt idx="26">
                  <c:v>2013.25</c:v>
                </c:pt>
                <c:pt idx="27">
                  <c:v>2013.375</c:v>
                </c:pt>
                <c:pt idx="28">
                  <c:v>2013.5</c:v>
                </c:pt>
                <c:pt idx="29">
                  <c:v>2013.625</c:v>
                </c:pt>
                <c:pt idx="30">
                  <c:v>2013.75</c:v>
                </c:pt>
                <c:pt idx="31">
                  <c:v>2013.875</c:v>
                </c:pt>
                <c:pt idx="32">
                  <c:v>2014</c:v>
                </c:pt>
                <c:pt idx="33">
                  <c:v>2014.125</c:v>
                </c:pt>
                <c:pt idx="34">
                  <c:v>2014.25</c:v>
                </c:pt>
                <c:pt idx="35">
                  <c:v>2014.375</c:v>
                </c:pt>
                <c:pt idx="36">
                  <c:v>2014.5</c:v>
                </c:pt>
                <c:pt idx="37">
                  <c:v>2014.625</c:v>
                </c:pt>
                <c:pt idx="38">
                  <c:v>2014.75</c:v>
                </c:pt>
                <c:pt idx="39">
                  <c:v>2014.875</c:v>
                </c:pt>
                <c:pt idx="40">
                  <c:v>2015</c:v>
                </c:pt>
                <c:pt idx="41">
                  <c:v>2015.125</c:v>
                </c:pt>
                <c:pt idx="42">
                  <c:v>2015.25</c:v>
                </c:pt>
                <c:pt idx="43">
                  <c:v>2015.375</c:v>
                </c:pt>
                <c:pt idx="44">
                  <c:v>2015.5</c:v>
                </c:pt>
                <c:pt idx="45">
                  <c:v>2015.625</c:v>
                </c:pt>
                <c:pt idx="46">
                  <c:v>2015.75</c:v>
                </c:pt>
                <c:pt idx="47">
                  <c:v>2015.875</c:v>
                </c:pt>
                <c:pt idx="48">
                  <c:v>2016</c:v>
                </c:pt>
                <c:pt idx="49">
                  <c:v>2016.125</c:v>
                </c:pt>
                <c:pt idx="50">
                  <c:v>2016.25</c:v>
                </c:pt>
                <c:pt idx="51">
                  <c:v>2016.375</c:v>
                </c:pt>
                <c:pt idx="52">
                  <c:v>2016.5</c:v>
                </c:pt>
                <c:pt idx="53">
                  <c:v>2016.625</c:v>
                </c:pt>
                <c:pt idx="54">
                  <c:v>2016.75</c:v>
                </c:pt>
                <c:pt idx="55">
                  <c:v>2016.875</c:v>
                </c:pt>
                <c:pt idx="56">
                  <c:v>2017</c:v>
                </c:pt>
                <c:pt idx="57">
                  <c:v>2017.125</c:v>
                </c:pt>
                <c:pt idx="58">
                  <c:v>2017.25</c:v>
                </c:pt>
                <c:pt idx="59">
                  <c:v>2017.375</c:v>
                </c:pt>
                <c:pt idx="60">
                  <c:v>2017.5</c:v>
                </c:pt>
                <c:pt idx="61">
                  <c:v>2017.625</c:v>
                </c:pt>
                <c:pt idx="62">
                  <c:v>2017.75</c:v>
                </c:pt>
                <c:pt idx="63">
                  <c:v>2017.875</c:v>
                </c:pt>
                <c:pt idx="64">
                  <c:v>2018</c:v>
                </c:pt>
                <c:pt idx="65">
                  <c:v>2018.125</c:v>
                </c:pt>
                <c:pt idx="66">
                  <c:v>2018.25</c:v>
                </c:pt>
                <c:pt idx="67">
                  <c:v>2018.375</c:v>
                </c:pt>
                <c:pt idx="68">
                  <c:v>2018.5</c:v>
                </c:pt>
                <c:pt idx="69">
                  <c:v>2018.625</c:v>
                </c:pt>
                <c:pt idx="70">
                  <c:v>2018.75</c:v>
                </c:pt>
                <c:pt idx="71">
                  <c:v>2018.875</c:v>
                </c:pt>
                <c:pt idx="72">
                  <c:v>2019</c:v>
                </c:pt>
                <c:pt idx="73">
                  <c:v>2019.125</c:v>
                </c:pt>
                <c:pt idx="74">
                  <c:v>2019.25</c:v>
                </c:pt>
                <c:pt idx="75">
                  <c:v>2019.375</c:v>
                </c:pt>
                <c:pt idx="76">
                  <c:v>2019.5</c:v>
                </c:pt>
                <c:pt idx="77">
                  <c:v>2019.625</c:v>
                </c:pt>
                <c:pt idx="78">
                  <c:v>2019.75</c:v>
                </c:pt>
                <c:pt idx="79">
                  <c:v>2019.875</c:v>
                </c:pt>
                <c:pt idx="80">
                  <c:v>2020</c:v>
                </c:pt>
              </c:numCache>
            </c:numRef>
          </c:xVal>
          <c:yVal>
            <c:numRef>
              <c:f>'DO model test'!$C$2:$C$82</c:f>
              <c:numCache>
                <c:formatCode>General</c:formatCode>
                <c:ptCount val="81"/>
                <c:pt idx="0">
                  <c:v>1.8250000476837158</c:v>
                </c:pt>
                <c:pt idx="1">
                  <c:v>1.7900763750076294</c:v>
                </c:pt>
                <c:pt idx="2">
                  <c:v>1.7580145597457886</c:v>
                </c:pt>
                <c:pt idx="3">
                  <c:v>1.728580117225647</c:v>
                </c:pt>
                <c:pt idx="4">
                  <c:v>1.7015575170516968</c:v>
                </c:pt>
                <c:pt idx="5">
                  <c:v>1.6767493486404419</c:v>
                </c:pt>
                <c:pt idx="6">
                  <c:v>1.6539740562438965</c:v>
                </c:pt>
                <c:pt idx="7">
                  <c:v>1.6330651044845581</c:v>
                </c:pt>
                <c:pt idx="8">
                  <c:v>1.6138694286346436</c:v>
                </c:pt>
                <c:pt idx="9">
                  <c:v>1.5962468385696411</c:v>
                </c:pt>
                <c:pt idx="10">
                  <c:v>1.5800682306289673</c:v>
                </c:pt>
                <c:pt idx="11">
                  <c:v>1.5652154684066772</c:v>
                </c:pt>
                <c:pt idx="12">
                  <c:v>1.5515797138214111</c:v>
                </c:pt>
                <c:pt idx="13">
                  <c:v>1.539061427116394</c:v>
                </c:pt>
                <c:pt idx="14">
                  <c:v>1.5275688171386719</c:v>
                </c:pt>
                <c:pt idx="15">
                  <c:v>1.5170180797576904</c:v>
                </c:pt>
                <c:pt idx="16">
                  <c:v>1.5073318481445313</c:v>
                </c:pt>
                <c:pt idx="17">
                  <c:v>1.4984394311904907</c:v>
                </c:pt>
                <c:pt idx="18">
                  <c:v>1.4902756214141846</c:v>
                </c:pt>
                <c:pt idx="19">
                  <c:v>1.4827808141708374</c:v>
                </c:pt>
                <c:pt idx="20">
                  <c:v>1.4759001731872559</c:v>
                </c:pt>
                <c:pt idx="21">
                  <c:v>1.4695833921432495</c:v>
                </c:pt>
                <c:pt idx="22">
                  <c:v>1.4637840986251831</c:v>
                </c:pt>
                <c:pt idx="23">
                  <c:v>1.4584602117538452</c:v>
                </c:pt>
                <c:pt idx="24">
                  <c:v>1.4535725116729736</c:v>
                </c:pt>
                <c:pt idx="25">
                  <c:v>1.4490852355957031</c:v>
                </c:pt>
                <c:pt idx="26">
                  <c:v>1.4449658393859863</c:v>
                </c:pt>
                <c:pt idx="27">
                  <c:v>1.4411839246749878</c:v>
                </c:pt>
                <c:pt idx="28">
                  <c:v>1.4377118349075317</c:v>
                </c:pt>
                <c:pt idx="29">
                  <c:v>1.4345242977142334</c:v>
                </c:pt>
                <c:pt idx="30">
                  <c:v>1.4315980672836304</c:v>
                </c:pt>
                <c:pt idx="31">
                  <c:v>1.428911566734314</c:v>
                </c:pt>
                <c:pt idx="32">
                  <c:v>1.4264451265335083</c:v>
                </c:pt>
                <c:pt idx="33">
                  <c:v>1.4241809844970703</c:v>
                </c:pt>
                <c:pt idx="34">
                  <c:v>1.4221022129058838</c:v>
                </c:pt>
                <c:pt idx="35">
                  <c:v>1.4201937913894653</c:v>
                </c:pt>
                <c:pt idx="36">
                  <c:v>1.4184418916702271</c:v>
                </c:pt>
                <c:pt idx="37">
                  <c:v>1.4168334007263184</c:v>
                </c:pt>
                <c:pt idx="38">
                  <c:v>1.4153567552566528</c:v>
                </c:pt>
                <c:pt idx="39">
                  <c:v>1.4140011072158813</c:v>
                </c:pt>
                <c:pt idx="40">
                  <c:v>1.4127565622329712</c:v>
                </c:pt>
                <c:pt idx="41">
                  <c:v>1.4116140604019165</c:v>
                </c:pt>
                <c:pt idx="42">
                  <c:v>1.4105651378631592</c:v>
                </c:pt>
                <c:pt idx="43">
                  <c:v>1.409602165222168</c:v>
                </c:pt>
                <c:pt idx="44">
                  <c:v>1.4087181091308594</c:v>
                </c:pt>
                <c:pt idx="45">
                  <c:v>1.4079064130783081</c:v>
                </c:pt>
                <c:pt idx="46">
                  <c:v>1.4071613550186157</c:v>
                </c:pt>
                <c:pt idx="47">
                  <c:v>1.4064773321151733</c:v>
                </c:pt>
                <c:pt idx="48">
                  <c:v>1.4058493375778198</c:v>
                </c:pt>
                <c:pt idx="49">
                  <c:v>1.4052727222442627</c:v>
                </c:pt>
                <c:pt idx="50">
                  <c:v>1.4047434329986572</c:v>
                </c:pt>
                <c:pt idx="51">
                  <c:v>1.4042575359344482</c:v>
                </c:pt>
                <c:pt idx="52">
                  <c:v>1.4038114547729492</c:v>
                </c:pt>
                <c:pt idx="53">
                  <c:v>1.4034018516540527</c:v>
                </c:pt>
                <c:pt idx="54">
                  <c:v>1.4030258655548096</c:v>
                </c:pt>
                <c:pt idx="55">
                  <c:v>1.4026807546615601</c:v>
                </c:pt>
                <c:pt idx="56">
                  <c:v>1.4023637771606445</c:v>
                </c:pt>
                <c:pt idx="57">
                  <c:v>1.4020729064941406</c:v>
                </c:pt>
                <c:pt idx="58">
                  <c:v>1.4018058776855469</c:v>
                </c:pt>
                <c:pt idx="59">
                  <c:v>1.4015606641769409</c:v>
                </c:pt>
                <c:pt idx="60">
                  <c:v>1.4013354778289795</c:v>
                </c:pt>
                <c:pt idx="61">
                  <c:v>1.401128888130188</c:v>
                </c:pt>
                <c:pt idx="62">
                  <c:v>1.4009391069412231</c:v>
                </c:pt>
                <c:pt idx="63">
                  <c:v>1.4007649421691895</c:v>
                </c:pt>
                <c:pt idx="64">
                  <c:v>1.4006050825119019</c:v>
                </c:pt>
                <c:pt idx="65">
                  <c:v>1.4004582166671753</c:v>
                </c:pt>
                <c:pt idx="66">
                  <c:v>1.4003235101699829</c:v>
                </c:pt>
                <c:pt idx="67">
                  <c:v>1.4001997709274292</c:v>
                </c:pt>
                <c:pt idx="68">
                  <c:v>1.4000861644744873</c:v>
                </c:pt>
                <c:pt idx="69">
                  <c:v>1.3999818563461304</c:v>
                </c:pt>
                <c:pt idx="70">
                  <c:v>1.3998861312866211</c:v>
                </c:pt>
                <c:pt idx="71">
                  <c:v>1.3997982740402222</c:v>
                </c:pt>
                <c:pt idx="72">
                  <c:v>1.3997175693511963</c:v>
                </c:pt>
                <c:pt idx="73">
                  <c:v>1.3996434211730957</c:v>
                </c:pt>
                <c:pt idx="74">
                  <c:v>1.3995754718780518</c:v>
                </c:pt>
                <c:pt idx="75">
                  <c:v>1.3995130062103271</c:v>
                </c:pt>
                <c:pt idx="76">
                  <c:v>1.3994556665420532</c:v>
                </c:pt>
                <c:pt idx="77">
                  <c:v>1.3994030952453613</c:v>
                </c:pt>
                <c:pt idx="78">
                  <c:v>1.3993548154830933</c:v>
                </c:pt>
                <c:pt idx="79">
                  <c:v>1.3993104696273804</c:v>
                </c:pt>
                <c:pt idx="80">
                  <c:v>1.399269700050354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0-462B-87F4-785AE5086B8E}"/>
            </c:ext>
          </c:extLst>
        </c:ser>
        <c:ser>
          <c:idx val="1"/>
          <c:order val="1"/>
          <c:tx>
            <c:strRef>
              <c:f>'DO model test'!$F$1</c:f>
              <c:strCache>
                <c:ptCount val="1"/>
                <c:pt idx="0">
                  <c:v>Historical data: DO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 model test'!$A$2:$A$82</c:f>
              <c:numCache>
                <c:formatCode>General</c:formatCode>
                <c:ptCount val="81"/>
                <c:pt idx="0">
                  <c:v>2010</c:v>
                </c:pt>
                <c:pt idx="1">
                  <c:v>2010.125</c:v>
                </c:pt>
                <c:pt idx="2">
                  <c:v>2010.25</c:v>
                </c:pt>
                <c:pt idx="3">
                  <c:v>2010.375</c:v>
                </c:pt>
                <c:pt idx="4">
                  <c:v>2010.5</c:v>
                </c:pt>
                <c:pt idx="5">
                  <c:v>2010.625</c:v>
                </c:pt>
                <c:pt idx="6">
                  <c:v>2010.75</c:v>
                </c:pt>
                <c:pt idx="7">
                  <c:v>2010.875</c:v>
                </c:pt>
                <c:pt idx="8">
                  <c:v>2011</c:v>
                </c:pt>
                <c:pt idx="9">
                  <c:v>2011.125</c:v>
                </c:pt>
                <c:pt idx="10">
                  <c:v>2011.25</c:v>
                </c:pt>
                <c:pt idx="11">
                  <c:v>2011.375</c:v>
                </c:pt>
                <c:pt idx="12">
                  <c:v>2011.5</c:v>
                </c:pt>
                <c:pt idx="13">
                  <c:v>2011.625</c:v>
                </c:pt>
                <c:pt idx="14">
                  <c:v>2011.75</c:v>
                </c:pt>
                <c:pt idx="15">
                  <c:v>2011.875</c:v>
                </c:pt>
                <c:pt idx="16">
                  <c:v>2012</c:v>
                </c:pt>
                <c:pt idx="17">
                  <c:v>2012.125</c:v>
                </c:pt>
                <c:pt idx="18">
                  <c:v>2012.25</c:v>
                </c:pt>
                <c:pt idx="19">
                  <c:v>2012.375</c:v>
                </c:pt>
                <c:pt idx="20">
                  <c:v>2012.5</c:v>
                </c:pt>
                <c:pt idx="21">
                  <c:v>2012.625</c:v>
                </c:pt>
                <c:pt idx="22">
                  <c:v>2012.75</c:v>
                </c:pt>
                <c:pt idx="23">
                  <c:v>2012.875</c:v>
                </c:pt>
                <c:pt idx="24">
                  <c:v>2013</c:v>
                </c:pt>
                <c:pt idx="25">
                  <c:v>2013.125</c:v>
                </c:pt>
                <c:pt idx="26">
                  <c:v>2013.25</c:v>
                </c:pt>
                <c:pt idx="27">
                  <c:v>2013.375</c:v>
                </c:pt>
                <c:pt idx="28">
                  <c:v>2013.5</c:v>
                </c:pt>
                <c:pt idx="29">
                  <c:v>2013.625</c:v>
                </c:pt>
                <c:pt idx="30">
                  <c:v>2013.75</c:v>
                </c:pt>
                <c:pt idx="31">
                  <c:v>2013.875</c:v>
                </c:pt>
                <c:pt idx="32">
                  <c:v>2014</c:v>
                </c:pt>
                <c:pt idx="33">
                  <c:v>2014.125</c:v>
                </c:pt>
                <c:pt idx="34">
                  <c:v>2014.25</c:v>
                </c:pt>
                <c:pt idx="35">
                  <c:v>2014.375</c:v>
                </c:pt>
                <c:pt idx="36">
                  <c:v>2014.5</c:v>
                </c:pt>
                <c:pt idx="37">
                  <c:v>2014.625</c:v>
                </c:pt>
                <c:pt idx="38">
                  <c:v>2014.75</c:v>
                </c:pt>
                <c:pt idx="39">
                  <c:v>2014.875</c:v>
                </c:pt>
                <c:pt idx="40">
                  <c:v>2015</c:v>
                </c:pt>
                <c:pt idx="41">
                  <c:v>2015.125</c:v>
                </c:pt>
                <c:pt idx="42">
                  <c:v>2015.25</c:v>
                </c:pt>
                <c:pt idx="43">
                  <c:v>2015.375</c:v>
                </c:pt>
                <c:pt idx="44">
                  <c:v>2015.5</c:v>
                </c:pt>
                <c:pt idx="45">
                  <c:v>2015.625</c:v>
                </c:pt>
                <c:pt idx="46">
                  <c:v>2015.75</c:v>
                </c:pt>
                <c:pt idx="47">
                  <c:v>2015.875</c:v>
                </c:pt>
                <c:pt idx="48">
                  <c:v>2016</c:v>
                </c:pt>
                <c:pt idx="49">
                  <c:v>2016.125</c:v>
                </c:pt>
                <c:pt idx="50">
                  <c:v>2016.25</c:v>
                </c:pt>
                <c:pt idx="51">
                  <c:v>2016.375</c:v>
                </c:pt>
                <c:pt idx="52">
                  <c:v>2016.5</c:v>
                </c:pt>
                <c:pt idx="53">
                  <c:v>2016.625</c:v>
                </c:pt>
                <c:pt idx="54">
                  <c:v>2016.75</c:v>
                </c:pt>
                <c:pt idx="55">
                  <c:v>2016.875</c:v>
                </c:pt>
                <c:pt idx="56">
                  <c:v>2017</c:v>
                </c:pt>
                <c:pt idx="57">
                  <c:v>2017.125</c:v>
                </c:pt>
                <c:pt idx="58">
                  <c:v>2017.25</c:v>
                </c:pt>
                <c:pt idx="59">
                  <c:v>2017.375</c:v>
                </c:pt>
                <c:pt idx="60">
                  <c:v>2017.5</c:v>
                </c:pt>
                <c:pt idx="61">
                  <c:v>2017.625</c:v>
                </c:pt>
                <c:pt idx="62">
                  <c:v>2017.75</c:v>
                </c:pt>
                <c:pt idx="63">
                  <c:v>2017.875</c:v>
                </c:pt>
                <c:pt idx="64">
                  <c:v>2018</c:v>
                </c:pt>
                <c:pt idx="65">
                  <c:v>2018.125</c:v>
                </c:pt>
                <c:pt idx="66">
                  <c:v>2018.25</c:v>
                </c:pt>
                <c:pt idx="67">
                  <c:v>2018.375</c:v>
                </c:pt>
                <c:pt idx="68">
                  <c:v>2018.5</c:v>
                </c:pt>
                <c:pt idx="69">
                  <c:v>2018.625</c:v>
                </c:pt>
                <c:pt idx="70">
                  <c:v>2018.75</c:v>
                </c:pt>
                <c:pt idx="71">
                  <c:v>2018.875</c:v>
                </c:pt>
                <c:pt idx="72">
                  <c:v>2019</c:v>
                </c:pt>
                <c:pt idx="73">
                  <c:v>2019.125</c:v>
                </c:pt>
                <c:pt idx="74">
                  <c:v>2019.25</c:v>
                </c:pt>
                <c:pt idx="75">
                  <c:v>2019.375</c:v>
                </c:pt>
                <c:pt idx="76">
                  <c:v>2019.5</c:v>
                </c:pt>
                <c:pt idx="77">
                  <c:v>2019.625</c:v>
                </c:pt>
                <c:pt idx="78">
                  <c:v>2019.75</c:v>
                </c:pt>
                <c:pt idx="79">
                  <c:v>2019.875</c:v>
                </c:pt>
                <c:pt idx="80">
                  <c:v>2020</c:v>
                </c:pt>
              </c:numCache>
            </c:numRef>
          </c:xVal>
          <c:yVal>
            <c:numRef>
              <c:f>'DO model test'!$F$2:$F$82</c:f>
              <c:numCache>
                <c:formatCode>General</c:formatCode>
                <c:ptCount val="81"/>
                <c:pt idx="0">
                  <c:v>1.825</c:v>
                </c:pt>
                <c:pt idx="32">
                  <c:v>2.74</c:v>
                </c:pt>
                <c:pt idx="40">
                  <c:v>2.85</c:v>
                </c:pt>
                <c:pt idx="48">
                  <c:v>1.1100000000000001</c:v>
                </c:pt>
                <c:pt idx="64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0-462B-87F4-785AE508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58927"/>
        <c:axId val="1514751439"/>
      </c:scatterChart>
      <c:valAx>
        <c:axId val="151475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751439"/>
        <c:crosses val="autoZero"/>
        <c:crossBetween val="midCat"/>
      </c:valAx>
      <c:valAx>
        <c:axId val="1514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7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 cof and model test'!$G$2:$G$7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2018</c:v>
                </c:pt>
                <c:pt idx="5">
                  <c:v>2020</c:v>
                </c:pt>
              </c:numCache>
            </c:numRef>
          </c:xVal>
          <c:yVal>
            <c:numRef>
              <c:f>'BOD cof and model test'!$H$2:$H$7</c:f>
              <c:numCache>
                <c:formatCode>General</c:formatCode>
                <c:ptCount val="6"/>
                <c:pt idx="0">
                  <c:v>18.5</c:v>
                </c:pt>
                <c:pt idx="1">
                  <c:v>30.17</c:v>
                </c:pt>
                <c:pt idx="2">
                  <c:v>29.75</c:v>
                </c:pt>
                <c:pt idx="3">
                  <c:v>29.568000000000005</c:v>
                </c:pt>
                <c:pt idx="4">
                  <c:v>30.051000000000005</c:v>
                </c:pt>
                <c:pt idx="5">
                  <c:v>33.651000000000003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E-487F-85F0-3FF85CADE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'BOD cof and model test'!$G$2:$G$7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2018</c:v>
                </c:pt>
                <c:pt idx="5">
                  <c:v>2020</c:v>
                </c:pt>
              </c:numCache>
            </c:numRef>
          </c:xVal>
          <c:yVal>
            <c:numRef>
              <c:f>'BOD cof and model test'!$J$2:$J$7</c:f>
              <c:numCache>
                <c:formatCode>General</c:formatCode>
                <c:ptCount val="6"/>
                <c:pt idx="0">
                  <c:v>18.5</c:v>
                </c:pt>
                <c:pt idx="1">
                  <c:v>29</c:v>
                </c:pt>
                <c:pt idx="2">
                  <c:v>29.9</c:v>
                </c:pt>
                <c:pt idx="3">
                  <c:v>30.65</c:v>
                </c:pt>
                <c:pt idx="4">
                  <c:v>30</c:v>
                </c:pt>
                <c:pt idx="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E-487F-85F0-3FF85CAD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00176"/>
        <c:axId val="1871783536"/>
      </c:scatterChart>
      <c:valAx>
        <c:axId val="18718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83536"/>
        <c:crosses val="autoZero"/>
        <c:crossBetween val="midCat"/>
      </c:valAx>
      <c:valAx>
        <c:axId val="1871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'BOD cof and model test'!$N$19</c:f>
              <c:strCache>
                <c:ptCount val="1"/>
                <c:pt idx="0">
                  <c:v>Model simulated 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 cof and model test'!$L$20:$L$84</c:f>
              <c:numCache>
                <c:formatCode>General</c:formatCode>
                <c:ptCount val="65"/>
                <c:pt idx="0">
                  <c:v>2012</c:v>
                </c:pt>
                <c:pt idx="1">
                  <c:v>2012.125</c:v>
                </c:pt>
                <c:pt idx="2">
                  <c:v>2012.25</c:v>
                </c:pt>
                <c:pt idx="3">
                  <c:v>2012.375</c:v>
                </c:pt>
                <c:pt idx="4">
                  <c:v>2012.5</c:v>
                </c:pt>
                <c:pt idx="5">
                  <c:v>2012.625</c:v>
                </c:pt>
                <c:pt idx="6">
                  <c:v>2012.75</c:v>
                </c:pt>
                <c:pt idx="7">
                  <c:v>2012.875</c:v>
                </c:pt>
                <c:pt idx="8">
                  <c:v>2013</c:v>
                </c:pt>
                <c:pt idx="9">
                  <c:v>2013.125</c:v>
                </c:pt>
                <c:pt idx="10">
                  <c:v>2013.25</c:v>
                </c:pt>
                <c:pt idx="11">
                  <c:v>2013.375</c:v>
                </c:pt>
                <c:pt idx="12">
                  <c:v>2013.5</c:v>
                </c:pt>
                <c:pt idx="13">
                  <c:v>2013.625</c:v>
                </c:pt>
                <c:pt idx="14">
                  <c:v>2013.75</c:v>
                </c:pt>
                <c:pt idx="15">
                  <c:v>2013.875</c:v>
                </c:pt>
                <c:pt idx="16">
                  <c:v>2014</c:v>
                </c:pt>
                <c:pt idx="17">
                  <c:v>2014.125</c:v>
                </c:pt>
                <c:pt idx="18">
                  <c:v>2014.25</c:v>
                </c:pt>
                <c:pt idx="19">
                  <c:v>2014.375</c:v>
                </c:pt>
                <c:pt idx="20">
                  <c:v>2014.5</c:v>
                </c:pt>
                <c:pt idx="21">
                  <c:v>2014.625</c:v>
                </c:pt>
                <c:pt idx="22">
                  <c:v>2014.75</c:v>
                </c:pt>
                <c:pt idx="23">
                  <c:v>2014.875</c:v>
                </c:pt>
                <c:pt idx="24">
                  <c:v>2015</c:v>
                </c:pt>
                <c:pt idx="25">
                  <c:v>2015.125</c:v>
                </c:pt>
                <c:pt idx="26">
                  <c:v>2015.25</c:v>
                </c:pt>
                <c:pt idx="27">
                  <c:v>2015.375</c:v>
                </c:pt>
                <c:pt idx="28">
                  <c:v>2015.5</c:v>
                </c:pt>
                <c:pt idx="29">
                  <c:v>2015.625</c:v>
                </c:pt>
                <c:pt idx="30">
                  <c:v>2015.75</c:v>
                </c:pt>
                <c:pt idx="31">
                  <c:v>2015.875</c:v>
                </c:pt>
                <c:pt idx="32">
                  <c:v>2016</c:v>
                </c:pt>
                <c:pt idx="33">
                  <c:v>2016.125</c:v>
                </c:pt>
                <c:pt idx="34">
                  <c:v>2016.25</c:v>
                </c:pt>
                <c:pt idx="35">
                  <c:v>2016.375</c:v>
                </c:pt>
                <c:pt idx="36">
                  <c:v>2016.5</c:v>
                </c:pt>
                <c:pt idx="37">
                  <c:v>2016.625</c:v>
                </c:pt>
                <c:pt idx="38">
                  <c:v>2016.75</c:v>
                </c:pt>
                <c:pt idx="39">
                  <c:v>2016.875</c:v>
                </c:pt>
                <c:pt idx="40">
                  <c:v>2017</c:v>
                </c:pt>
                <c:pt idx="41">
                  <c:v>2017.125</c:v>
                </c:pt>
                <c:pt idx="42">
                  <c:v>2017.25</c:v>
                </c:pt>
                <c:pt idx="43">
                  <c:v>2017.375</c:v>
                </c:pt>
                <c:pt idx="44">
                  <c:v>2017.5</c:v>
                </c:pt>
                <c:pt idx="45">
                  <c:v>2017.625</c:v>
                </c:pt>
                <c:pt idx="46">
                  <c:v>2017.75</c:v>
                </c:pt>
                <c:pt idx="47">
                  <c:v>2017.875</c:v>
                </c:pt>
                <c:pt idx="48">
                  <c:v>2018</c:v>
                </c:pt>
                <c:pt idx="49">
                  <c:v>2018.125</c:v>
                </c:pt>
                <c:pt idx="50">
                  <c:v>2018.25</c:v>
                </c:pt>
                <c:pt idx="51">
                  <c:v>2018.375</c:v>
                </c:pt>
                <c:pt idx="52">
                  <c:v>2018.5</c:v>
                </c:pt>
                <c:pt idx="53">
                  <c:v>2018.625</c:v>
                </c:pt>
                <c:pt idx="54">
                  <c:v>2018.75</c:v>
                </c:pt>
                <c:pt idx="55">
                  <c:v>2018.875</c:v>
                </c:pt>
                <c:pt idx="56">
                  <c:v>2019</c:v>
                </c:pt>
                <c:pt idx="57">
                  <c:v>2019.125</c:v>
                </c:pt>
                <c:pt idx="58">
                  <c:v>2019.25</c:v>
                </c:pt>
                <c:pt idx="59">
                  <c:v>2019.375</c:v>
                </c:pt>
                <c:pt idx="60">
                  <c:v>2019.5</c:v>
                </c:pt>
                <c:pt idx="61">
                  <c:v>2019.625</c:v>
                </c:pt>
                <c:pt idx="62">
                  <c:v>2019.75</c:v>
                </c:pt>
                <c:pt idx="63">
                  <c:v>2019.875</c:v>
                </c:pt>
                <c:pt idx="64">
                  <c:v>2020</c:v>
                </c:pt>
              </c:numCache>
            </c:numRef>
          </c:xVal>
          <c:yVal>
            <c:numRef>
              <c:f>'BOD cof and model test'!$N$20:$N$84</c:f>
              <c:numCache>
                <c:formatCode>General</c:formatCode>
                <c:ptCount val="65"/>
                <c:pt idx="0">
                  <c:v>4.3000001907348633</c:v>
                </c:pt>
                <c:pt idx="1">
                  <c:v>4.0987892150878906</c:v>
                </c:pt>
                <c:pt idx="2">
                  <c:v>3.9155750274658203</c:v>
                </c:pt>
                <c:pt idx="3">
                  <c:v>3.748748779296875</c:v>
                </c:pt>
                <c:pt idx="4">
                  <c:v>3.596843957901001</c:v>
                </c:pt>
                <c:pt idx="5">
                  <c:v>3.4585261344909668</c:v>
                </c:pt>
                <c:pt idx="6">
                  <c:v>3.3325803279876709</c:v>
                </c:pt>
                <c:pt idx="7">
                  <c:v>3.2178995609283447</c:v>
                </c:pt>
                <c:pt idx="8">
                  <c:v>3.1134762763977051</c:v>
                </c:pt>
                <c:pt idx="9">
                  <c:v>3.0183930397033691</c:v>
                </c:pt>
                <c:pt idx="10">
                  <c:v>2.9318146705627441</c:v>
                </c:pt>
                <c:pt idx="11">
                  <c:v>2.8529801368713379</c:v>
                </c:pt>
                <c:pt idx="12">
                  <c:v>2.7811968326568604</c:v>
                </c:pt>
                <c:pt idx="13">
                  <c:v>2.7158341407775879</c:v>
                </c:pt>
                <c:pt idx="14">
                  <c:v>2.6563179492950439</c:v>
                </c:pt>
                <c:pt idx="15">
                  <c:v>2.6021249294281006</c:v>
                </c:pt>
                <c:pt idx="16">
                  <c:v>2.5527794361114502</c:v>
                </c:pt>
                <c:pt idx="17">
                  <c:v>2.5078475475311279</c:v>
                </c:pt>
                <c:pt idx="18">
                  <c:v>2.4669344425201416</c:v>
                </c:pt>
                <c:pt idx="19">
                  <c:v>2.4296808242797852</c:v>
                </c:pt>
                <c:pt idx="20">
                  <c:v>2.3957593441009521</c:v>
                </c:pt>
                <c:pt idx="21">
                  <c:v>2.3648719787597656</c:v>
                </c:pt>
                <c:pt idx="22">
                  <c:v>2.336747407913208</c:v>
                </c:pt>
                <c:pt idx="23">
                  <c:v>2.3111381530761719</c:v>
                </c:pt>
                <c:pt idx="24">
                  <c:v>2.2878198623657227</c:v>
                </c:pt>
                <c:pt idx="25">
                  <c:v>2.2665870189666748</c:v>
                </c:pt>
                <c:pt idx="26">
                  <c:v>2.24725341796875</c:v>
                </c:pt>
                <c:pt idx="27">
                  <c:v>2.2296490669250488</c:v>
                </c:pt>
                <c:pt idx="28">
                  <c:v>2.2136192321777344</c:v>
                </c:pt>
                <c:pt idx="29">
                  <c:v>2.1990234851837158</c:v>
                </c:pt>
                <c:pt idx="30">
                  <c:v>2.1857328414916992</c:v>
                </c:pt>
                <c:pt idx="31">
                  <c:v>2.1736311912536621</c:v>
                </c:pt>
                <c:pt idx="32">
                  <c:v>2.1626119613647461</c:v>
                </c:pt>
                <c:pt idx="33">
                  <c:v>2.1525783538818359</c:v>
                </c:pt>
                <c:pt idx="34">
                  <c:v>2.1434421539306641</c:v>
                </c:pt>
                <c:pt idx="35">
                  <c:v>2.1351232528686523</c:v>
                </c:pt>
                <c:pt idx="36">
                  <c:v>2.1275482177734375</c:v>
                </c:pt>
                <c:pt idx="37">
                  <c:v>2.1206510066986084</c:v>
                </c:pt>
                <c:pt idx="38">
                  <c:v>2.1143703460693359</c:v>
                </c:pt>
                <c:pt idx="39">
                  <c:v>2.108651876449585</c:v>
                </c:pt>
                <c:pt idx="40">
                  <c:v>2.1034445762634277</c:v>
                </c:pt>
                <c:pt idx="41">
                  <c:v>2.098703145980835</c:v>
                </c:pt>
                <c:pt idx="42">
                  <c:v>2.0943858623504639</c:v>
                </c:pt>
                <c:pt idx="43">
                  <c:v>2.0904545783996582</c:v>
                </c:pt>
                <c:pt idx="44">
                  <c:v>2.0868749618530273</c:v>
                </c:pt>
                <c:pt idx="45">
                  <c:v>2.083615779876709</c:v>
                </c:pt>
                <c:pt idx="46">
                  <c:v>2.0806477069854736</c:v>
                </c:pt>
                <c:pt idx="47">
                  <c:v>2.0779454708099365</c:v>
                </c:pt>
                <c:pt idx="48">
                  <c:v>2.0754847526550293</c:v>
                </c:pt>
                <c:pt idx="49">
                  <c:v>2.0732440948486328</c:v>
                </c:pt>
                <c:pt idx="50">
                  <c:v>2.0712039470672607</c:v>
                </c:pt>
                <c:pt idx="51">
                  <c:v>2.0693461894989014</c:v>
                </c:pt>
                <c:pt idx="52">
                  <c:v>2.0676548480987549</c:v>
                </c:pt>
                <c:pt idx="53">
                  <c:v>2.0661144256591797</c:v>
                </c:pt>
                <c:pt idx="54">
                  <c:v>2.0647120475769043</c:v>
                </c:pt>
                <c:pt idx="55">
                  <c:v>2.0634350776672363</c:v>
                </c:pt>
                <c:pt idx="56">
                  <c:v>2.062272310256958</c:v>
                </c:pt>
                <c:pt idx="57">
                  <c:v>2.061213493347168</c:v>
                </c:pt>
                <c:pt idx="58">
                  <c:v>2.0602493286132813</c:v>
                </c:pt>
                <c:pt idx="59">
                  <c:v>2.0593714714050293</c:v>
                </c:pt>
                <c:pt idx="60">
                  <c:v>2.0585720539093018</c:v>
                </c:pt>
                <c:pt idx="61">
                  <c:v>2.0578441619873047</c:v>
                </c:pt>
                <c:pt idx="62">
                  <c:v>2.0571815967559814</c:v>
                </c:pt>
                <c:pt idx="63">
                  <c:v>2.0565781593322754</c:v>
                </c:pt>
                <c:pt idx="64">
                  <c:v>2.0560286045074463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B-4A52-8359-CDD81ED0F4A1}"/>
            </c:ext>
          </c:extLst>
        </c:ser>
        <c:ser>
          <c:idx val="1"/>
          <c:order val="1"/>
          <c:tx>
            <c:strRef>
              <c:f>'BOD cof and model test'!$O$19</c:f>
              <c:strCache>
                <c:ptCount val="1"/>
                <c:pt idx="0">
                  <c:v>Historical field  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'BOD cof and model test'!$L$20:$L$84</c:f>
              <c:numCache>
                <c:formatCode>General</c:formatCode>
                <c:ptCount val="65"/>
                <c:pt idx="0">
                  <c:v>2012</c:v>
                </c:pt>
                <c:pt idx="1">
                  <c:v>2012.125</c:v>
                </c:pt>
                <c:pt idx="2">
                  <c:v>2012.25</c:v>
                </c:pt>
                <c:pt idx="3">
                  <c:v>2012.375</c:v>
                </c:pt>
                <c:pt idx="4">
                  <c:v>2012.5</c:v>
                </c:pt>
                <c:pt idx="5">
                  <c:v>2012.625</c:v>
                </c:pt>
                <c:pt idx="6">
                  <c:v>2012.75</c:v>
                </c:pt>
                <c:pt idx="7">
                  <c:v>2012.875</c:v>
                </c:pt>
                <c:pt idx="8">
                  <c:v>2013</c:v>
                </c:pt>
                <c:pt idx="9">
                  <c:v>2013.125</c:v>
                </c:pt>
                <c:pt idx="10">
                  <c:v>2013.25</c:v>
                </c:pt>
                <c:pt idx="11">
                  <c:v>2013.375</c:v>
                </c:pt>
                <c:pt idx="12">
                  <c:v>2013.5</c:v>
                </c:pt>
                <c:pt idx="13">
                  <c:v>2013.625</c:v>
                </c:pt>
                <c:pt idx="14">
                  <c:v>2013.75</c:v>
                </c:pt>
                <c:pt idx="15">
                  <c:v>2013.875</c:v>
                </c:pt>
                <c:pt idx="16">
                  <c:v>2014</c:v>
                </c:pt>
                <c:pt idx="17">
                  <c:v>2014.125</c:v>
                </c:pt>
                <c:pt idx="18">
                  <c:v>2014.25</c:v>
                </c:pt>
                <c:pt idx="19">
                  <c:v>2014.375</c:v>
                </c:pt>
                <c:pt idx="20">
                  <c:v>2014.5</c:v>
                </c:pt>
                <c:pt idx="21">
                  <c:v>2014.625</c:v>
                </c:pt>
                <c:pt idx="22">
                  <c:v>2014.75</c:v>
                </c:pt>
                <c:pt idx="23">
                  <c:v>2014.875</c:v>
                </c:pt>
                <c:pt idx="24">
                  <c:v>2015</c:v>
                </c:pt>
                <c:pt idx="25">
                  <c:v>2015.125</c:v>
                </c:pt>
                <c:pt idx="26">
                  <c:v>2015.25</c:v>
                </c:pt>
                <c:pt idx="27">
                  <c:v>2015.375</c:v>
                </c:pt>
                <c:pt idx="28">
                  <c:v>2015.5</c:v>
                </c:pt>
                <c:pt idx="29">
                  <c:v>2015.625</c:v>
                </c:pt>
                <c:pt idx="30">
                  <c:v>2015.75</c:v>
                </c:pt>
                <c:pt idx="31">
                  <c:v>2015.875</c:v>
                </c:pt>
                <c:pt idx="32">
                  <c:v>2016</c:v>
                </c:pt>
                <c:pt idx="33">
                  <c:v>2016.125</c:v>
                </c:pt>
                <c:pt idx="34">
                  <c:v>2016.25</c:v>
                </c:pt>
                <c:pt idx="35">
                  <c:v>2016.375</c:v>
                </c:pt>
                <c:pt idx="36">
                  <c:v>2016.5</c:v>
                </c:pt>
                <c:pt idx="37">
                  <c:v>2016.625</c:v>
                </c:pt>
                <c:pt idx="38">
                  <c:v>2016.75</c:v>
                </c:pt>
                <c:pt idx="39">
                  <c:v>2016.875</c:v>
                </c:pt>
                <c:pt idx="40">
                  <c:v>2017</c:v>
                </c:pt>
                <c:pt idx="41">
                  <c:v>2017.125</c:v>
                </c:pt>
                <c:pt idx="42">
                  <c:v>2017.25</c:v>
                </c:pt>
                <c:pt idx="43">
                  <c:v>2017.375</c:v>
                </c:pt>
                <c:pt idx="44">
                  <c:v>2017.5</c:v>
                </c:pt>
                <c:pt idx="45">
                  <c:v>2017.625</c:v>
                </c:pt>
                <c:pt idx="46">
                  <c:v>2017.75</c:v>
                </c:pt>
                <c:pt idx="47">
                  <c:v>2017.875</c:v>
                </c:pt>
                <c:pt idx="48">
                  <c:v>2018</c:v>
                </c:pt>
                <c:pt idx="49">
                  <c:v>2018.125</c:v>
                </c:pt>
                <c:pt idx="50">
                  <c:v>2018.25</c:v>
                </c:pt>
                <c:pt idx="51">
                  <c:v>2018.375</c:v>
                </c:pt>
                <c:pt idx="52">
                  <c:v>2018.5</c:v>
                </c:pt>
                <c:pt idx="53">
                  <c:v>2018.625</c:v>
                </c:pt>
                <c:pt idx="54">
                  <c:v>2018.75</c:v>
                </c:pt>
                <c:pt idx="55">
                  <c:v>2018.875</c:v>
                </c:pt>
                <c:pt idx="56">
                  <c:v>2019</c:v>
                </c:pt>
                <c:pt idx="57">
                  <c:v>2019.125</c:v>
                </c:pt>
                <c:pt idx="58">
                  <c:v>2019.25</c:v>
                </c:pt>
                <c:pt idx="59">
                  <c:v>2019.375</c:v>
                </c:pt>
                <c:pt idx="60">
                  <c:v>2019.5</c:v>
                </c:pt>
                <c:pt idx="61">
                  <c:v>2019.625</c:v>
                </c:pt>
                <c:pt idx="62">
                  <c:v>2019.75</c:v>
                </c:pt>
                <c:pt idx="63">
                  <c:v>2019.875</c:v>
                </c:pt>
                <c:pt idx="64">
                  <c:v>2020</c:v>
                </c:pt>
              </c:numCache>
            </c:numRef>
          </c:xVal>
          <c:yVal>
            <c:numRef>
              <c:f>'BOD cof and model test'!$O$20:$O$84</c:f>
              <c:numCache>
                <c:formatCode>General</c:formatCode>
                <c:ptCount val="65"/>
                <c:pt idx="0">
                  <c:v>4.3</c:v>
                </c:pt>
                <c:pt idx="8">
                  <c:v>4.3</c:v>
                </c:pt>
                <c:pt idx="24">
                  <c:v>2.9</c:v>
                </c:pt>
                <c:pt idx="48">
                  <c:v>2.0150000000000001</c:v>
                </c:pt>
                <c:pt idx="64">
                  <c:v>2.3849999999999998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B-4A52-8359-CDD81ED0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68447"/>
        <c:axId val="723070111"/>
      </c:scatterChart>
      <c:valAx>
        <c:axId val="723068447"/>
        <c:scaling>
          <c:orientation val="minMax"/>
          <c:max val="2020"/>
          <c:min val="20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070111"/>
        <c:crosses val="autoZero"/>
        <c:crossBetween val="midCat"/>
      </c:valAx>
      <c:valAx>
        <c:axId val="723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0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'BOD cof and model test'!$H$1</c:f>
              <c:strCache>
                <c:ptCount val="1"/>
                <c:pt idx="0">
                  <c:v>Model simulated BOD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 cof and model test'!$G$2:$G$7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2018</c:v>
                </c:pt>
                <c:pt idx="5">
                  <c:v>2020</c:v>
                </c:pt>
              </c:numCache>
            </c:numRef>
          </c:xVal>
          <c:yVal>
            <c:numRef>
              <c:f>'BOD cof and model test'!$H$2:$H$7</c:f>
              <c:numCache>
                <c:formatCode>General</c:formatCode>
                <c:ptCount val="6"/>
                <c:pt idx="0">
                  <c:v>18.5</c:v>
                </c:pt>
                <c:pt idx="1">
                  <c:v>30.17</c:v>
                </c:pt>
                <c:pt idx="2">
                  <c:v>29.75</c:v>
                </c:pt>
                <c:pt idx="3">
                  <c:v>29.568000000000005</c:v>
                </c:pt>
                <c:pt idx="4">
                  <c:v>30.051000000000005</c:v>
                </c:pt>
                <c:pt idx="5">
                  <c:v>33.651000000000003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0-46DA-B887-89381822A6A5}"/>
            </c:ext>
          </c:extLst>
        </c:ser>
        <c:ser>
          <c:idx val="1"/>
          <c:order val="1"/>
          <c:tx>
            <c:strRef>
              <c:f>'BOD cof and model test'!$I$1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'BOD cof and model test'!$G$2:$G$7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2018</c:v>
                </c:pt>
                <c:pt idx="5">
                  <c:v>2020</c:v>
                </c:pt>
              </c:numCache>
            </c:numRef>
          </c:xVal>
          <c:yVal>
            <c:numRef>
              <c:f>'BOD cof and model test'!$I$2:$I$7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0-46DA-B887-89381822A6A5}"/>
            </c:ext>
          </c:extLst>
        </c:ser>
        <c:ser>
          <c:idx val="2"/>
          <c:order val="2"/>
          <c:tx>
            <c:strRef>
              <c:f>'BOD cof and model test'!$J$1</c:f>
              <c:strCache>
                <c:ptCount val="1"/>
                <c:pt idx="0">
                  <c:v>Historical field BOD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'BOD cof and model test'!$G$2:$G$7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2018</c:v>
                </c:pt>
                <c:pt idx="5">
                  <c:v>2020</c:v>
                </c:pt>
              </c:numCache>
            </c:numRef>
          </c:xVal>
          <c:yVal>
            <c:numRef>
              <c:f>'BOD cof and model test'!$J$2:$J$7</c:f>
              <c:numCache>
                <c:formatCode>General</c:formatCode>
                <c:ptCount val="6"/>
                <c:pt idx="0">
                  <c:v>18.5</c:v>
                </c:pt>
                <c:pt idx="1">
                  <c:v>29</c:v>
                </c:pt>
                <c:pt idx="2">
                  <c:v>29.9</c:v>
                </c:pt>
                <c:pt idx="3">
                  <c:v>30.65</c:v>
                </c:pt>
                <c:pt idx="4">
                  <c:v>30</c:v>
                </c:pt>
                <c:pt idx="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0-46DA-B887-89381822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7327"/>
        <c:axId val="715939583"/>
      </c:scatterChart>
      <c:valAx>
        <c:axId val="5400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39583"/>
        <c:crosses val="autoZero"/>
        <c:crossBetween val="midCat"/>
      </c:valAx>
      <c:valAx>
        <c:axId val="7159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'BOD cof and model test'!$J$19</c:f>
              <c:strCache>
                <c:ptCount val="1"/>
                <c:pt idx="0">
                  <c:v>Model simulated BOD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'BOD cof and model test'!$H$20:$H$84</c:f>
              <c:numCache>
                <c:formatCode>General</c:formatCode>
                <c:ptCount val="65"/>
                <c:pt idx="0">
                  <c:v>2012</c:v>
                </c:pt>
                <c:pt idx="1">
                  <c:v>2012.125</c:v>
                </c:pt>
                <c:pt idx="2">
                  <c:v>2012.25</c:v>
                </c:pt>
                <c:pt idx="3">
                  <c:v>2012.375</c:v>
                </c:pt>
                <c:pt idx="4">
                  <c:v>2012.5</c:v>
                </c:pt>
                <c:pt idx="5">
                  <c:v>2012.625</c:v>
                </c:pt>
                <c:pt idx="6">
                  <c:v>2012.75</c:v>
                </c:pt>
                <c:pt idx="7">
                  <c:v>2012.875</c:v>
                </c:pt>
                <c:pt idx="8">
                  <c:v>2013</c:v>
                </c:pt>
                <c:pt idx="9">
                  <c:v>2013.125</c:v>
                </c:pt>
                <c:pt idx="10">
                  <c:v>2013.25</c:v>
                </c:pt>
                <c:pt idx="11">
                  <c:v>2013.375</c:v>
                </c:pt>
                <c:pt idx="12">
                  <c:v>2013.5</c:v>
                </c:pt>
                <c:pt idx="13">
                  <c:v>2013.625</c:v>
                </c:pt>
                <c:pt idx="14">
                  <c:v>2013.75</c:v>
                </c:pt>
                <c:pt idx="15">
                  <c:v>2013.875</c:v>
                </c:pt>
                <c:pt idx="16">
                  <c:v>2014</c:v>
                </c:pt>
                <c:pt idx="17">
                  <c:v>2014.125</c:v>
                </c:pt>
                <c:pt idx="18">
                  <c:v>2014.25</c:v>
                </c:pt>
                <c:pt idx="19">
                  <c:v>2014.375</c:v>
                </c:pt>
                <c:pt idx="20">
                  <c:v>2014.5</c:v>
                </c:pt>
                <c:pt idx="21">
                  <c:v>2014.625</c:v>
                </c:pt>
                <c:pt idx="22">
                  <c:v>2014.75</c:v>
                </c:pt>
                <c:pt idx="23">
                  <c:v>2014.875</c:v>
                </c:pt>
                <c:pt idx="24">
                  <c:v>2015</c:v>
                </c:pt>
                <c:pt idx="25">
                  <c:v>2015.125</c:v>
                </c:pt>
                <c:pt idx="26">
                  <c:v>2015.25</c:v>
                </c:pt>
                <c:pt idx="27">
                  <c:v>2015.375</c:v>
                </c:pt>
                <c:pt idx="28">
                  <c:v>2015.5</c:v>
                </c:pt>
                <c:pt idx="29">
                  <c:v>2015.625</c:v>
                </c:pt>
                <c:pt idx="30">
                  <c:v>2015.75</c:v>
                </c:pt>
                <c:pt idx="31">
                  <c:v>2015.875</c:v>
                </c:pt>
                <c:pt idx="32">
                  <c:v>2016</c:v>
                </c:pt>
                <c:pt idx="33">
                  <c:v>2016.125</c:v>
                </c:pt>
                <c:pt idx="34">
                  <c:v>2016.25</c:v>
                </c:pt>
                <c:pt idx="35">
                  <c:v>2016.375</c:v>
                </c:pt>
                <c:pt idx="36">
                  <c:v>2016.5</c:v>
                </c:pt>
                <c:pt idx="37">
                  <c:v>2016.625</c:v>
                </c:pt>
                <c:pt idx="38">
                  <c:v>2016.75</c:v>
                </c:pt>
                <c:pt idx="39">
                  <c:v>2016.875</c:v>
                </c:pt>
                <c:pt idx="40">
                  <c:v>2017</c:v>
                </c:pt>
                <c:pt idx="41">
                  <c:v>2017.125</c:v>
                </c:pt>
                <c:pt idx="42">
                  <c:v>2017.25</c:v>
                </c:pt>
                <c:pt idx="43">
                  <c:v>2017.375</c:v>
                </c:pt>
                <c:pt idx="44">
                  <c:v>2017.5</c:v>
                </c:pt>
                <c:pt idx="45">
                  <c:v>2017.625</c:v>
                </c:pt>
                <c:pt idx="46">
                  <c:v>2017.75</c:v>
                </c:pt>
                <c:pt idx="47">
                  <c:v>2017.875</c:v>
                </c:pt>
                <c:pt idx="48">
                  <c:v>2018</c:v>
                </c:pt>
                <c:pt idx="49">
                  <c:v>2018.125</c:v>
                </c:pt>
                <c:pt idx="50">
                  <c:v>2018.25</c:v>
                </c:pt>
                <c:pt idx="51">
                  <c:v>2018.375</c:v>
                </c:pt>
                <c:pt idx="52">
                  <c:v>2018.5</c:v>
                </c:pt>
                <c:pt idx="53">
                  <c:v>2018.625</c:v>
                </c:pt>
                <c:pt idx="54">
                  <c:v>2018.75</c:v>
                </c:pt>
                <c:pt idx="55">
                  <c:v>2018.875</c:v>
                </c:pt>
                <c:pt idx="56">
                  <c:v>2019</c:v>
                </c:pt>
                <c:pt idx="57">
                  <c:v>2019.125</c:v>
                </c:pt>
                <c:pt idx="58">
                  <c:v>2019.25</c:v>
                </c:pt>
                <c:pt idx="59">
                  <c:v>2019.375</c:v>
                </c:pt>
                <c:pt idx="60">
                  <c:v>2019.5</c:v>
                </c:pt>
                <c:pt idx="61">
                  <c:v>2019.625</c:v>
                </c:pt>
                <c:pt idx="62">
                  <c:v>2019.75</c:v>
                </c:pt>
                <c:pt idx="63">
                  <c:v>2019.875</c:v>
                </c:pt>
                <c:pt idx="64">
                  <c:v>2020</c:v>
                </c:pt>
              </c:numCache>
            </c:numRef>
          </c:xVal>
          <c:yVal>
            <c:numRef>
              <c:f>'BOD cof and model test'!$J$20:$J$84</c:f>
              <c:numCache>
                <c:formatCode>General</c:formatCode>
                <c:ptCount val="65"/>
                <c:pt idx="0">
                  <c:v>29.899999618530273</c:v>
                </c:pt>
                <c:pt idx="1">
                  <c:v>30.027250289916992</c:v>
                </c:pt>
                <c:pt idx="2">
                  <c:v>30.154006958007813</c:v>
                </c:pt>
                <c:pt idx="3">
                  <c:v>30.280290603637695</c:v>
                </c:pt>
                <c:pt idx="4">
                  <c:v>30.406118392944336</c:v>
                </c:pt>
                <c:pt idx="5">
                  <c:v>30.53150749206543</c:v>
                </c:pt>
                <c:pt idx="6">
                  <c:v>30.656473159790039</c:v>
                </c:pt>
                <c:pt idx="7">
                  <c:v>30.781032562255859</c:v>
                </c:pt>
                <c:pt idx="8">
                  <c:v>30.905202865600586</c:v>
                </c:pt>
                <c:pt idx="9">
                  <c:v>31.028999328613281</c:v>
                </c:pt>
                <c:pt idx="10">
                  <c:v>31.152439117431641</c:v>
                </c:pt>
                <c:pt idx="11">
                  <c:v>31.275535583496094</c:v>
                </c:pt>
                <c:pt idx="12">
                  <c:v>31.39830207824707</c:v>
                </c:pt>
                <c:pt idx="13">
                  <c:v>31.520755767822266</c:v>
                </c:pt>
                <c:pt idx="14">
                  <c:v>31.642911911010742</c:v>
                </c:pt>
                <c:pt idx="15">
                  <c:v>31.764780044555664</c:v>
                </c:pt>
                <c:pt idx="16">
                  <c:v>31.886377334594727</c:v>
                </c:pt>
                <c:pt idx="17">
                  <c:v>32.007717132568359</c:v>
                </c:pt>
                <c:pt idx="18">
                  <c:v>32.128810882568359</c:v>
                </c:pt>
                <c:pt idx="19">
                  <c:v>32.249668121337891</c:v>
                </c:pt>
                <c:pt idx="20">
                  <c:v>32.370311737060547</c:v>
                </c:pt>
                <c:pt idx="21">
                  <c:v>32.490741729736328</c:v>
                </c:pt>
                <c:pt idx="22">
                  <c:v>32.610980987548828</c:v>
                </c:pt>
                <c:pt idx="23">
                  <c:v>32.731033325195313</c:v>
                </c:pt>
                <c:pt idx="24">
                  <c:v>32.850914001464844</c:v>
                </c:pt>
                <c:pt idx="25">
                  <c:v>32.970630645751953</c:v>
                </c:pt>
                <c:pt idx="26">
                  <c:v>33.090202331542969</c:v>
                </c:pt>
                <c:pt idx="27">
                  <c:v>33.209632873535156</c:v>
                </c:pt>
                <c:pt idx="28">
                  <c:v>33.328933715820313</c:v>
                </c:pt>
                <c:pt idx="29">
                  <c:v>33.448116302490234</c:v>
                </c:pt>
                <c:pt idx="30">
                  <c:v>33.567192077636719</c:v>
                </c:pt>
                <c:pt idx="31">
                  <c:v>33.686168670654297</c:v>
                </c:pt>
                <c:pt idx="32">
                  <c:v>33.805061340332031</c:v>
                </c:pt>
                <c:pt idx="33">
                  <c:v>33.923873901367188</c:v>
                </c:pt>
                <c:pt idx="34">
                  <c:v>34.042613983154297</c:v>
                </c:pt>
                <c:pt idx="35">
                  <c:v>34.161296844482422</c:v>
                </c:pt>
                <c:pt idx="36">
                  <c:v>34.279930114746094</c:v>
                </c:pt>
                <c:pt idx="37">
                  <c:v>34.398521423339844</c:v>
                </c:pt>
                <c:pt idx="38">
                  <c:v>34.517078399658203</c:v>
                </c:pt>
                <c:pt idx="39">
                  <c:v>34.635612487792969</c:v>
                </c:pt>
                <c:pt idx="40">
                  <c:v>34.754127502441406</c:v>
                </c:pt>
                <c:pt idx="41">
                  <c:v>34.872638702392578</c:v>
                </c:pt>
                <c:pt idx="42">
                  <c:v>34.991146087646484</c:v>
                </c:pt>
                <c:pt idx="43">
                  <c:v>35.109664916992188</c:v>
                </c:pt>
                <c:pt idx="44">
                  <c:v>35.228195190429688</c:v>
                </c:pt>
                <c:pt idx="45">
                  <c:v>35.346752166748047</c:v>
                </c:pt>
                <c:pt idx="46">
                  <c:v>35.465339660644531</c:v>
                </c:pt>
                <c:pt idx="47">
                  <c:v>35.583961486816406</c:v>
                </c:pt>
                <c:pt idx="48">
                  <c:v>35.702632904052734</c:v>
                </c:pt>
                <c:pt idx="49">
                  <c:v>35.821353912353516</c:v>
                </c:pt>
                <c:pt idx="50">
                  <c:v>35.940135955810547</c:v>
                </c:pt>
                <c:pt idx="51">
                  <c:v>36.058979034423828</c:v>
                </c:pt>
                <c:pt idx="52">
                  <c:v>36.177898406982422</c:v>
                </c:pt>
                <c:pt idx="53">
                  <c:v>36.296897888183594</c:v>
                </c:pt>
                <c:pt idx="54">
                  <c:v>36.415981292724609</c:v>
                </c:pt>
                <c:pt idx="55">
                  <c:v>36.53515625</c:v>
                </c:pt>
                <c:pt idx="56">
                  <c:v>36.654426574707031</c:v>
                </c:pt>
                <c:pt idx="57">
                  <c:v>36.7738037109375</c:v>
                </c:pt>
                <c:pt idx="58">
                  <c:v>36.893287658691406</c:v>
                </c:pt>
                <c:pt idx="59">
                  <c:v>37.012886047363281</c:v>
                </c:pt>
                <c:pt idx="60">
                  <c:v>37.132610321044922</c:v>
                </c:pt>
                <c:pt idx="61">
                  <c:v>37.252456665039063</c:v>
                </c:pt>
                <c:pt idx="62">
                  <c:v>37.3724365234375</c:v>
                </c:pt>
                <c:pt idx="63">
                  <c:v>37.4925537109375</c:v>
                </c:pt>
                <c:pt idx="64">
                  <c:v>37.612815856933594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1-41FA-99B3-7047DE416500}"/>
            </c:ext>
          </c:extLst>
        </c:ser>
        <c:ser>
          <c:idx val="1"/>
          <c:order val="1"/>
          <c:tx>
            <c:strRef>
              <c:f>'BOD cof and model test'!$K$19</c:f>
              <c:strCache>
                <c:ptCount val="1"/>
                <c:pt idx="0">
                  <c:v>Historical field BOD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'BOD cof and model test'!$H$20:$H$84</c:f>
              <c:numCache>
                <c:formatCode>General</c:formatCode>
                <c:ptCount val="65"/>
                <c:pt idx="0">
                  <c:v>2012</c:v>
                </c:pt>
                <c:pt idx="1">
                  <c:v>2012.125</c:v>
                </c:pt>
                <c:pt idx="2">
                  <c:v>2012.25</c:v>
                </c:pt>
                <c:pt idx="3">
                  <c:v>2012.375</c:v>
                </c:pt>
                <c:pt idx="4">
                  <c:v>2012.5</c:v>
                </c:pt>
                <c:pt idx="5">
                  <c:v>2012.625</c:v>
                </c:pt>
                <c:pt idx="6">
                  <c:v>2012.75</c:v>
                </c:pt>
                <c:pt idx="7">
                  <c:v>2012.875</c:v>
                </c:pt>
                <c:pt idx="8">
                  <c:v>2013</c:v>
                </c:pt>
                <c:pt idx="9">
                  <c:v>2013.125</c:v>
                </c:pt>
                <c:pt idx="10">
                  <c:v>2013.25</c:v>
                </c:pt>
                <c:pt idx="11">
                  <c:v>2013.375</c:v>
                </c:pt>
                <c:pt idx="12">
                  <c:v>2013.5</c:v>
                </c:pt>
                <c:pt idx="13">
                  <c:v>2013.625</c:v>
                </c:pt>
                <c:pt idx="14">
                  <c:v>2013.75</c:v>
                </c:pt>
                <c:pt idx="15">
                  <c:v>2013.875</c:v>
                </c:pt>
                <c:pt idx="16">
                  <c:v>2014</c:v>
                </c:pt>
                <c:pt idx="17">
                  <c:v>2014.125</c:v>
                </c:pt>
                <c:pt idx="18">
                  <c:v>2014.25</c:v>
                </c:pt>
                <c:pt idx="19">
                  <c:v>2014.375</c:v>
                </c:pt>
                <c:pt idx="20">
                  <c:v>2014.5</c:v>
                </c:pt>
                <c:pt idx="21">
                  <c:v>2014.625</c:v>
                </c:pt>
                <c:pt idx="22">
                  <c:v>2014.75</c:v>
                </c:pt>
                <c:pt idx="23">
                  <c:v>2014.875</c:v>
                </c:pt>
                <c:pt idx="24">
                  <c:v>2015</c:v>
                </c:pt>
                <c:pt idx="25">
                  <c:v>2015.125</c:v>
                </c:pt>
                <c:pt idx="26">
                  <c:v>2015.25</c:v>
                </c:pt>
                <c:pt idx="27">
                  <c:v>2015.375</c:v>
                </c:pt>
                <c:pt idx="28">
                  <c:v>2015.5</c:v>
                </c:pt>
                <c:pt idx="29">
                  <c:v>2015.625</c:v>
                </c:pt>
                <c:pt idx="30">
                  <c:v>2015.75</c:v>
                </c:pt>
                <c:pt idx="31">
                  <c:v>2015.875</c:v>
                </c:pt>
                <c:pt idx="32">
                  <c:v>2016</c:v>
                </c:pt>
                <c:pt idx="33">
                  <c:v>2016.125</c:v>
                </c:pt>
                <c:pt idx="34">
                  <c:v>2016.25</c:v>
                </c:pt>
                <c:pt idx="35">
                  <c:v>2016.375</c:v>
                </c:pt>
                <c:pt idx="36">
                  <c:v>2016.5</c:v>
                </c:pt>
                <c:pt idx="37">
                  <c:v>2016.625</c:v>
                </c:pt>
                <c:pt idx="38">
                  <c:v>2016.75</c:v>
                </c:pt>
                <c:pt idx="39">
                  <c:v>2016.875</c:v>
                </c:pt>
                <c:pt idx="40">
                  <c:v>2017</c:v>
                </c:pt>
                <c:pt idx="41">
                  <c:v>2017.125</c:v>
                </c:pt>
                <c:pt idx="42">
                  <c:v>2017.25</c:v>
                </c:pt>
                <c:pt idx="43">
                  <c:v>2017.375</c:v>
                </c:pt>
                <c:pt idx="44">
                  <c:v>2017.5</c:v>
                </c:pt>
                <c:pt idx="45">
                  <c:v>2017.625</c:v>
                </c:pt>
                <c:pt idx="46">
                  <c:v>2017.75</c:v>
                </c:pt>
                <c:pt idx="47">
                  <c:v>2017.875</c:v>
                </c:pt>
                <c:pt idx="48">
                  <c:v>2018</c:v>
                </c:pt>
                <c:pt idx="49">
                  <c:v>2018.125</c:v>
                </c:pt>
                <c:pt idx="50">
                  <c:v>2018.25</c:v>
                </c:pt>
                <c:pt idx="51">
                  <c:v>2018.375</c:v>
                </c:pt>
                <c:pt idx="52">
                  <c:v>2018.5</c:v>
                </c:pt>
                <c:pt idx="53">
                  <c:v>2018.625</c:v>
                </c:pt>
                <c:pt idx="54">
                  <c:v>2018.75</c:v>
                </c:pt>
                <c:pt idx="55">
                  <c:v>2018.875</c:v>
                </c:pt>
                <c:pt idx="56">
                  <c:v>2019</c:v>
                </c:pt>
                <c:pt idx="57">
                  <c:v>2019.125</c:v>
                </c:pt>
                <c:pt idx="58">
                  <c:v>2019.25</c:v>
                </c:pt>
                <c:pt idx="59">
                  <c:v>2019.375</c:v>
                </c:pt>
                <c:pt idx="60">
                  <c:v>2019.5</c:v>
                </c:pt>
                <c:pt idx="61">
                  <c:v>2019.625</c:v>
                </c:pt>
                <c:pt idx="62">
                  <c:v>2019.75</c:v>
                </c:pt>
                <c:pt idx="63">
                  <c:v>2019.875</c:v>
                </c:pt>
                <c:pt idx="64">
                  <c:v>2020</c:v>
                </c:pt>
              </c:numCache>
            </c:numRef>
          </c:xVal>
          <c:yVal>
            <c:numRef>
              <c:f>'BOD cof and model test'!$K$20:$K$84</c:f>
              <c:numCache>
                <c:formatCode>General</c:formatCode>
                <c:ptCount val="65"/>
                <c:pt idx="0">
                  <c:v>29</c:v>
                </c:pt>
                <c:pt idx="8">
                  <c:v>29.9</c:v>
                </c:pt>
                <c:pt idx="24">
                  <c:v>30.5</c:v>
                </c:pt>
                <c:pt idx="48">
                  <c:v>30</c:v>
                </c:pt>
                <c:pt idx="6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1-41FA-99B3-7047DE41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5567"/>
        <c:axId val="485485983"/>
      </c:scatterChart>
      <c:valAx>
        <c:axId val="485485567"/>
        <c:scaling>
          <c:orientation val="minMax"/>
          <c:max val="2020"/>
          <c:min val="20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485983"/>
        <c:crosses val="autoZero"/>
        <c:crossBetween val="midCat"/>
      </c:valAx>
      <c:valAx>
        <c:axId val="4854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48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492125</xdr:colOff>
      <xdr:row>5</xdr:row>
      <xdr:rowOff>174625</xdr:rowOff>
    </xdr:from>
    <xdr:to>
      <xdr:col>34</xdr:col>
      <xdr:colOff>187325</xdr:colOff>
      <xdr:row>20</xdr:row>
      <xdr:rowOff>155575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4D0E8B-6BCB-4060-9978-906F038E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593725</xdr:colOff>
      <xdr:row>27</xdr:row>
      <xdr:rowOff>53975</xdr:rowOff>
    </xdr:from>
    <xdr:to>
      <xdr:col>29</xdr:col>
      <xdr:colOff>288925</xdr:colOff>
      <xdr:row>46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542EC8-3103-4BC0-B38E-96F7A9CBC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396875</xdr:colOff>
      <xdr:row>4</xdr:row>
      <xdr:rowOff>85725</xdr:rowOff>
    </xdr:from>
    <xdr:to>
      <xdr:col>20</xdr:col>
      <xdr:colOff>358775</xdr:colOff>
      <xdr:row>19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A78447-ED89-43EA-853F-DD3F6EC67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15</xdr:row>
      <xdr:rowOff>142875</xdr:rowOff>
    </xdr:from>
    <xdr:to>
      <xdr:col>23</xdr:col>
      <xdr:colOff>225425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BA9A6-A633-4E5C-8B11-5370B77C7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13</xdr:row>
      <xdr:rowOff>39687</xdr:rowOff>
    </xdr:from>
    <xdr:to>
      <xdr:col>12</xdr:col>
      <xdr:colOff>376237</xdr:colOff>
      <xdr:row>28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495B1-F169-4C10-867E-9D41691A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12</xdr:row>
      <xdr:rowOff>95250</xdr:rowOff>
    </xdr:from>
    <xdr:to>
      <xdr:col>23</xdr:col>
      <xdr:colOff>314325</xdr:colOff>
      <xdr:row>27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1E2214-6530-4E72-ADC3-D5A20EAC3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153987</xdr:colOff>
      <xdr:row>57</xdr:row>
      <xdr:rowOff>77787</xdr:rowOff>
    </xdr:from>
    <xdr:to>
      <xdr:col>22</xdr:col>
      <xdr:colOff>458787</xdr:colOff>
      <xdr:row>72</xdr:row>
      <xdr:rowOff>112712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8603A-378F-4DE2-9D34-6E60E094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115887</xdr:colOff>
      <xdr:row>21</xdr:row>
      <xdr:rowOff>153987</xdr:rowOff>
    </xdr:from>
    <xdr:to>
      <xdr:col>24</xdr:col>
      <xdr:colOff>420687</xdr:colOff>
      <xdr:row>37</xdr:row>
      <xdr:rowOff>7937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CF462C-356F-4A0B-9641-C42D3D275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331787</xdr:colOff>
      <xdr:row>74</xdr:row>
      <xdr:rowOff>160337</xdr:rowOff>
    </xdr:from>
    <xdr:to>
      <xdr:col>22</xdr:col>
      <xdr:colOff>26987</xdr:colOff>
      <xdr:row>90</xdr:row>
      <xdr:rowOff>20637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CE49F7-A715-470F-A0DC-F9B48573D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51348</xdr:colOff>
      <xdr:row>100</xdr:row>
      <xdr:rowOff>105108</xdr:rowOff>
    </xdr:from>
    <xdr:to>
      <xdr:col>14</xdr:col>
      <xdr:colOff>123826</xdr:colOff>
      <xdr:row>115</xdr:row>
      <xdr:rowOff>86167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0B811-8422-44BE-B622-1BD77247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121525</xdr:colOff>
      <xdr:row>95</xdr:row>
      <xdr:rowOff>1423</xdr:rowOff>
    </xdr:from>
    <xdr:to>
      <xdr:col>18</xdr:col>
      <xdr:colOff>243160</xdr:colOff>
      <xdr:row>109</xdr:row>
      <xdr:rowOff>172763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B9E66-03BD-434F-B519-860F5CB24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259474</xdr:colOff>
      <xdr:row>60</xdr:row>
      <xdr:rowOff>67113</xdr:rowOff>
    </xdr:from>
    <xdr:to>
      <xdr:col>10</xdr:col>
      <xdr:colOff>1281058</xdr:colOff>
      <xdr:row>75</xdr:row>
      <xdr:rowOff>54522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F20A1-2B17-4F05-AC1E-5A380AE5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59121</xdr:colOff>
      <xdr:row>81</xdr:row>
      <xdr:rowOff>113095</xdr:rowOff>
    </xdr:from>
    <xdr:to>
      <xdr:col>13</xdr:col>
      <xdr:colOff>298997</xdr:colOff>
      <xdr:row>96</xdr:row>
      <xdr:rowOff>100505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CC1B0-057B-4B75-8D06-DB405FE8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radingeconomics.com/china/gdp-per-capi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8DB3-BD82-4066-BF90-CF76C53EE42B}">
  <dimension ref="B2:X44"/>
  <sheetViews>
    <sheetView topLeftCell="A28" workbookViewId="0">
      <selection activeCell="F16" sqref="F16"/>
    </sheetView>
  </sheetViews>
  <sheetFormatPr defaultRowHeight="14.5" x14ac:dyDescent="0.35"/>
  <cols>
    <col min="2" max="2" width="11.08984375" customWidth="1"/>
    <col min="3" max="3" width="24.1796875" customWidth="1"/>
    <col min="4" max="5" width="12.54296875" customWidth="1"/>
    <col min="6" max="6" width="21.90625" customWidth="1"/>
    <col min="19" max="19" width="13.26953125" customWidth="1"/>
    <col min="20" max="20" width="17.81640625" customWidth="1"/>
    <col min="21" max="21" width="15.36328125" customWidth="1"/>
  </cols>
  <sheetData>
    <row r="2" spans="2:24" x14ac:dyDescent="0.35">
      <c r="B2" t="s">
        <v>0</v>
      </c>
      <c r="C2" t="s">
        <v>1</v>
      </c>
      <c r="E2" t="s">
        <v>173</v>
      </c>
      <c r="G2" t="s">
        <v>2</v>
      </c>
    </row>
    <row r="3" spans="2:24" x14ac:dyDescent="0.35">
      <c r="B3">
        <v>2013</v>
      </c>
      <c r="C3">
        <v>4.3</v>
      </c>
      <c r="D3">
        <v>2010</v>
      </c>
      <c r="E3">
        <v>30</v>
      </c>
      <c r="F3">
        <v>2010</v>
      </c>
      <c r="G3">
        <v>29.9</v>
      </c>
      <c r="H3">
        <v>0.5</v>
      </c>
      <c r="I3">
        <v>1E-3</v>
      </c>
      <c r="J3">
        <v>0.5</v>
      </c>
      <c r="K3">
        <v>1.2E-4</v>
      </c>
      <c r="L3">
        <v>0.5</v>
      </c>
      <c r="M3">
        <v>8.25E-4</v>
      </c>
      <c r="N3" t="s">
        <v>157</v>
      </c>
      <c r="P3" t="s">
        <v>159</v>
      </c>
      <c r="Q3" t="s">
        <v>164</v>
      </c>
      <c r="R3" t="s">
        <v>158</v>
      </c>
      <c r="S3" t="s">
        <v>160</v>
      </c>
      <c r="T3" t="s">
        <v>166</v>
      </c>
      <c r="U3" t="s">
        <v>161</v>
      </c>
      <c r="V3" t="s">
        <v>162</v>
      </c>
      <c r="W3" t="s">
        <v>165</v>
      </c>
      <c r="X3" t="s">
        <v>163</v>
      </c>
    </row>
    <row r="4" spans="2:24" x14ac:dyDescent="0.35">
      <c r="B4">
        <v>2015</v>
      </c>
      <c r="C4">
        <v>2.9</v>
      </c>
      <c r="D4">
        <v>2014</v>
      </c>
      <c r="E4">
        <v>32</v>
      </c>
      <c r="F4">
        <v>2014</v>
      </c>
      <c r="G4">
        <v>30.65</v>
      </c>
      <c r="H4">
        <v>0.6</v>
      </c>
      <c r="I4">
        <v>9.1E-4</v>
      </c>
      <c r="J4">
        <v>0.6</v>
      </c>
      <c r="K4">
        <v>1.3999999999999999E-4</v>
      </c>
      <c r="L4">
        <v>0.6</v>
      </c>
      <c r="M4">
        <v>9.2500000000000004E-4</v>
      </c>
      <c r="N4">
        <v>3.8</v>
      </c>
      <c r="P4">
        <v>9.25</v>
      </c>
      <c r="Q4">
        <v>0.75</v>
      </c>
      <c r="R4">
        <v>1.6E-2</v>
      </c>
      <c r="S4">
        <v>5.5</v>
      </c>
      <c r="T4">
        <v>0.53</v>
      </c>
      <c r="U4">
        <v>4.4999999999999997E-3</v>
      </c>
      <c r="V4">
        <v>5.46</v>
      </c>
      <c r="W4">
        <v>5.3999999999999999E-2</v>
      </c>
      <c r="X4">
        <v>0.97</v>
      </c>
    </row>
    <row r="5" spans="2:24" x14ac:dyDescent="0.35">
      <c r="B5">
        <v>2017</v>
      </c>
      <c r="C5">
        <v>1.65</v>
      </c>
      <c r="D5">
        <v>2016</v>
      </c>
      <c r="E5">
        <v>34</v>
      </c>
      <c r="F5">
        <v>2016</v>
      </c>
      <c r="G5">
        <v>31</v>
      </c>
      <c r="H5">
        <v>0.7</v>
      </c>
      <c r="I5">
        <v>8.0000000000000004E-4</v>
      </c>
      <c r="J5">
        <v>0.68</v>
      </c>
      <c r="K5">
        <v>1.7000000000000001E-4</v>
      </c>
      <c r="L5">
        <v>0.68</v>
      </c>
      <c r="M5">
        <v>1E-3</v>
      </c>
      <c r="N5">
        <v>2.6</v>
      </c>
      <c r="P5">
        <v>7.76</v>
      </c>
      <c r="Q5">
        <v>0.84</v>
      </c>
      <c r="R5">
        <v>1.2500000000000001E-2</v>
      </c>
      <c r="S5">
        <v>5.6</v>
      </c>
      <c r="T5">
        <v>0.65</v>
      </c>
      <c r="U5">
        <v>5.4000000000000003E-3</v>
      </c>
      <c r="V5">
        <v>5.56</v>
      </c>
      <c r="W5">
        <v>6.0999999999999999E-2</v>
      </c>
      <c r="X5">
        <v>0.86</v>
      </c>
    </row>
    <row r="6" spans="2:24" x14ac:dyDescent="0.35">
      <c r="B6">
        <v>2018</v>
      </c>
      <c r="C6">
        <v>2.0150000000000001</v>
      </c>
      <c r="D6">
        <v>2018</v>
      </c>
      <c r="E6">
        <v>36</v>
      </c>
      <c r="F6">
        <v>2018</v>
      </c>
      <c r="G6">
        <v>30</v>
      </c>
      <c r="H6">
        <v>0.8</v>
      </c>
      <c r="I6">
        <v>7.2000000000000005E-4</v>
      </c>
      <c r="J6">
        <v>0.74</v>
      </c>
      <c r="K6">
        <v>1.8000000000000001E-4</v>
      </c>
      <c r="L6">
        <v>0.72</v>
      </c>
      <c r="M6">
        <v>1.1999999999999999E-3</v>
      </c>
      <c r="N6">
        <v>2</v>
      </c>
      <c r="P6">
        <v>5.56</v>
      </c>
      <c r="Q6">
        <v>0.95</v>
      </c>
      <c r="R6">
        <v>1.0999999999999999E-2</v>
      </c>
      <c r="S6">
        <v>5.7</v>
      </c>
      <c r="T6">
        <v>0.74</v>
      </c>
      <c r="U6">
        <v>6.0499999999999998E-3</v>
      </c>
      <c r="V6">
        <v>5.59</v>
      </c>
      <c r="W6">
        <v>7.4999999999999997E-2</v>
      </c>
      <c r="X6">
        <v>0.77</v>
      </c>
    </row>
    <row r="7" spans="2:24" x14ac:dyDescent="0.35">
      <c r="H7">
        <v>0.9</v>
      </c>
      <c r="I7">
        <v>6.3000000000000003E-4</v>
      </c>
      <c r="J7">
        <v>0.81</v>
      </c>
      <c r="K7">
        <v>1E-3</v>
      </c>
      <c r="L7">
        <v>0.78</v>
      </c>
      <c r="M7">
        <v>1.5E-3</v>
      </c>
      <c r="N7">
        <v>1.58</v>
      </c>
      <c r="P7">
        <v>4.53</v>
      </c>
      <c r="Q7">
        <v>1</v>
      </c>
      <c r="R7">
        <v>0.01</v>
      </c>
      <c r="S7">
        <v>5.8</v>
      </c>
      <c r="T7">
        <v>0.85</v>
      </c>
      <c r="U7">
        <v>7.3000000000000001E-3</v>
      </c>
      <c r="V7">
        <v>6</v>
      </c>
      <c r="W7">
        <v>0.08</v>
      </c>
      <c r="X7">
        <v>0.63</v>
      </c>
    </row>
    <row r="8" spans="2:24" x14ac:dyDescent="0.35">
      <c r="H8">
        <v>1</v>
      </c>
      <c r="I8">
        <v>5.1999999999999995E-4</v>
      </c>
      <c r="J8">
        <v>0.85</v>
      </c>
      <c r="K8">
        <v>1.1000000000000001E-3</v>
      </c>
      <c r="L8">
        <v>0.83</v>
      </c>
      <c r="M8">
        <v>1.6000000000000001E-3</v>
      </c>
      <c r="N8">
        <v>1</v>
      </c>
      <c r="P8">
        <v>3.78</v>
      </c>
      <c r="Q8">
        <v>1.18</v>
      </c>
      <c r="R8">
        <v>8.9999999999999993E-3</v>
      </c>
      <c r="S8">
        <v>5.9</v>
      </c>
      <c r="T8">
        <v>1.0900000000000001</v>
      </c>
      <c r="U8">
        <v>8.0000000000000002E-3</v>
      </c>
      <c r="V8">
        <v>6.04</v>
      </c>
      <c r="W8">
        <v>0.88</v>
      </c>
      <c r="X8">
        <v>0.52200000000000002</v>
      </c>
    </row>
    <row r="9" spans="2:24" x14ac:dyDescent="0.35">
      <c r="L9">
        <v>0.85</v>
      </c>
      <c r="M9">
        <v>1.8E-3</v>
      </c>
    </row>
    <row r="18" spans="2:16" x14ac:dyDescent="0.35">
      <c r="B18" s="102" t="s">
        <v>231</v>
      </c>
      <c r="C18" s="86"/>
      <c r="D18" s="86"/>
      <c r="E18" s="86"/>
      <c r="F18" s="86"/>
      <c r="G18" s="102" t="s">
        <v>233</v>
      </c>
      <c r="H18" s="86"/>
      <c r="I18" s="86"/>
      <c r="J18" s="86"/>
      <c r="K18" s="86"/>
      <c r="L18" s="86"/>
      <c r="M18" s="86"/>
      <c r="N18" s="86"/>
      <c r="O18" s="86"/>
    </row>
    <row r="19" spans="2:16" x14ac:dyDescent="0.3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</row>
    <row r="20" spans="2:16" x14ac:dyDescent="0.3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2:16" x14ac:dyDescent="0.3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</row>
    <row r="22" spans="2:16" x14ac:dyDescent="0.35">
      <c r="G22" s="86"/>
      <c r="H22" s="86"/>
      <c r="I22" s="86"/>
      <c r="J22" s="86"/>
      <c r="K22" s="86"/>
      <c r="L22" s="86"/>
      <c r="M22" s="86"/>
      <c r="N22" s="86"/>
      <c r="O22" s="86"/>
    </row>
    <row r="23" spans="2:16" x14ac:dyDescent="0.35">
      <c r="B23" s="86" t="s">
        <v>228</v>
      </c>
      <c r="C23" s="86"/>
      <c r="F23" s="87" t="s">
        <v>182</v>
      </c>
      <c r="G23" s="87"/>
      <c r="H23" s="87"/>
      <c r="I23" s="87"/>
      <c r="J23" s="87"/>
      <c r="K23" s="87"/>
    </row>
    <row r="24" spans="2:16" x14ac:dyDescent="0.35">
      <c r="B24" s="86" t="s">
        <v>210</v>
      </c>
      <c r="C24" s="86"/>
      <c r="D24" s="84"/>
      <c r="E24" s="84"/>
      <c r="F24" s="84"/>
      <c r="G24" s="84"/>
      <c r="J24" s="84"/>
      <c r="K24" s="84"/>
      <c r="L24" s="84"/>
      <c r="M24" s="84"/>
      <c r="N24" s="84"/>
      <c r="O24" s="84"/>
    </row>
    <row r="25" spans="2:16" x14ac:dyDescent="0.35">
      <c r="B25" t="s">
        <v>178</v>
      </c>
      <c r="D25">
        <v>5</v>
      </c>
      <c r="E25" s="82"/>
      <c r="F25" s="82"/>
      <c r="G25" s="82" t="s">
        <v>215</v>
      </c>
      <c r="H25">
        <f>(3.93*(0.12)^0.5/(5)^0.2)</f>
        <v>0.9867091886010072</v>
      </c>
      <c r="J25" t="s">
        <v>178</v>
      </c>
      <c r="K25">
        <v>5</v>
      </c>
      <c r="L25" s="81"/>
      <c r="M25" s="81"/>
      <c r="N25" t="s">
        <v>178</v>
      </c>
      <c r="O25">
        <v>400</v>
      </c>
      <c r="P25" s="83"/>
    </row>
    <row r="26" spans="2:16" x14ac:dyDescent="0.35">
      <c r="B26" t="s">
        <v>179</v>
      </c>
      <c r="D26">
        <f>(D25/(D27*D29))</f>
        <v>3.5714285714285713E-3</v>
      </c>
      <c r="E26" s="82"/>
      <c r="F26" s="82"/>
      <c r="G26" s="82" t="s">
        <v>218</v>
      </c>
      <c r="H26">
        <v>0.16</v>
      </c>
      <c r="J26" t="s">
        <v>180</v>
      </c>
      <c r="K26">
        <f>(K25/(K27*K29))</f>
        <v>3.9555397333966222E-3</v>
      </c>
      <c r="L26" s="81"/>
      <c r="M26" s="81"/>
      <c r="N26" t="s">
        <v>180</v>
      </c>
      <c r="O26">
        <f>(O25/(O27*O29))</f>
        <v>0.30188679245283018</v>
      </c>
      <c r="P26" s="83"/>
    </row>
    <row r="27" spans="2:16" x14ac:dyDescent="0.35">
      <c r="B27" t="s">
        <v>174</v>
      </c>
      <c r="D27">
        <v>3.5</v>
      </c>
      <c r="G27" t="s">
        <v>217</v>
      </c>
      <c r="H27">
        <v>1.75</v>
      </c>
      <c r="J27" t="s">
        <v>174</v>
      </c>
      <c r="K27">
        <v>4.7699999999999996</v>
      </c>
      <c r="N27" t="s">
        <v>174</v>
      </c>
      <c r="O27">
        <v>5</v>
      </c>
    </row>
    <row r="28" spans="2:16" x14ac:dyDescent="0.35">
      <c r="G28" t="s">
        <v>216</v>
      </c>
      <c r="H28">
        <v>0.98599999999999999</v>
      </c>
      <c r="J28" t="s">
        <v>175</v>
      </c>
      <c r="K28">
        <v>0.12</v>
      </c>
      <c r="N28" t="s">
        <v>175</v>
      </c>
      <c r="O28">
        <v>0.35</v>
      </c>
    </row>
    <row r="29" spans="2:16" x14ac:dyDescent="0.35">
      <c r="B29" t="s">
        <v>176</v>
      </c>
      <c r="D29">
        <v>400</v>
      </c>
      <c r="J29" t="s">
        <v>176</v>
      </c>
      <c r="K29">
        <v>265</v>
      </c>
      <c r="N29" t="s">
        <v>176</v>
      </c>
      <c r="O29">
        <v>265</v>
      </c>
    </row>
    <row r="30" spans="2:16" x14ac:dyDescent="0.35">
      <c r="B30" s="85" t="s">
        <v>230</v>
      </c>
      <c r="C30" s="85"/>
      <c r="D30">
        <f>(3.93*(0.003)^0.5/(3.5)^0.2)</f>
        <v>0.16754812375609976</v>
      </c>
      <c r="J30" t="s">
        <v>232</v>
      </c>
      <c r="L30">
        <f>((K28)^0.5 /(K27)^1.5)</f>
        <v>3.3251638814177961E-2</v>
      </c>
      <c r="N30" t="s">
        <v>177</v>
      </c>
      <c r="P30">
        <f>(3.9*(O28)^0.5 /(O27)^1.5)</f>
        <v>0.2063686022630381</v>
      </c>
    </row>
    <row r="31" spans="2:16" x14ac:dyDescent="0.35">
      <c r="B31" s="86" t="s">
        <v>229</v>
      </c>
      <c r="C31" s="86"/>
      <c r="L31">
        <f>(L30*3.9)</f>
        <v>0.12968139137529405</v>
      </c>
    </row>
    <row r="32" spans="2:16" x14ac:dyDescent="0.35">
      <c r="B32" t="s">
        <v>178</v>
      </c>
      <c r="C32">
        <v>160</v>
      </c>
    </row>
    <row r="33" spans="2:7" x14ac:dyDescent="0.35">
      <c r="B33" t="s">
        <v>180</v>
      </c>
      <c r="C33">
        <f>(C32/(C34*K27))</f>
        <v>7.0320706371495509</v>
      </c>
    </row>
    <row r="34" spans="2:7" x14ac:dyDescent="0.35">
      <c r="B34" t="s">
        <v>174</v>
      </c>
      <c r="C34">
        <v>4.7699999999999996</v>
      </c>
    </row>
    <row r="35" spans="2:7" x14ac:dyDescent="0.35">
      <c r="B35" s="84" t="s">
        <v>215</v>
      </c>
      <c r="C35">
        <f>(3.93*(0.12)^0.5/(5)^0.2)</f>
        <v>0.9867091886010072</v>
      </c>
      <c r="F35" t="s">
        <v>178</v>
      </c>
      <c r="G35">
        <v>160</v>
      </c>
    </row>
    <row r="36" spans="2:7" x14ac:dyDescent="0.35">
      <c r="E36" t="s">
        <v>181</v>
      </c>
      <c r="G36">
        <v>0.23</v>
      </c>
    </row>
    <row r="37" spans="2:7" x14ac:dyDescent="0.35">
      <c r="E37" t="s">
        <v>183</v>
      </c>
      <c r="G37">
        <v>0.6</v>
      </c>
    </row>
    <row r="38" spans="2:7" x14ac:dyDescent="0.35">
      <c r="E38" t="s">
        <v>184</v>
      </c>
      <c r="G38">
        <f>(G36+(K28/K27)*G37)</f>
        <v>0.24509433962264152</v>
      </c>
    </row>
    <row r="44" spans="2:7" x14ac:dyDescent="0.35">
      <c r="D44" t="s">
        <v>207</v>
      </c>
      <c r="G44" t="s">
        <v>208</v>
      </c>
    </row>
  </sheetData>
  <mergeCells count="6">
    <mergeCell ref="B18:F21"/>
    <mergeCell ref="G18:O22"/>
    <mergeCell ref="B31:C31"/>
    <mergeCell ref="F23:K23"/>
    <mergeCell ref="B23:C23"/>
    <mergeCell ref="B24:C2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6DA6-3750-48D9-9DCF-1B18B6C84AA0}">
  <dimension ref="A1:F82"/>
  <sheetViews>
    <sheetView topLeftCell="A7" workbookViewId="0">
      <selection activeCell="G62" sqref="G62"/>
    </sheetView>
  </sheetViews>
  <sheetFormatPr defaultRowHeight="14.5" x14ac:dyDescent="0.35"/>
  <sheetData>
    <row r="1" spans="1:6" x14ac:dyDescent="0.35">
      <c r="A1" t="s">
        <v>185</v>
      </c>
      <c r="B1" t="s">
        <v>191</v>
      </c>
      <c r="C1" t="s">
        <v>192</v>
      </c>
      <c r="F1" t="s">
        <v>193</v>
      </c>
    </row>
    <row r="2" spans="1:6" x14ac:dyDescent="0.35">
      <c r="A2">
        <v>2010</v>
      </c>
      <c r="B2" t="s">
        <v>187</v>
      </c>
      <c r="C2">
        <v>1.8250000476837158</v>
      </c>
      <c r="F2">
        <v>1.825</v>
      </c>
    </row>
    <row r="3" spans="1:6" x14ac:dyDescent="0.35">
      <c r="A3">
        <v>2010.125</v>
      </c>
      <c r="C3">
        <v>1.7900763750076294</v>
      </c>
    </row>
    <row r="4" spans="1:6" x14ac:dyDescent="0.35">
      <c r="A4">
        <v>2010.25</v>
      </c>
      <c r="C4">
        <v>1.7580145597457886</v>
      </c>
    </row>
    <row r="5" spans="1:6" x14ac:dyDescent="0.35">
      <c r="A5">
        <v>2010.375</v>
      </c>
      <c r="C5">
        <v>1.728580117225647</v>
      </c>
    </row>
    <row r="6" spans="1:6" x14ac:dyDescent="0.35">
      <c r="A6">
        <v>2010.5</v>
      </c>
      <c r="C6">
        <v>1.7015575170516968</v>
      </c>
    </row>
    <row r="7" spans="1:6" x14ac:dyDescent="0.35">
      <c r="A7">
        <v>2010.625</v>
      </c>
      <c r="C7">
        <v>1.6767493486404419</v>
      </c>
    </row>
    <row r="8" spans="1:6" x14ac:dyDescent="0.35">
      <c r="A8">
        <v>2010.75</v>
      </c>
      <c r="C8">
        <v>1.6539740562438965</v>
      </c>
    </row>
    <row r="9" spans="1:6" x14ac:dyDescent="0.35">
      <c r="A9">
        <v>2010.875</v>
      </c>
      <c r="C9">
        <v>1.6330651044845581</v>
      </c>
    </row>
    <row r="10" spans="1:6" x14ac:dyDescent="0.35">
      <c r="A10">
        <v>2011</v>
      </c>
      <c r="C10">
        <v>1.6138694286346436</v>
      </c>
    </row>
    <row r="11" spans="1:6" x14ac:dyDescent="0.35">
      <c r="A11">
        <v>2011.125</v>
      </c>
      <c r="C11">
        <v>1.5962468385696411</v>
      </c>
    </row>
    <row r="12" spans="1:6" x14ac:dyDescent="0.35">
      <c r="A12">
        <v>2011.25</v>
      </c>
      <c r="C12">
        <v>1.5800682306289673</v>
      </c>
    </row>
    <row r="13" spans="1:6" x14ac:dyDescent="0.35">
      <c r="A13">
        <v>2011.375</v>
      </c>
      <c r="C13">
        <v>1.5652154684066772</v>
      </c>
    </row>
    <row r="14" spans="1:6" x14ac:dyDescent="0.35">
      <c r="A14">
        <v>2011.5</v>
      </c>
      <c r="C14">
        <v>1.5515797138214111</v>
      </c>
    </row>
    <row r="15" spans="1:6" x14ac:dyDescent="0.35">
      <c r="A15">
        <v>2011.625</v>
      </c>
      <c r="C15">
        <v>1.539061427116394</v>
      </c>
    </row>
    <row r="16" spans="1:6" x14ac:dyDescent="0.35">
      <c r="A16">
        <v>2011.75</v>
      </c>
      <c r="C16">
        <v>1.5275688171386719</v>
      </c>
    </row>
    <row r="17" spans="1:3" x14ac:dyDescent="0.35">
      <c r="A17">
        <v>2011.875</v>
      </c>
      <c r="C17">
        <v>1.5170180797576904</v>
      </c>
    </row>
    <row r="18" spans="1:3" x14ac:dyDescent="0.35">
      <c r="A18">
        <v>2012</v>
      </c>
      <c r="C18">
        <v>1.5073318481445313</v>
      </c>
    </row>
    <row r="19" spans="1:3" x14ac:dyDescent="0.35">
      <c r="A19">
        <v>2012.125</v>
      </c>
      <c r="C19">
        <v>1.4984394311904907</v>
      </c>
    </row>
    <row r="20" spans="1:3" x14ac:dyDescent="0.35">
      <c r="A20">
        <v>2012.25</v>
      </c>
      <c r="C20">
        <v>1.4902756214141846</v>
      </c>
    </row>
    <row r="21" spans="1:3" x14ac:dyDescent="0.35">
      <c r="A21">
        <v>2012.375</v>
      </c>
      <c r="C21">
        <v>1.4827808141708374</v>
      </c>
    </row>
    <row r="22" spans="1:3" x14ac:dyDescent="0.35">
      <c r="A22">
        <v>2012.5</v>
      </c>
      <c r="C22">
        <v>1.4759001731872559</v>
      </c>
    </row>
    <row r="23" spans="1:3" x14ac:dyDescent="0.35">
      <c r="A23">
        <v>2012.625</v>
      </c>
      <c r="C23">
        <v>1.4695833921432495</v>
      </c>
    </row>
    <row r="24" spans="1:3" x14ac:dyDescent="0.35">
      <c r="A24">
        <v>2012.75</v>
      </c>
      <c r="C24">
        <v>1.4637840986251831</v>
      </c>
    </row>
    <row r="25" spans="1:3" x14ac:dyDescent="0.35">
      <c r="A25">
        <v>2012.875</v>
      </c>
      <c r="C25">
        <v>1.4584602117538452</v>
      </c>
    </row>
    <row r="26" spans="1:3" x14ac:dyDescent="0.35">
      <c r="A26">
        <v>2013</v>
      </c>
      <c r="C26">
        <v>1.4535725116729736</v>
      </c>
    </row>
    <row r="27" spans="1:3" x14ac:dyDescent="0.35">
      <c r="A27">
        <v>2013.125</v>
      </c>
      <c r="C27">
        <v>1.4490852355957031</v>
      </c>
    </row>
    <row r="28" spans="1:3" x14ac:dyDescent="0.35">
      <c r="A28">
        <v>2013.25</v>
      </c>
      <c r="C28">
        <v>1.4449658393859863</v>
      </c>
    </row>
    <row r="29" spans="1:3" x14ac:dyDescent="0.35">
      <c r="A29">
        <v>2013.375</v>
      </c>
      <c r="C29">
        <v>1.4411839246749878</v>
      </c>
    </row>
    <row r="30" spans="1:3" x14ac:dyDescent="0.35">
      <c r="A30">
        <v>2013.5</v>
      </c>
      <c r="C30">
        <v>1.4377118349075317</v>
      </c>
    </row>
    <row r="31" spans="1:3" x14ac:dyDescent="0.35">
      <c r="A31">
        <v>2013.625</v>
      </c>
      <c r="C31">
        <v>1.4345242977142334</v>
      </c>
    </row>
    <row r="32" spans="1:3" x14ac:dyDescent="0.35">
      <c r="A32">
        <v>2013.75</v>
      </c>
      <c r="C32">
        <v>1.4315980672836304</v>
      </c>
    </row>
    <row r="33" spans="1:6" x14ac:dyDescent="0.35">
      <c r="A33">
        <v>2013.875</v>
      </c>
      <c r="C33">
        <v>1.428911566734314</v>
      </c>
    </row>
    <row r="34" spans="1:6" x14ac:dyDescent="0.35">
      <c r="A34">
        <v>2014</v>
      </c>
      <c r="C34">
        <v>1.4264451265335083</v>
      </c>
      <c r="F34">
        <v>2.74</v>
      </c>
    </row>
    <row r="35" spans="1:6" x14ac:dyDescent="0.35">
      <c r="A35">
        <v>2014.125</v>
      </c>
      <c r="C35">
        <v>1.4241809844970703</v>
      </c>
    </row>
    <row r="36" spans="1:6" x14ac:dyDescent="0.35">
      <c r="A36">
        <v>2014.25</v>
      </c>
      <c r="C36">
        <v>1.4221022129058838</v>
      </c>
    </row>
    <row r="37" spans="1:6" x14ac:dyDescent="0.35">
      <c r="A37">
        <v>2014.375</v>
      </c>
      <c r="C37">
        <v>1.4201937913894653</v>
      </c>
    </row>
    <row r="38" spans="1:6" x14ac:dyDescent="0.35">
      <c r="A38">
        <v>2014.5</v>
      </c>
      <c r="C38">
        <v>1.4184418916702271</v>
      </c>
    </row>
    <row r="39" spans="1:6" x14ac:dyDescent="0.35">
      <c r="A39">
        <v>2014.625</v>
      </c>
      <c r="C39">
        <v>1.4168334007263184</v>
      </c>
    </row>
    <row r="40" spans="1:6" x14ac:dyDescent="0.35">
      <c r="A40">
        <v>2014.75</v>
      </c>
      <c r="C40">
        <v>1.4153567552566528</v>
      </c>
    </row>
    <row r="41" spans="1:6" x14ac:dyDescent="0.35">
      <c r="A41">
        <v>2014.875</v>
      </c>
      <c r="C41">
        <v>1.4140011072158813</v>
      </c>
    </row>
    <row r="42" spans="1:6" x14ac:dyDescent="0.35">
      <c r="A42">
        <v>2015</v>
      </c>
      <c r="C42">
        <v>1.4127565622329712</v>
      </c>
      <c r="F42">
        <v>2.85</v>
      </c>
    </row>
    <row r="43" spans="1:6" x14ac:dyDescent="0.35">
      <c r="A43">
        <v>2015.125</v>
      </c>
      <c r="C43">
        <v>1.4116140604019165</v>
      </c>
    </row>
    <row r="44" spans="1:6" x14ac:dyDescent="0.35">
      <c r="A44">
        <v>2015.25</v>
      </c>
      <c r="C44">
        <v>1.4105651378631592</v>
      </c>
    </row>
    <row r="45" spans="1:6" x14ac:dyDescent="0.35">
      <c r="A45">
        <v>2015.375</v>
      </c>
      <c r="C45">
        <v>1.409602165222168</v>
      </c>
    </row>
    <row r="46" spans="1:6" x14ac:dyDescent="0.35">
      <c r="A46">
        <v>2015.5</v>
      </c>
      <c r="C46">
        <v>1.4087181091308594</v>
      </c>
    </row>
    <row r="47" spans="1:6" x14ac:dyDescent="0.35">
      <c r="A47">
        <v>2015.625</v>
      </c>
      <c r="C47">
        <v>1.4079064130783081</v>
      </c>
    </row>
    <row r="48" spans="1:6" x14ac:dyDescent="0.35">
      <c r="A48">
        <v>2015.75</v>
      </c>
      <c r="C48">
        <v>1.4071613550186157</v>
      </c>
    </row>
    <row r="49" spans="1:6" x14ac:dyDescent="0.35">
      <c r="A49">
        <v>2015.875</v>
      </c>
      <c r="C49">
        <v>1.4064773321151733</v>
      </c>
    </row>
    <row r="50" spans="1:6" x14ac:dyDescent="0.35">
      <c r="A50">
        <v>2016</v>
      </c>
      <c r="C50">
        <v>1.4058493375778198</v>
      </c>
      <c r="F50">
        <v>1.1100000000000001</v>
      </c>
    </row>
    <row r="51" spans="1:6" x14ac:dyDescent="0.35">
      <c r="A51">
        <v>2016.125</v>
      </c>
      <c r="C51">
        <v>1.4052727222442627</v>
      </c>
    </row>
    <row r="52" spans="1:6" x14ac:dyDescent="0.35">
      <c r="A52">
        <v>2016.25</v>
      </c>
      <c r="C52">
        <v>1.4047434329986572</v>
      </c>
    </row>
    <row r="53" spans="1:6" x14ac:dyDescent="0.35">
      <c r="A53">
        <v>2016.375</v>
      </c>
      <c r="C53">
        <v>1.4042575359344482</v>
      </c>
    </row>
    <row r="54" spans="1:6" x14ac:dyDescent="0.35">
      <c r="A54">
        <v>2016.5</v>
      </c>
      <c r="C54">
        <v>1.4038114547729492</v>
      </c>
    </row>
    <row r="55" spans="1:6" x14ac:dyDescent="0.35">
      <c r="A55">
        <v>2016.625</v>
      </c>
      <c r="C55">
        <v>1.4034018516540527</v>
      </c>
    </row>
    <row r="56" spans="1:6" x14ac:dyDescent="0.35">
      <c r="A56">
        <v>2016.75</v>
      </c>
      <c r="C56">
        <v>1.4030258655548096</v>
      </c>
    </row>
    <row r="57" spans="1:6" x14ac:dyDescent="0.35">
      <c r="A57">
        <v>2016.875</v>
      </c>
      <c r="C57">
        <v>1.4026807546615601</v>
      </c>
    </row>
    <row r="58" spans="1:6" x14ac:dyDescent="0.35">
      <c r="A58">
        <v>2017</v>
      </c>
      <c r="C58">
        <v>1.4023637771606445</v>
      </c>
    </row>
    <row r="59" spans="1:6" x14ac:dyDescent="0.35">
      <c r="A59">
        <v>2017.125</v>
      </c>
      <c r="C59">
        <v>1.4020729064941406</v>
      </c>
    </row>
    <row r="60" spans="1:6" x14ac:dyDescent="0.35">
      <c r="A60">
        <v>2017.25</v>
      </c>
      <c r="C60">
        <v>1.4018058776855469</v>
      </c>
    </row>
    <row r="61" spans="1:6" x14ac:dyDescent="0.35">
      <c r="A61">
        <v>2017.375</v>
      </c>
      <c r="C61">
        <v>1.4015606641769409</v>
      </c>
    </row>
    <row r="62" spans="1:6" x14ac:dyDescent="0.35">
      <c r="A62">
        <v>2017.5</v>
      </c>
      <c r="C62">
        <v>1.4013354778289795</v>
      </c>
    </row>
    <row r="63" spans="1:6" x14ac:dyDescent="0.35">
      <c r="A63">
        <v>2017.625</v>
      </c>
      <c r="C63">
        <v>1.401128888130188</v>
      </c>
    </row>
    <row r="64" spans="1:6" x14ac:dyDescent="0.35">
      <c r="A64">
        <v>2017.75</v>
      </c>
      <c r="C64">
        <v>1.4009391069412231</v>
      </c>
    </row>
    <row r="65" spans="1:6" x14ac:dyDescent="0.35">
      <c r="A65">
        <v>2017.875</v>
      </c>
      <c r="C65">
        <v>1.4007649421691895</v>
      </c>
    </row>
    <row r="66" spans="1:6" x14ac:dyDescent="0.35">
      <c r="A66">
        <v>2018</v>
      </c>
      <c r="C66">
        <v>1.4006050825119019</v>
      </c>
      <c r="F66">
        <v>1.48</v>
      </c>
    </row>
    <row r="67" spans="1:6" x14ac:dyDescent="0.35">
      <c r="A67">
        <v>2018.125</v>
      </c>
      <c r="C67">
        <v>1.4004582166671753</v>
      </c>
    </row>
    <row r="68" spans="1:6" x14ac:dyDescent="0.35">
      <c r="A68">
        <v>2018.25</v>
      </c>
      <c r="C68">
        <v>1.4003235101699829</v>
      </c>
    </row>
    <row r="69" spans="1:6" x14ac:dyDescent="0.35">
      <c r="A69">
        <v>2018.375</v>
      </c>
      <c r="C69">
        <v>1.4001997709274292</v>
      </c>
    </row>
    <row r="70" spans="1:6" x14ac:dyDescent="0.35">
      <c r="A70">
        <v>2018.5</v>
      </c>
      <c r="C70">
        <v>1.4000861644744873</v>
      </c>
    </row>
    <row r="71" spans="1:6" x14ac:dyDescent="0.35">
      <c r="A71">
        <v>2018.625</v>
      </c>
      <c r="C71">
        <v>1.3999818563461304</v>
      </c>
    </row>
    <row r="72" spans="1:6" x14ac:dyDescent="0.35">
      <c r="A72">
        <v>2018.75</v>
      </c>
      <c r="C72">
        <v>1.3998861312866211</v>
      </c>
    </row>
    <row r="73" spans="1:6" x14ac:dyDescent="0.35">
      <c r="A73">
        <v>2018.875</v>
      </c>
      <c r="C73">
        <v>1.3997982740402222</v>
      </c>
    </row>
    <row r="74" spans="1:6" x14ac:dyDescent="0.35">
      <c r="A74">
        <v>2019</v>
      </c>
      <c r="C74">
        <v>1.3997175693511963</v>
      </c>
    </row>
    <row r="75" spans="1:6" x14ac:dyDescent="0.35">
      <c r="A75">
        <v>2019.125</v>
      </c>
      <c r="C75">
        <v>1.3996434211730957</v>
      </c>
    </row>
    <row r="76" spans="1:6" x14ac:dyDescent="0.35">
      <c r="A76">
        <v>2019.25</v>
      </c>
      <c r="C76">
        <v>1.3995754718780518</v>
      </c>
    </row>
    <row r="77" spans="1:6" x14ac:dyDescent="0.35">
      <c r="A77">
        <v>2019.375</v>
      </c>
      <c r="C77">
        <v>1.3995130062103271</v>
      </c>
    </row>
    <row r="78" spans="1:6" x14ac:dyDescent="0.35">
      <c r="A78">
        <v>2019.5</v>
      </c>
      <c r="C78">
        <v>1.3994556665420532</v>
      </c>
    </row>
    <row r="79" spans="1:6" x14ac:dyDescent="0.35">
      <c r="A79">
        <v>2019.625</v>
      </c>
      <c r="C79">
        <v>1.3994030952453613</v>
      </c>
    </row>
    <row r="80" spans="1:6" x14ac:dyDescent="0.35">
      <c r="A80">
        <v>2019.75</v>
      </c>
      <c r="C80">
        <v>1.3993548154830933</v>
      </c>
    </row>
    <row r="81" spans="1:3" x14ac:dyDescent="0.35">
      <c r="A81">
        <v>2019.875</v>
      </c>
      <c r="C81">
        <v>1.3993104696273804</v>
      </c>
    </row>
    <row r="82" spans="1:3" x14ac:dyDescent="0.35">
      <c r="A82">
        <v>2020</v>
      </c>
      <c r="C82">
        <v>1.399269700050354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37AD-B1ED-4D17-B3D0-472C13E5AF5A}">
  <dimension ref="B1:X84"/>
  <sheetViews>
    <sheetView topLeftCell="A70" workbookViewId="0">
      <selection activeCell="K2" sqref="K2"/>
    </sheetView>
  </sheetViews>
  <sheetFormatPr defaultRowHeight="14.5" x14ac:dyDescent="0.35"/>
  <cols>
    <col min="6" max="6" width="9.81640625" bestFit="1" customWidth="1"/>
  </cols>
  <sheetData>
    <row r="1" spans="4:24" x14ac:dyDescent="0.35">
      <c r="G1" t="s">
        <v>0</v>
      </c>
      <c r="H1" t="s">
        <v>224</v>
      </c>
      <c r="J1" t="s">
        <v>225</v>
      </c>
    </row>
    <row r="2" spans="4:24" x14ac:dyDescent="0.35">
      <c r="D2">
        <v>1.5</v>
      </c>
      <c r="E2">
        <f t="shared" ref="E2:E7" si="0">(D2*F2)</f>
        <v>15</v>
      </c>
      <c r="F2">
        <v>10</v>
      </c>
      <c r="G2">
        <v>2010</v>
      </c>
      <c r="H2">
        <v>18.5</v>
      </c>
      <c r="J2">
        <v>18.5</v>
      </c>
      <c r="K2">
        <f t="shared" ref="K2:K7" si="1">(J2*0.18)</f>
        <v>3.33</v>
      </c>
      <c r="O2" t="s">
        <v>185</v>
      </c>
      <c r="P2" t="s">
        <v>190</v>
      </c>
      <c r="Q2" t="s">
        <v>212</v>
      </c>
      <c r="R2" t="s">
        <v>211</v>
      </c>
      <c r="T2" t="s">
        <v>185</v>
      </c>
      <c r="U2" t="s">
        <v>191</v>
      </c>
      <c r="V2" t="s">
        <v>197</v>
      </c>
      <c r="X2" t="s">
        <v>213</v>
      </c>
    </row>
    <row r="3" spans="4:24" x14ac:dyDescent="0.35">
      <c r="D3">
        <v>0.4</v>
      </c>
      <c r="E3">
        <f t="shared" si="0"/>
        <v>4.8000000000000007</v>
      </c>
      <c r="F3">
        <v>12</v>
      </c>
      <c r="G3">
        <v>2012</v>
      </c>
      <c r="H3">
        <f>(H2+E2-K2)</f>
        <v>30.17</v>
      </c>
      <c r="J3">
        <v>29</v>
      </c>
      <c r="K3">
        <f t="shared" si="1"/>
        <v>5.22</v>
      </c>
      <c r="O3">
        <v>2010</v>
      </c>
      <c r="P3" t="s">
        <v>210</v>
      </c>
      <c r="Q3">
        <v>18.5</v>
      </c>
      <c r="R3">
        <v>18.5</v>
      </c>
      <c r="T3">
        <v>2010</v>
      </c>
      <c r="U3" t="s">
        <v>214</v>
      </c>
      <c r="V3">
        <v>1.8300000429153442</v>
      </c>
      <c r="X3">
        <v>1.83</v>
      </c>
    </row>
    <row r="4" spans="4:24" x14ac:dyDescent="0.35">
      <c r="D4">
        <v>0.4</v>
      </c>
      <c r="E4">
        <f t="shared" si="0"/>
        <v>5.2</v>
      </c>
      <c r="F4">
        <v>13</v>
      </c>
      <c r="G4">
        <v>2013</v>
      </c>
      <c r="H4">
        <f>(H3+E3-K3)</f>
        <v>29.75</v>
      </c>
      <c r="J4">
        <v>29.9</v>
      </c>
      <c r="K4">
        <f t="shared" si="1"/>
        <v>5.3819999999999997</v>
      </c>
      <c r="O4">
        <v>2011</v>
      </c>
      <c r="Q4">
        <v>20.534999847412109</v>
      </c>
      <c r="T4">
        <v>2011</v>
      </c>
      <c r="V4">
        <v>1.6390000581741333</v>
      </c>
    </row>
    <row r="5" spans="4:24" x14ac:dyDescent="0.35">
      <c r="D5">
        <v>0.4</v>
      </c>
      <c r="E5">
        <f t="shared" si="0"/>
        <v>6</v>
      </c>
      <c r="F5">
        <v>15</v>
      </c>
      <c r="G5">
        <v>2015</v>
      </c>
      <c r="H5">
        <f>(H4+E4-K4)</f>
        <v>29.568000000000005</v>
      </c>
      <c r="J5">
        <v>30.65</v>
      </c>
      <c r="K5">
        <f t="shared" si="1"/>
        <v>5.5169999999999995</v>
      </c>
      <c r="O5">
        <v>2012</v>
      </c>
      <c r="Q5">
        <v>22.468250274658203</v>
      </c>
      <c r="T5">
        <v>2012</v>
      </c>
      <c r="V5">
        <v>1.4815444946289063</v>
      </c>
    </row>
    <row r="6" spans="4:24" x14ac:dyDescent="0.35">
      <c r="D6">
        <v>0.5</v>
      </c>
      <c r="E6">
        <f t="shared" si="0"/>
        <v>9</v>
      </c>
      <c r="F6">
        <v>18</v>
      </c>
      <c r="G6">
        <v>2018</v>
      </c>
      <c r="H6">
        <f>(H5+E5-K5)</f>
        <v>30.051000000000005</v>
      </c>
      <c r="J6">
        <v>30</v>
      </c>
      <c r="K6">
        <f t="shared" si="1"/>
        <v>5.3999999999999995</v>
      </c>
      <c r="O6">
        <v>2013</v>
      </c>
      <c r="Q6">
        <v>24.304838180541992</v>
      </c>
      <c r="R6">
        <v>29.9</v>
      </c>
      <c r="T6">
        <v>2013</v>
      </c>
      <c r="V6">
        <v>1.4273097515106201</v>
      </c>
      <c r="X6">
        <v>4.3</v>
      </c>
    </row>
    <row r="7" spans="4:24" x14ac:dyDescent="0.35">
      <c r="D7">
        <v>0.4</v>
      </c>
      <c r="E7">
        <f t="shared" si="0"/>
        <v>8</v>
      </c>
      <c r="F7">
        <v>20</v>
      </c>
      <c r="G7">
        <v>2020</v>
      </c>
      <c r="H7">
        <f>(H6+E6-K6)</f>
        <v>33.651000000000003</v>
      </c>
      <c r="J7">
        <v>34</v>
      </c>
      <c r="K7">
        <f t="shared" si="1"/>
        <v>6.12</v>
      </c>
      <c r="O7">
        <v>2014</v>
      </c>
      <c r="Q7">
        <v>26.049594879150391</v>
      </c>
      <c r="R7">
        <v>86</v>
      </c>
      <c r="T7">
        <v>2014</v>
      </c>
      <c r="V7">
        <v>1.4086289405822754</v>
      </c>
      <c r="X7">
        <v>2.25</v>
      </c>
    </row>
    <row r="8" spans="4:24" x14ac:dyDescent="0.35">
      <c r="O8">
        <v>2015</v>
      </c>
      <c r="Q8">
        <v>27.707115173339844</v>
      </c>
      <c r="R8">
        <v>30.65</v>
      </c>
      <c r="T8">
        <v>2015</v>
      </c>
      <c r="V8">
        <v>1.4021943807601929</v>
      </c>
      <c r="X8">
        <v>2.9</v>
      </c>
    </row>
    <row r="9" spans="4:24" x14ac:dyDescent="0.35">
      <c r="O9">
        <v>2016</v>
      </c>
      <c r="Q9">
        <v>29.281759262084961</v>
      </c>
      <c r="T9">
        <v>2016</v>
      </c>
      <c r="V9">
        <v>1.3999780416488647</v>
      </c>
    </row>
    <row r="10" spans="4:24" x14ac:dyDescent="0.35">
      <c r="O10">
        <v>2017</v>
      </c>
      <c r="Q10">
        <v>30.777671813964844</v>
      </c>
      <c r="R10">
        <v>44</v>
      </c>
      <c r="T10">
        <v>2017</v>
      </c>
      <c r="V10">
        <v>1.3992146253585815</v>
      </c>
      <c r="X10">
        <v>3</v>
      </c>
    </row>
    <row r="11" spans="4:24" x14ac:dyDescent="0.35">
      <c r="O11">
        <v>2018</v>
      </c>
      <c r="Q11">
        <v>32.198787689208984</v>
      </c>
      <c r="R11">
        <v>30</v>
      </c>
      <c r="T11">
        <v>2018</v>
      </c>
      <c r="V11">
        <v>1.3989517688751221</v>
      </c>
      <c r="X11">
        <v>2.0150000000000001</v>
      </c>
    </row>
    <row r="12" spans="4:24" x14ac:dyDescent="0.35">
      <c r="O12">
        <v>2019</v>
      </c>
      <c r="Q12">
        <v>33.548847198486328</v>
      </c>
      <c r="T12">
        <v>2019</v>
      </c>
      <c r="V12">
        <v>1.3988611698150635</v>
      </c>
    </row>
    <row r="13" spans="4:24" x14ac:dyDescent="0.35">
      <c r="O13">
        <v>2020</v>
      </c>
      <c r="Q13">
        <v>34.831405639648438</v>
      </c>
      <c r="R13">
        <v>34</v>
      </c>
      <c r="T13">
        <v>2020</v>
      </c>
      <c r="V13">
        <v>1.3988299369812012</v>
      </c>
      <c r="X13">
        <v>2.3849999999999998</v>
      </c>
    </row>
    <row r="19" spans="2:15" x14ac:dyDescent="0.35">
      <c r="B19" t="s">
        <v>0</v>
      </c>
      <c r="D19" t="s">
        <v>209</v>
      </c>
      <c r="E19" t="s">
        <v>185</v>
      </c>
      <c r="F19" t="s">
        <v>219</v>
      </c>
      <c r="H19" t="s">
        <v>185</v>
      </c>
      <c r="I19" t="s">
        <v>190</v>
      </c>
      <c r="J19" t="s">
        <v>224</v>
      </c>
      <c r="K19" t="s">
        <v>225</v>
      </c>
      <c r="L19" t="s">
        <v>185</v>
      </c>
      <c r="M19" t="s">
        <v>191</v>
      </c>
      <c r="N19" t="s">
        <v>223</v>
      </c>
      <c r="O19" t="s">
        <v>222</v>
      </c>
    </row>
    <row r="20" spans="2:15" x14ac:dyDescent="0.35">
      <c r="B20">
        <v>2010</v>
      </c>
      <c r="C20">
        <v>1</v>
      </c>
      <c r="D20">
        <v>18.5</v>
      </c>
      <c r="E20">
        <v>2012</v>
      </c>
      <c r="F20" t="s">
        <v>220</v>
      </c>
      <c r="H20">
        <v>2012</v>
      </c>
      <c r="I20" t="s">
        <v>221</v>
      </c>
      <c r="J20">
        <v>29.899999618530273</v>
      </c>
      <c r="K20">
        <v>29</v>
      </c>
      <c r="L20">
        <v>2012</v>
      </c>
      <c r="M20" t="s">
        <v>221</v>
      </c>
      <c r="N20">
        <v>4.3000001907348633</v>
      </c>
      <c r="O20">
        <v>4.3</v>
      </c>
    </row>
    <row r="21" spans="2:15" x14ac:dyDescent="0.35">
      <c r="B21">
        <v>2013</v>
      </c>
      <c r="C21">
        <v>2</v>
      </c>
      <c r="D21">
        <v>29.9</v>
      </c>
      <c r="E21">
        <v>2012.125</v>
      </c>
      <c r="H21">
        <v>2012.125</v>
      </c>
      <c r="J21">
        <v>30.027250289916992</v>
      </c>
      <c r="L21">
        <v>2012.125</v>
      </c>
      <c r="N21">
        <v>4.0987892150878906</v>
      </c>
    </row>
    <row r="22" spans="2:15" x14ac:dyDescent="0.35">
      <c r="B22">
        <v>2014</v>
      </c>
      <c r="C22">
        <v>3</v>
      </c>
      <c r="D22">
        <v>86</v>
      </c>
      <c r="E22">
        <v>2012.25</v>
      </c>
      <c r="H22">
        <v>2012.25</v>
      </c>
      <c r="J22">
        <v>30.154006958007813</v>
      </c>
      <c r="L22">
        <v>2012.25</v>
      </c>
      <c r="N22">
        <v>3.9155750274658203</v>
      </c>
    </row>
    <row r="23" spans="2:15" x14ac:dyDescent="0.35">
      <c r="B23">
        <v>2015</v>
      </c>
      <c r="C23">
        <v>4</v>
      </c>
      <c r="D23">
        <v>30.65</v>
      </c>
      <c r="E23">
        <v>2012.375</v>
      </c>
      <c r="H23">
        <v>2012.375</v>
      </c>
      <c r="J23">
        <v>30.280290603637695</v>
      </c>
      <c r="L23">
        <v>2012.375</v>
      </c>
      <c r="N23">
        <v>3.748748779296875</v>
      </c>
    </row>
    <row r="24" spans="2:15" x14ac:dyDescent="0.35">
      <c r="B24">
        <v>2017</v>
      </c>
      <c r="C24">
        <v>5</v>
      </c>
      <c r="D24">
        <v>44</v>
      </c>
      <c r="E24">
        <v>2012.5</v>
      </c>
      <c r="H24">
        <v>2012.5</v>
      </c>
      <c r="J24">
        <v>30.406118392944336</v>
      </c>
      <c r="L24">
        <v>2012.5</v>
      </c>
      <c r="N24">
        <v>3.596843957901001</v>
      </c>
    </row>
    <row r="25" spans="2:15" x14ac:dyDescent="0.35">
      <c r="B25">
        <v>2018</v>
      </c>
      <c r="C25">
        <v>7</v>
      </c>
      <c r="D25">
        <v>30</v>
      </c>
      <c r="E25">
        <v>2012.625</v>
      </c>
      <c r="H25">
        <v>2012.625</v>
      </c>
      <c r="J25">
        <v>30.53150749206543</v>
      </c>
      <c r="L25">
        <v>2012.625</v>
      </c>
      <c r="N25">
        <v>3.4585261344909668</v>
      </c>
    </row>
    <row r="26" spans="2:15" x14ac:dyDescent="0.35">
      <c r="B26">
        <v>2020</v>
      </c>
      <c r="C26">
        <v>8</v>
      </c>
      <c r="D26">
        <v>34</v>
      </c>
      <c r="E26">
        <v>2012.75</v>
      </c>
      <c r="H26">
        <v>2012.75</v>
      </c>
      <c r="J26">
        <v>30.656473159790039</v>
      </c>
      <c r="L26">
        <v>2012.75</v>
      </c>
      <c r="N26">
        <v>3.3325803279876709</v>
      </c>
    </row>
    <row r="27" spans="2:15" x14ac:dyDescent="0.35">
      <c r="E27">
        <v>2012.875</v>
      </c>
      <c r="H27">
        <v>2012.875</v>
      </c>
      <c r="J27">
        <v>30.781032562255859</v>
      </c>
      <c r="L27">
        <v>2012.875</v>
      </c>
      <c r="N27">
        <v>3.2178995609283447</v>
      </c>
    </row>
    <row r="28" spans="2:15" x14ac:dyDescent="0.35">
      <c r="C28">
        <v>10</v>
      </c>
      <c r="D28">
        <v>18.5</v>
      </c>
      <c r="E28">
        <v>2013</v>
      </c>
      <c r="H28">
        <v>2013</v>
      </c>
      <c r="J28">
        <v>30.905202865600586</v>
      </c>
      <c r="K28">
        <v>29.9</v>
      </c>
      <c r="L28">
        <v>2013</v>
      </c>
      <c r="N28">
        <v>3.1134762763977051</v>
      </c>
      <c r="O28">
        <v>4.3</v>
      </c>
    </row>
    <row r="29" spans="2:15" x14ac:dyDescent="0.35">
      <c r="C29">
        <v>12</v>
      </c>
      <c r="D29">
        <v>29.9</v>
      </c>
      <c r="E29">
        <v>2013.125</v>
      </c>
      <c r="H29">
        <v>2013.125</v>
      </c>
      <c r="J29">
        <v>31.028999328613281</v>
      </c>
      <c r="L29">
        <v>2013.125</v>
      </c>
      <c r="N29">
        <v>3.0183930397033691</v>
      </c>
    </row>
    <row r="30" spans="2:15" x14ac:dyDescent="0.35">
      <c r="C30">
        <v>15</v>
      </c>
      <c r="D30">
        <v>86</v>
      </c>
      <c r="E30">
        <v>2013.25</v>
      </c>
      <c r="H30">
        <v>2013.25</v>
      </c>
      <c r="J30">
        <v>31.152439117431641</v>
      </c>
      <c r="L30">
        <v>2013.25</v>
      </c>
      <c r="N30">
        <v>2.9318146705627441</v>
      </c>
    </row>
    <row r="31" spans="2:15" x14ac:dyDescent="0.35">
      <c r="C31">
        <v>16</v>
      </c>
      <c r="D31">
        <v>30.65</v>
      </c>
      <c r="E31">
        <v>2013.375</v>
      </c>
      <c r="H31">
        <v>2013.375</v>
      </c>
      <c r="J31">
        <v>31.275535583496094</v>
      </c>
      <c r="L31">
        <v>2013.375</v>
      </c>
      <c r="N31">
        <v>2.8529801368713379</v>
      </c>
    </row>
    <row r="32" spans="2:15" x14ac:dyDescent="0.35">
      <c r="C32">
        <v>18</v>
      </c>
      <c r="D32">
        <v>44</v>
      </c>
      <c r="E32">
        <v>2013.5</v>
      </c>
      <c r="H32">
        <v>2013.5</v>
      </c>
      <c r="J32">
        <v>31.39830207824707</v>
      </c>
      <c r="L32">
        <v>2013.5</v>
      </c>
      <c r="N32">
        <v>2.7811968326568604</v>
      </c>
    </row>
    <row r="33" spans="3:15" x14ac:dyDescent="0.35">
      <c r="C33">
        <v>19</v>
      </c>
      <c r="D33">
        <v>30</v>
      </c>
      <c r="E33">
        <v>2013.625</v>
      </c>
      <c r="H33">
        <v>2013.625</v>
      </c>
      <c r="J33">
        <v>31.520755767822266</v>
      </c>
      <c r="L33">
        <v>2013.625</v>
      </c>
      <c r="N33">
        <v>2.7158341407775879</v>
      </c>
    </row>
    <row r="34" spans="3:15" x14ac:dyDescent="0.35">
      <c r="C34">
        <v>20</v>
      </c>
      <c r="D34">
        <v>34</v>
      </c>
      <c r="E34">
        <v>2013.75</v>
      </c>
      <c r="H34">
        <v>2013.75</v>
      </c>
      <c r="J34">
        <v>31.642911911010742</v>
      </c>
      <c r="L34">
        <v>2013.75</v>
      </c>
      <c r="N34">
        <v>2.6563179492950439</v>
      </c>
    </row>
    <row r="35" spans="3:15" x14ac:dyDescent="0.35">
      <c r="D35">
        <f>AVERAGE(D28:D34)</f>
        <v>39.00714285714286</v>
      </c>
      <c r="E35">
        <v>2013.875</v>
      </c>
      <c r="H35">
        <v>2013.875</v>
      </c>
      <c r="J35">
        <v>31.764780044555664</v>
      </c>
      <c r="L35">
        <v>2013.875</v>
      </c>
      <c r="N35">
        <v>2.6021249294281006</v>
      </c>
    </row>
    <row r="36" spans="3:15" x14ac:dyDescent="0.35">
      <c r="E36">
        <v>2014</v>
      </c>
      <c r="H36">
        <v>2014</v>
      </c>
      <c r="J36">
        <v>31.886377334594727</v>
      </c>
      <c r="L36">
        <v>2014</v>
      </c>
      <c r="N36">
        <v>2.5527794361114502</v>
      </c>
    </row>
    <row r="37" spans="3:15" x14ac:dyDescent="0.35">
      <c r="E37">
        <v>2014.125</v>
      </c>
      <c r="H37">
        <v>2014.125</v>
      </c>
      <c r="J37">
        <v>32.007717132568359</v>
      </c>
      <c r="L37">
        <v>2014.125</v>
      </c>
      <c r="N37">
        <v>2.5078475475311279</v>
      </c>
    </row>
    <row r="38" spans="3:15" x14ac:dyDescent="0.35">
      <c r="E38">
        <v>2014.25</v>
      </c>
      <c r="H38">
        <v>2014.25</v>
      </c>
      <c r="J38">
        <v>32.128810882568359</v>
      </c>
      <c r="L38">
        <v>2014.25</v>
      </c>
      <c r="N38">
        <v>2.4669344425201416</v>
      </c>
    </row>
    <row r="39" spans="3:15" x14ac:dyDescent="0.35">
      <c r="E39">
        <v>2014.375</v>
      </c>
      <c r="H39">
        <v>2014.375</v>
      </c>
      <c r="J39">
        <v>32.249668121337891</v>
      </c>
      <c r="L39">
        <v>2014.375</v>
      </c>
      <c r="N39">
        <v>2.4296808242797852</v>
      </c>
    </row>
    <row r="40" spans="3:15" x14ac:dyDescent="0.35">
      <c r="E40">
        <v>2014.5</v>
      </c>
      <c r="H40">
        <v>2014.5</v>
      </c>
      <c r="J40">
        <v>32.370311737060547</v>
      </c>
      <c r="L40">
        <v>2014.5</v>
      </c>
      <c r="N40">
        <v>2.3957593441009521</v>
      </c>
    </row>
    <row r="41" spans="3:15" x14ac:dyDescent="0.35">
      <c r="E41">
        <v>2014.625</v>
      </c>
      <c r="H41">
        <v>2014.625</v>
      </c>
      <c r="J41">
        <v>32.490741729736328</v>
      </c>
      <c r="L41">
        <v>2014.625</v>
      </c>
      <c r="N41">
        <v>2.3648719787597656</v>
      </c>
    </row>
    <row r="42" spans="3:15" x14ac:dyDescent="0.35">
      <c r="E42">
        <v>2014.75</v>
      </c>
      <c r="H42">
        <v>2014.75</v>
      </c>
      <c r="J42">
        <v>32.610980987548828</v>
      </c>
      <c r="L42">
        <v>2014.75</v>
      </c>
      <c r="N42">
        <v>2.336747407913208</v>
      </c>
    </row>
    <row r="43" spans="3:15" x14ac:dyDescent="0.35">
      <c r="E43">
        <v>2014.875</v>
      </c>
      <c r="H43">
        <v>2014.875</v>
      </c>
      <c r="J43">
        <v>32.731033325195313</v>
      </c>
      <c r="L43">
        <v>2014.875</v>
      </c>
      <c r="N43">
        <v>2.3111381530761719</v>
      </c>
    </row>
    <row r="44" spans="3:15" x14ac:dyDescent="0.35">
      <c r="E44">
        <v>2015</v>
      </c>
      <c r="H44">
        <v>2015</v>
      </c>
      <c r="J44">
        <v>32.850914001464844</v>
      </c>
      <c r="K44">
        <v>30.5</v>
      </c>
      <c r="L44">
        <v>2015</v>
      </c>
      <c r="N44">
        <v>2.2878198623657227</v>
      </c>
      <c r="O44">
        <v>2.9</v>
      </c>
    </row>
    <row r="45" spans="3:15" x14ac:dyDescent="0.35">
      <c r="E45">
        <v>2015.125</v>
      </c>
      <c r="H45">
        <v>2015.125</v>
      </c>
      <c r="J45">
        <v>32.970630645751953</v>
      </c>
      <c r="L45">
        <v>2015.125</v>
      </c>
      <c r="N45">
        <v>2.2665870189666748</v>
      </c>
    </row>
    <row r="46" spans="3:15" x14ac:dyDescent="0.35">
      <c r="E46">
        <v>2015.25</v>
      </c>
      <c r="H46">
        <v>2015.25</v>
      </c>
      <c r="J46">
        <v>33.090202331542969</v>
      </c>
      <c r="L46">
        <v>2015.25</v>
      </c>
      <c r="N46">
        <v>2.24725341796875</v>
      </c>
    </row>
    <row r="47" spans="3:15" x14ac:dyDescent="0.35">
      <c r="E47">
        <v>2015.375</v>
      </c>
      <c r="H47">
        <v>2015.375</v>
      </c>
      <c r="J47">
        <v>33.209632873535156</v>
      </c>
      <c r="L47">
        <v>2015.375</v>
      </c>
      <c r="N47">
        <v>2.2296490669250488</v>
      </c>
    </row>
    <row r="48" spans="3:15" x14ac:dyDescent="0.35">
      <c r="E48">
        <v>2015.5</v>
      </c>
      <c r="H48">
        <v>2015.5</v>
      </c>
      <c r="J48">
        <v>33.328933715820313</v>
      </c>
      <c r="L48">
        <v>2015.5</v>
      </c>
      <c r="N48">
        <v>2.2136192321777344</v>
      </c>
    </row>
    <row r="49" spans="5:14" x14ac:dyDescent="0.35">
      <c r="E49">
        <v>2015.625</v>
      </c>
      <c r="H49">
        <v>2015.625</v>
      </c>
      <c r="J49">
        <v>33.448116302490234</v>
      </c>
      <c r="L49">
        <v>2015.625</v>
      </c>
      <c r="N49">
        <v>2.1990234851837158</v>
      </c>
    </row>
    <row r="50" spans="5:14" x14ac:dyDescent="0.35">
      <c r="E50">
        <v>2015.75</v>
      </c>
      <c r="H50">
        <v>2015.75</v>
      </c>
      <c r="J50">
        <v>33.567192077636719</v>
      </c>
      <c r="L50">
        <v>2015.75</v>
      </c>
      <c r="N50">
        <v>2.1857328414916992</v>
      </c>
    </row>
    <row r="51" spans="5:14" x14ac:dyDescent="0.35">
      <c r="E51">
        <v>2015.875</v>
      </c>
      <c r="H51">
        <v>2015.875</v>
      </c>
      <c r="J51">
        <v>33.686168670654297</v>
      </c>
      <c r="L51">
        <v>2015.875</v>
      </c>
      <c r="N51">
        <v>2.1736311912536621</v>
      </c>
    </row>
    <row r="52" spans="5:14" x14ac:dyDescent="0.35">
      <c r="E52">
        <v>2016</v>
      </c>
      <c r="H52">
        <v>2016</v>
      </c>
      <c r="J52">
        <v>33.805061340332031</v>
      </c>
      <c r="L52">
        <v>2016</v>
      </c>
      <c r="N52">
        <v>2.1626119613647461</v>
      </c>
    </row>
    <row r="53" spans="5:14" x14ac:dyDescent="0.35">
      <c r="E53">
        <v>2016.125</v>
      </c>
      <c r="H53">
        <v>2016.125</v>
      </c>
      <c r="J53">
        <v>33.923873901367188</v>
      </c>
      <c r="L53">
        <v>2016.125</v>
      </c>
      <c r="N53">
        <v>2.1525783538818359</v>
      </c>
    </row>
    <row r="54" spans="5:14" x14ac:dyDescent="0.35">
      <c r="E54">
        <v>2016.25</v>
      </c>
      <c r="H54">
        <v>2016.25</v>
      </c>
      <c r="J54">
        <v>34.042613983154297</v>
      </c>
      <c r="L54">
        <v>2016.25</v>
      </c>
      <c r="N54">
        <v>2.1434421539306641</v>
      </c>
    </row>
    <row r="55" spans="5:14" x14ac:dyDescent="0.35">
      <c r="E55">
        <v>2016.375</v>
      </c>
      <c r="H55">
        <v>2016.375</v>
      </c>
      <c r="J55">
        <v>34.161296844482422</v>
      </c>
      <c r="L55">
        <v>2016.375</v>
      </c>
      <c r="N55">
        <v>2.1351232528686523</v>
      </c>
    </row>
    <row r="56" spans="5:14" x14ac:dyDescent="0.35">
      <c r="E56">
        <v>2016.5</v>
      </c>
      <c r="H56">
        <v>2016.5</v>
      </c>
      <c r="J56">
        <v>34.279930114746094</v>
      </c>
      <c r="L56">
        <v>2016.5</v>
      </c>
      <c r="N56">
        <v>2.1275482177734375</v>
      </c>
    </row>
    <row r="57" spans="5:14" x14ac:dyDescent="0.35">
      <c r="E57">
        <v>2016.625</v>
      </c>
      <c r="H57">
        <v>2016.625</v>
      </c>
      <c r="J57">
        <v>34.398521423339844</v>
      </c>
      <c r="L57">
        <v>2016.625</v>
      </c>
      <c r="N57">
        <v>2.1206510066986084</v>
      </c>
    </row>
    <row r="58" spans="5:14" x14ac:dyDescent="0.35">
      <c r="E58">
        <v>2016.75</v>
      </c>
      <c r="H58">
        <v>2016.75</v>
      </c>
      <c r="J58">
        <v>34.517078399658203</v>
      </c>
      <c r="L58">
        <v>2016.75</v>
      </c>
      <c r="N58">
        <v>2.1143703460693359</v>
      </c>
    </row>
    <row r="59" spans="5:14" x14ac:dyDescent="0.35">
      <c r="E59">
        <v>2016.875</v>
      </c>
      <c r="H59">
        <v>2016.875</v>
      </c>
      <c r="J59">
        <v>34.635612487792969</v>
      </c>
      <c r="L59">
        <v>2016.875</v>
      </c>
      <c r="N59">
        <v>2.108651876449585</v>
      </c>
    </row>
    <row r="60" spans="5:14" x14ac:dyDescent="0.35">
      <c r="E60">
        <v>2017</v>
      </c>
      <c r="H60">
        <v>2017</v>
      </c>
      <c r="J60">
        <v>34.754127502441406</v>
      </c>
      <c r="L60">
        <v>2017</v>
      </c>
      <c r="N60">
        <v>2.1034445762634277</v>
      </c>
    </row>
    <row r="61" spans="5:14" x14ac:dyDescent="0.35">
      <c r="E61">
        <v>2017.125</v>
      </c>
      <c r="H61">
        <v>2017.125</v>
      </c>
      <c r="J61">
        <v>34.872638702392578</v>
      </c>
      <c r="L61">
        <v>2017.125</v>
      </c>
      <c r="N61">
        <v>2.098703145980835</v>
      </c>
    </row>
    <row r="62" spans="5:14" x14ac:dyDescent="0.35">
      <c r="E62">
        <v>2017.25</v>
      </c>
      <c r="H62">
        <v>2017.25</v>
      </c>
      <c r="J62">
        <v>34.991146087646484</v>
      </c>
      <c r="L62">
        <v>2017.25</v>
      </c>
      <c r="N62">
        <v>2.0943858623504639</v>
      </c>
    </row>
    <row r="63" spans="5:14" x14ac:dyDescent="0.35">
      <c r="E63">
        <v>2017.375</v>
      </c>
      <c r="H63">
        <v>2017.375</v>
      </c>
      <c r="J63">
        <v>35.109664916992188</v>
      </c>
      <c r="L63">
        <v>2017.375</v>
      </c>
      <c r="N63">
        <v>2.0904545783996582</v>
      </c>
    </row>
    <row r="64" spans="5:14" x14ac:dyDescent="0.35">
      <c r="E64">
        <v>2017.5</v>
      </c>
      <c r="H64">
        <v>2017.5</v>
      </c>
      <c r="J64">
        <v>35.228195190429688</v>
      </c>
      <c r="L64">
        <v>2017.5</v>
      </c>
      <c r="N64">
        <v>2.0868749618530273</v>
      </c>
    </row>
    <row r="65" spans="5:15" x14ac:dyDescent="0.35">
      <c r="E65">
        <v>2017.625</v>
      </c>
      <c r="H65">
        <v>2017.625</v>
      </c>
      <c r="J65">
        <v>35.346752166748047</v>
      </c>
      <c r="L65">
        <v>2017.625</v>
      </c>
      <c r="N65">
        <v>2.083615779876709</v>
      </c>
    </row>
    <row r="66" spans="5:15" x14ac:dyDescent="0.35">
      <c r="E66">
        <v>2017.75</v>
      </c>
      <c r="H66">
        <v>2017.75</v>
      </c>
      <c r="J66">
        <v>35.465339660644531</v>
      </c>
      <c r="L66">
        <v>2017.75</v>
      </c>
      <c r="N66">
        <v>2.0806477069854736</v>
      </c>
    </row>
    <row r="67" spans="5:15" x14ac:dyDescent="0.35">
      <c r="E67">
        <v>2017.875</v>
      </c>
      <c r="H67">
        <v>2017.875</v>
      </c>
      <c r="J67">
        <v>35.583961486816406</v>
      </c>
      <c r="L67">
        <v>2017.875</v>
      </c>
      <c r="N67">
        <v>2.0779454708099365</v>
      </c>
    </row>
    <row r="68" spans="5:15" x14ac:dyDescent="0.35">
      <c r="E68">
        <v>2018</v>
      </c>
      <c r="H68">
        <v>2018</v>
      </c>
      <c r="J68">
        <v>35.702632904052734</v>
      </c>
      <c r="K68">
        <v>30</v>
      </c>
      <c r="L68">
        <v>2018</v>
      </c>
      <c r="N68">
        <v>2.0754847526550293</v>
      </c>
      <c r="O68">
        <v>2.0150000000000001</v>
      </c>
    </row>
    <row r="69" spans="5:15" x14ac:dyDescent="0.35">
      <c r="E69">
        <v>2018.125</v>
      </c>
      <c r="H69">
        <v>2018.125</v>
      </c>
      <c r="J69">
        <v>35.821353912353516</v>
      </c>
      <c r="L69">
        <v>2018.125</v>
      </c>
      <c r="N69">
        <v>2.0732440948486328</v>
      </c>
    </row>
    <row r="70" spans="5:15" x14ac:dyDescent="0.35">
      <c r="E70">
        <v>2018.25</v>
      </c>
      <c r="H70">
        <v>2018.25</v>
      </c>
      <c r="J70">
        <v>35.940135955810547</v>
      </c>
      <c r="L70">
        <v>2018.25</v>
      </c>
      <c r="N70">
        <v>2.0712039470672607</v>
      </c>
    </row>
    <row r="71" spans="5:15" x14ac:dyDescent="0.35">
      <c r="E71">
        <v>2018.375</v>
      </c>
      <c r="H71">
        <v>2018.375</v>
      </c>
      <c r="J71">
        <v>36.058979034423828</v>
      </c>
      <c r="L71">
        <v>2018.375</v>
      </c>
      <c r="N71">
        <v>2.0693461894989014</v>
      </c>
    </row>
    <row r="72" spans="5:15" x14ac:dyDescent="0.35">
      <c r="E72">
        <v>2018.5</v>
      </c>
      <c r="H72">
        <v>2018.5</v>
      </c>
      <c r="J72">
        <v>36.177898406982422</v>
      </c>
      <c r="L72">
        <v>2018.5</v>
      </c>
      <c r="N72">
        <v>2.0676548480987549</v>
      </c>
    </row>
    <row r="73" spans="5:15" x14ac:dyDescent="0.35">
      <c r="E73">
        <v>2018.625</v>
      </c>
      <c r="H73">
        <v>2018.625</v>
      </c>
      <c r="J73">
        <v>36.296897888183594</v>
      </c>
      <c r="L73">
        <v>2018.625</v>
      </c>
      <c r="N73">
        <v>2.0661144256591797</v>
      </c>
    </row>
    <row r="74" spans="5:15" x14ac:dyDescent="0.35">
      <c r="E74">
        <v>2018.75</v>
      </c>
      <c r="H74">
        <v>2018.75</v>
      </c>
      <c r="J74">
        <v>36.415981292724609</v>
      </c>
      <c r="L74">
        <v>2018.75</v>
      </c>
      <c r="N74">
        <v>2.0647120475769043</v>
      </c>
    </row>
    <row r="75" spans="5:15" x14ac:dyDescent="0.35">
      <c r="E75">
        <v>2018.875</v>
      </c>
      <c r="H75">
        <v>2018.875</v>
      </c>
      <c r="J75">
        <v>36.53515625</v>
      </c>
      <c r="L75">
        <v>2018.875</v>
      </c>
      <c r="N75">
        <v>2.0634350776672363</v>
      </c>
    </row>
    <row r="76" spans="5:15" x14ac:dyDescent="0.35">
      <c r="E76">
        <v>2019</v>
      </c>
      <c r="H76">
        <v>2019</v>
      </c>
      <c r="J76">
        <v>36.654426574707031</v>
      </c>
      <c r="L76">
        <v>2019</v>
      </c>
      <c r="N76">
        <v>2.062272310256958</v>
      </c>
    </row>
    <row r="77" spans="5:15" x14ac:dyDescent="0.35">
      <c r="E77">
        <v>2019.125</v>
      </c>
      <c r="H77">
        <v>2019.125</v>
      </c>
      <c r="J77">
        <v>36.7738037109375</v>
      </c>
      <c r="L77">
        <v>2019.125</v>
      </c>
      <c r="N77">
        <v>2.061213493347168</v>
      </c>
    </row>
    <row r="78" spans="5:15" x14ac:dyDescent="0.35">
      <c r="E78">
        <v>2019.25</v>
      </c>
      <c r="H78">
        <v>2019.25</v>
      </c>
      <c r="J78">
        <v>36.893287658691406</v>
      </c>
      <c r="L78">
        <v>2019.25</v>
      </c>
      <c r="N78">
        <v>2.0602493286132813</v>
      </c>
    </row>
    <row r="79" spans="5:15" x14ac:dyDescent="0.35">
      <c r="E79">
        <v>2019.375</v>
      </c>
      <c r="H79">
        <v>2019.375</v>
      </c>
      <c r="J79">
        <v>37.012886047363281</v>
      </c>
      <c r="L79">
        <v>2019.375</v>
      </c>
      <c r="N79">
        <v>2.0593714714050293</v>
      </c>
    </row>
    <row r="80" spans="5:15" x14ac:dyDescent="0.35">
      <c r="E80">
        <v>2019.5</v>
      </c>
      <c r="H80">
        <v>2019.5</v>
      </c>
      <c r="J80">
        <v>37.132610321044922</v>
      </c>
      <c r="L80">
        <v>2019.5</v>
      </c>
      <c r="N80">
        <v>2.0585720539093018</v>
      </c>
    </row>
    <row r="81" spans="5:15" x14ac:dyDescent="0.35">
      <c r="E81">
        <v>2019.625</v>
      </c>
      <c r="H81">
        <v>2019.625</v>
      </c>
      <c r="J81">
        <v>37.252456665039063</v>
      </c>
      <c r="L81">
        <v>2019.625</v>
      </c>
      <c r="N81">
        <v>2.0578441619873047</v>
      </c>
    </row>
    <row r="82" spans="5:15" x14ac:dyDescent="0.35">
      <c r="E82">
        <v>2019.75</v>
      </c>
      <c r="H82">
        <v>2019.75</v>
      </c>
      <c r="J82">
        <v>37.3724365234375</v>
      </c>
      <c r="L82">
        <v>2019.75</v>
      </c>
      <c r="N82">
        <v>2.0571815967559814</v>
      </c>
    </row>
    <row r="83" spans="5:15" x14ac:dyDescent="0.35">
      <c r="E83">
        <v>2019.875</v>
      </c>
      <c r="H83">
        <v>2019.875</v>
      </c>
      <c r="J83">
        <v>37.4925537109375</v>
      </c>
      <c r="L83">
        <v>2019.875</v>
      </c>
      <c r="N83">
        <v>2.0565781593322754</v>
      </c>
    </row>
    <row r="84" spans="5:15" x14ac:dyDescent="0.35">
      <c r="E84">
        <v>2020</v>
      </c>
      <c r="H84">
        <v>2020</v>
      </c>
      <c r="J84">
        <v>37.612815856933594</v>
      </c>
      <c r="K84">
        <v>34</v>
      </c>
      <c r="L84">
        <v>2020</v>
      </c>
      <c r="N84">
        <v>2.0560286045074463</v>
      </c>
      <c r="O84">
        <v>2.3849999999999998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592-4F78-459D-BEA6-25D7A209D766}">
  <dimension ref="A1:Y130"/>
  <sheetViews>
    <sheetView topLeftCell="B46" workbookViewId="0">
      <selection activeCell="S19" sqref="S19"/>
    </sheetView>
  </sheetViews>
  <sheetFormatPr defaultRowHeight="14.5" x14ac:dyDescent="0.35"/>
  <cols>
    <col min="2" max="2" width="9.36328125" customWidth="1"/>
    <col min="3" max="3" width="25.08984375" customWidth="1"/>
    <col min="4" max="4" width="24.1796875" customWidth="1"/>
    <col min="6" max="6" width="10.26953125" customWidth="1"/>
    <col min="7" max="7" width="25.7265625" customWidth="1"/>
    <col min="8" max="8" width="25" customWidth="1"/>
    <col min="9" max="9" width="5.26953125" customWidth="1"/>
    <col min="10" max="11" width="25" hidden="1" customWidth="1"/>
    <col min="12" max="12" width="29.54296875" customWidth="1"/>
    <col min="13" max="13" width="18.08984375" customWidth="1"/>
    <col min="14" max="14" width="21.36328125" customWidth="1"/>
    <col min="16" max="16" width="15.26953125" customWidth="1"/>
    <col min="17" max="17" width="17.7265625" customWidth="1"/>
    <col min="18" max="18" width="20.90625" customWidth="1"/>
    <col min="20" max="20" width="11.453125" customWidth="1"/>
    <col min="21" max="21" width="17.90625" customWidth="1"/>
    <col min="22" max="22" width="22.26953125" customWidth="1"/>
  </cols>
  <sheetData>
    <row r="1" spans="2:20" x14ac:dyDescent="0.35">
      <c r="B1" s="99" t="s">
        <v>45</v>
      </c>
      <c r="C1" s="99"/>
      <c r="D1" s="99"/>
      <c r="F1" s="98" t="s">
        <v>9</v>
      </c>
      <c r="G1" s="98"/>
      <c r="H1" s="98"/>
      <c r="I1" s="37"/>
      <c r="J1" s="37"/>
      <c r="K1" s="37"/>
      <c r="R1" s="98" t="s">
        <v>204</v>
      </c>
      <c r="S1" s="98"/>
      <c r="T1" s="98"/>
    </row>
    <row r="2" spans="2:20" x14ac:dyDescent="0.35">
      <c r="B2" s="31" t="s">
        <v>0</v>
      </c>
      <c r="C2" s="31" t="s">
        <v>4</v>
      </c>
      <c r="D2" s="31" t="s">
        <v>3</v>
      </c>
      <c r="F2" s="33" t="s">
        <v>0</v>
      </c>
      <c r="G2" s="33" t="s">
        <v>4</v>
      </c>
      <c r="H2" s="33" t="s">
        <v>8</v>
      </c>
      <c r="I2" s="65"/>
      <c r="J2" s="65"/>
      <c r="K2" s="65"/>
      <c r="M2" t="s">
        <v>10</v>
      </c>
      <c r="R2" s="33" t="s">
        <v>0</v>
      </c>
      <c r="S2" s="33" t="s">
        <v>205</v>
      </c>
      <c r="T2" s="33" t="s">
        <v>8</v>
      </c>
    </row>
    <row r="3" spans="2:20" x14ac:dyDescent="0.35">
      <c r="B3" s="31">
        <v>2001</v>
      </c>
      <c r="C3" s="31">
        <v>27.135000000000002</v>
      </c>
      <c r="D3" s="32">
        <v>0</v>
      </c>
      <c r="F3" s="33">
        <v>2006</v>
      </c>
      <c r="G3" s="33">
        <v>3698.6</v>
      </c>
      <c r="H3" s="33">
        <v>0</v>
      </c>
      <c r="I3" s="65"/>
      <c r="J3" s="65"/>
      <c r="K3" s="65"/>
      <c r="M3" t="s">
        <v>79</v>
      </c>
      <c r="R3" s="33">
        <v>2006</v>
      </c>
      <c r="S3" s="33">
        <v>70</v>
      </c>
      <c r="T3" s="33">
        <v>0</v>
      </c>
    </row>
    <row r="4" spans="2:20" x14ac:dyDescent="0.35">
      <c r="B4" s="31">
        <v>2002</v>
      </c>
      <c r="C4" s="31">
        <v>29.03</v>
      </c>
      <c r="D4" s="32">
        <v>7.0000000000000007E-2</v>
      </c>
      <c r="F4" s="33">
        <v>2007</v>
      </c>
      <c r="G4" s="33">
        <f>(G3*H4+G3)</f>
        <v>3785.1472399999998</v>
      </c>
      <c r="H4" s="34">
        <v>2.3400000000000001E-2</v>
      </c>
      <c r="I4" s="66"/>
      <c r="J4" s="66"/>
      <c r="K4" s="66"/>
      <c r="M4" s="64" t="s">
        <v>80</v>
      </c>
      <c r="R4" s="33">
        <v>2007</v>
      </c>
      <c r="S4" s="33">
        <f>(S3*T4+S3)</f>
        <v>71.638000000000005</v>
      </c>
      <c r="T4" s="34">
        <v>2.3400000000000001E-2</v>
      </c>
    </row>
    <row r="5" spans="2:20" x14ac:dyDescent="0.35">
      <c r="B5" s="31">
        <v>2003</v>
      </c>
      <c r="C5" s="31">
        <v>31.06</v>
      </c>
      <c r="D5" s="32">
        <v>7.0000000000000007E-2</v>
      </c>
      <c r="F5" s="33">
        <v>2008</v>
      </c>
      <c r="G5" s="33">
        <f t="shared" ref="G5:G16" si="0">(G4+G4*H5)</f>
        <v>3777.1984307959997</v>
      </c>
      <c r="H5" s="34">
        <v>-2.0999999999999999E-3</v>
      </c>
      <c r="I5" s="66"/>
      <c r="J5" s="66"/>
      <c r="K5" s="66"/>
      <c r="M5" t="s">
        <v>81</v>
      </c>
      <c r="R5" s="33">
        <v>2008</v>
      </c>
      <c r="S5" s="33">
        <f t="shared" ref="S5:S16" si="1">(S4+S4*T5)</f>
        <v>71.487560200000004</v>
      </c>
      <c r="T5" s="34">
        <v>-2.0999999999999999E-3</v>
      </c>
    </row>
    <row r="6" spans="2:20" x14ac:dyDescent="0.35">
      <c r="B6" s="31">
        <v>2004</v>
      </c>
      <c r="C6" s="31">
        <v>33.229999999999997</v>
      </c>
      <c r="D6" s="32">
        <v>7.0000000000000007E-2</v>
      </c>
      <c r="F6" s="33">
        <v>2009</v>
      </c>
      <c r="G6" s="33">
        <f t="shared" si="0"/>
        <v>3645.7519254042991</v>
      </c>
      <c r="H6" s="34">
        <v>-3.4799999999999998E-2</v>
      </c>
      <c r="I6" s="66"/>
      <c r="J6" s="66"/>
      <c r="K6" s="66"/>
      <c r="M6" t="s">
        <v>82</v>
      </c>
      <c r="R6" s="33">
        <v>2009</v>
      </c>
      <c r="S6" s="33">
        <f t="shared" si="1"/>
        <v>68.999793105039998</v>
      </c>
      <c r="T6" s="34">
        <v>-3.4799999999999998E-2</v>
      </c>
    </row>
    <row r="7" spans="2:20" x14ac:dyDescent="0.35">
      <c r="B7" s="31">
        <v>2005</v>
      </c>
      <c r="C7" s="31">
        <v>35.549999999999997</v>
      </c>
      <c r="D7" s="32">
        <v>7.0000000000000007E-2</v>
      </c>
      <c r="F7" s="33">
        <v>2010</v>
      </c>
      <c r="G7" s="33">
        <f t="shared" si="0"/>
        <v>3744.187227390215</v>
      </c>
      <c r="H7" s="34">
        <v>2.7E-2</v>
      </c>
      <c r="I7" s="66"/>
      <c r="J7" s="66"/>
      <c r="K7" s="66"/>
      <c r="R7" s="33">
        <v>2010</v>
      </c>
      <c r="S7" s="33">
        <f t="shared" si="1"/>
        <v>70.862787518876075</v>
      </c>
      <c r="T7" s="34">
        <v>2.7E-2</v>
      </c>
    </row>
    <row r="8" spans="2:20" x14ac:dyDescent="0.35">
      <c r="B8" s="31">
        <v>2006</v>
      </c>
      <c r="C8" s="31">
        <v>38.03</v>
      </c>
      <c r="D8" s="32">
        <v>7.0000000000000007E-2</v>
      </c>
      <c r="F8" s="33">
        <v>2011</v>
      </c>
      <c r="G8" s="33">
        <f t="shared" si="0"/>
        <v>3866.6221497258748</v>
      </c>
      <c r="H8" s="34">
        <v>3.27E-2</v>
      </c>
      <c r="I8" s="66"/>
      <c r="J8" s="66"/>
      <c r="K8" s="66"/>
      <c r="R8" s="33">
        <v>2011</v>
      </c>
      <c r="S8" s="33">
        <f t="shared" si="1"/>
        <v>73.180000670743325</v>
      </c>
      <c r="T8" s="34">
        <v>3.27E-2</v>
      </c>
    </row>
    <row r="9" spans="2:20" x14ac:dyDescent="0.35">
      <c r="B9" s="31">
        <v>2007</v>
      </c>
      <c r="C9" s="31">
        <v>40.700000000000003</v>
      </c>
      <c r="D9" s="32">
        <v>7.0000000000000007E-2</v>
      </c>
      <c r="F9" s="33">
        <v>2012</v>
      </c>
      <c r="G9" s="33">
        <f t="shared" si="0"/>
        <v>3666.3311223700744</v>
      </c>
      <c r="H9" s="34">
        <v>-5.1799999999999999E-2</v>
      </c>
      <c r="I9" s="66"/>
      <c r="J9" s="66"/>
      <c r="K9" s="66"/>
      <c r="R9" s="33">
        <v>2012</v>
      </c>
      <c r="S9" s="33">
        <f t="shared" si="1"/>
        <v>69.389276635998826</v>
      </c>
      <c r="T9" s="34">
        <v>-5.1799999999999999E-2</v>
      </c>
    </row>
    <row r="10" spans="2:20" x14ac:dyDescent="0.35">
      <c r="B10" s="31">
        <v>2008</v>
      </c>
      <c r="C10" s="31">
        <v>43.54</v>
      </c>
      <c r="D10" s="32">
        <v>7.0000000000000007E-2</v>
      </c>
      <c r="F10" s="33">
        <v>2013</v>
      </c>
      <c r="G10" s="33">
        <f t="shared" si="0"/>
        <v>3714.3600600731224</v>
      </c>
      <c r="H10" s="34">
        <v>1.3100000000000001E-2</v>
      </c>
      <c r="I10" s="66"/>
      <c r="J10" s="66"/>
      <c r="K10" s="66"/>
      <c r="R10" s="33">
        <v>2013</v>
      </c>
      <c r="S10" s="33">
        <f t="shared" si="1"/>
        <v>70.29827615993041</v>
      </c>
      <c r="T10" s="34">
        <v>1.3100000000000001E-2</v>
      </c>
    </row>
    <row r="11" spans="2:20" x14ac:dyDescent="0.35">
      <c r="B11" s="31">
        <v>2009</v>
      </c>
      <c r="C11" s="31">
        <v>46.58</v>
      </c>
      <c r="D11" s="32">
        <v>7.0000000000000007E-2</v>
      </c>
      <c r="F11" s="33">
        <v>2014</v>
      </c>
      <c r="G11" s="33">
        <f t="shared" si="0"/>
        <v>3694.3025157487277</v>
      </c>
      <c r="H11" s="34">
        <v>-5.4000000000000003E-3</v>
      </c>
      <c r="I11" s="66"/>
      <c r="J11" s="66"/>
      <c r="K11" s="66"/>
      <c r="R11" s="33">
        <v>2014</v>
      </c>
      <c r="S11" s="33">
        <f t="shared" si="1"/>
        <v>69.918665468666788</v>
      </c>
      <c r="T11" s="34">
        <v>-5.4000000000000003E-3</v>
      </c>
    </row>
    <row r="12" spans="2:20" x14ac:dyDescent="0.35">
      <c r="B12" s="31">
        <v>2010</v>
      </c>
      <c r="C12" s="31">
        <v>49.84</v>
      </c>
      <c r="D12" s="32">
        <v>7.0000000000000007E-2</v>
      </c>
      <c r="F12" s="33">
        <v>2015</v>
      </c>
      <c r="G12" s="33">
        <f t="shared" si="0"/>
        <v>3664.7480956227378</v>
      </c>
      <c r="H12" s="34">
        <v>-8.0000000000000002E-3</v>
      </c>
      <c r="I12" s="66"/>
      <c r="J12" s="66"/>
      <c r="K12" s="66"/>
      <c r="R12" s="33">
        <v>2015</v>
      </c>
      <c r="S12" s="33">
        <f t="shared" si="1"/>
        <v>69.359316144917457</v>
      </c>
      <c r="T12" s="34">
        <v>-8.0000000000000002E-3</v>
      </c>
    </row>
    <row r="13" spans="2:20" x14ac:dyDescent="0.35">
      <c r="B13" s="31">
        <v>2011</v>
      </c>
      <c r="C13" s="31">
        <v>53.32</v>
      </c>
      <c r="D13" s="32">
        <v>7.0000000000000007E-2</v>
      </c>
      <c r="F13" s="33">
        <v>2016</v>
      </c>
      <c r="G13" s="33">
        <f t="shared" si="0"/>
        <v>3639.8278085725033</v>
      </c>
      <c r="H13" s="34">
        <v>-6.7999999999999996E-3</v>
      </c>
      <c r="I13" s="66"/>
      <c r="J13" s="66"/>
      <c r="K13" s="66"/>
      <c r="R13" s="33">
        <v>2016</v>
      </c>
      <c r="S13" s="33">
        <f t="shared" si="1"/>
        <v>68.887672795132019</v>
      </c>
      <c r="T13" s="34">
        <v>-6.7999999999999996E-3</v>
      </c>
    </row>
    <row r="14" spans="2:20" x14ac:dyDescent="0.35">
      <c r="B14" s="31">
        <v>2012</v>
      </c>
      <c r="C14" s="31">
        <v>57.05</v>
      </c>
      <c r="D14" s="32">
        <v>7.0000000000000007E-2</v>
      </c>
      <c r="F14" s="33">
        <v>2017</v>
      </c>
      <c r="G14" s="33">
        <f t="shared" si="0"/>
        <v>3646.743481408791</v>
      </c>
      <c r="H14" s="34">
        <v>1.9E-3</v>
      </c>
      <c r="I14" s="66"/>
      <c r="J14" s="66"/>
      <c r="K14" s="66"/>
      <c r="R14" s="33">
        <v>2017</v>
      </c>
      <c r="S14" s="33">
        <f t="shared" si="1"/>
        <v>69.01855937344277</v>
      </c>
      <c r="T14" s="34">
        <v>1.9E-3</v>
      </c>
    </row>
    <row r="15" spans="2:20" x14ac:dyDescent="0.35">
      <c r="B15" s="31">
        <v>2013</v>
      </c>
      <c r="C15" s="31">
        <v>61.04</v>
      </c>
      <c r="D15" s="32">
        <v>7.0000000000000007E-2</v>
      </c>
      <c r="F15" s="33">
        <v>2018</v>
      </c>
      <c r="G15" s="33">
        <f t="shared" si="0"/>
        <v>3640.9086918385369</v>
      </c>
      <c r="H15" s="34">
        <v>-1.6000000000000001E-3</v>
      </c>
      <c r="I15" s="66"/>
      <c r="J15" s="66"/>
      <c r="K15" s="66"/>
      <c r="R15" s="33">
        <v>2018</v>
      </c>
      <c r="S15" s="33">
        <f t="shared" si="1"/>
        <v>68.908129678445263</v>
      </c>
      <c r="T15" s="34">
        <v>-1.6000000000000001E-3</v>
      </c>
    </row>
    <row r="16" spans="2:20" x14ac:dyDescent="0.35">
      <c r="B16" s="31">
        <v>2014</v>
      </c>
      <c r="C16" s="31">
        <v>65.31</v>
      </c>
      <c r="D16" s="32">
        <v>7.0000000000000007E-2</v>
      </c>
      <c r="F16" s="33">
        <v>2019</v>
      </c>
      <c r="G16" s="33">
        <f t="shared" si="0"/>
        <v>3642.7291461844561</v>
      </c>
      <c r="H16" s="34">
        <v>5.0000000000000001E-4</v>
      </c>
      <c r="I16" s="66"/>
      <c r="J16" s="66"/>
      <c r="K16" s="66"/>
      <c r="R16" s="33">
        <v>2019</v>
      </c>
      <c r="S16" s="33">
        <f t="shared" si="1"/>
        <v>68.942583743284487</v>
      </c>
      <c r="T16" s="34">
        <v>5.0000000000000001E-4</v>
      </c>
    </row>
    <row r="17" spans="1:25" x14ac:dyDescent="0.35">
      <c r="B17" s="31">
        <v>2015</v>
      </c>
      <c r="C17" s="31">
        <v>69.88</v>
      </c>
      <c r="D17" s="32">
        <v>7.0000000000000007E-2</v>
      </c>
    </row>
    <row r="18" spans="1:25" x14ac:dyDescent="0.35">
      <c r="B18" s="31">
        <v>2016</v>
      </c>
      <c r="C18" s="31">
        <v>74.77</v>
      </c>
      <c r="D18" s="32">
        <v>7.0000000000000007E-2</v>
      </c>
      <c r="F18" s="99" t="s">
        <v>50</v>
      </c>
      <c r="G18" s="99"/>
      <c r="H18" s="99"/>
      <c r="I18" s="36"/>
      <c r="J18" s="36"/>
      <c r="K18" s="36"/>
      <c r="R18" t="s">
        <v>206</v>
      </c>
      <c r="S18" s="65">
        <f>(S16*10/4)</f>
        <v>172.35645935821123</v>
      </c>
    </row>
    <row r="19" spans="1:25" x14ac:dyDescent="0.35">
      <c r="B19" s="31">
        <v>2017</v>
      </c>
      <c r="C19" s="31">
        <v>80</v>
      </c>
      <c r="D19" s="32">
        <v>7.0000000000000007E-2</v>
      </c>
      <c r="F19" s="29"/>
      <c r="G19" s="30" t="s">
        <v>12</v>
      </c>
      <c r="H19" s="30" t="s">
        <v>47</v>
      </c>
      <c r="I19" s="67"/>
      <c r="J19" s="67"/>
      <c r="K19" s="67"/>
    </row>
    <row r="20" spans="1:25" x14ac:dyDescent="0.35">
      <c r="B20" s="31">
        <v>2018</v>
      </c>
      <c r="C20" s="31">
        <v>85.6</v>
      </c>
      <c r="D20" s="32">
        <v>7.0000000000000007E-2</v>
      </c>
      <c r="F20" s="29"/>
      <c r="G20" s="30" t="s">
        <v>48</v>
      </c>
      <c r="H20" s="30"/>
      <c r="I20" s="67"/>
      <c r="J20" s="67"/>
      <c r="K20" s="67"/>
    </row>
    <row r="21" spans="1:25" x14ac:dyDescent="0.35">
      <c r="B21" s="31">
        <v>2019</v>
      </c>
      <c r="C21" s="31">
        <v>91.6</v>
      </c>
      <c r="D21" s="32">
        <v>7.0000000000000007E-2</v>
      </c>
      <c r="F21" s="29"/>
      <c r="G21" s="29" t="s">
        <v>49</v>
      </c>
      <c r="H21" s="29"/>
      <c r="I21" s="68"/>
      <c r="J21" s="68"/>
      <c r="K21" s="68"/>
    </row>
    <row r="22" spans="1:25" x14ac:dyDescent="0.35">
      <c r="B22" s="31">
        <v>2020</v>
      </c>
      <c r="C22" s="31">
        <v>98.01</v>
      </c>
      <c r="D22" s="32">
        <v>7.0000000000000007E-2</v>
      </c>
      <c r="F22" s="29"/>
      <c r="G22" s="29" t="s">
        <v>7</v>
      </c>
      <c r="H22" s="29" t="s">
        <v>202</v>
      </c>
      <c r="I22" s="68"/>
      <c r="J22" s="68"/>
      <c r="K22" s="68"/>
    </row>
    <row r="23" spans="1:25" x14ac:dyDescent="0.35">
      <c r="H23" t="s">
        <v>203</v>
      </c>
    </row>
    <row r="24" spans="1:25" x14ac:dyDescent="0.35">
      <c r="B24" s="99" t="s">
        <v>46</v>
      </c>
      <c r="C24" s="99"/>
      <c r="D24" s="99"/>
    </row>
    <row r="25" spans="1:25" x14ac:dyDescent="0.35">
      <c r="B25" s="29"/>
      <c r="C25" s="30" t="s">
        <v>11</v>
      </c>
      <c r="D25" s="30" t="s">
        <v>5</v>
      </c>
    </row>
    <row r="26" spans="1:25" x14ac:dyDescent="0.35">
      <c r="B26" s="29"/>
      <c r="C26" s="30" t="s">
        <v>4</v>
      </c>
      <c r="D26" s="30">
        <v>98.01</v>
      </c>
    </row>
    <row r="27" spans="1:25" x14ac:dyDescent="0.35">
      <c r="B27" s="29"/>
      <c r="C27" s="30" t="s">
        <v>6</v>
      </c>
      <c r="D27" s="30">
        <v>18</v>
      </c>
    </row>
    <row r="28" spans="1:25" x14ac:dyDescent="0.35">
      <c r="B28" s="29"/>
      <c r="C28" s="30" t="s">
        <v>7</v>
      </c>
      <c r="D28" s="30">
        <v>5.4450000000000003</v>
      </c>
    </row>
    <row r="30" spans="1:25" ht="19" thickBot="1" x14ac:dyDescent="0.5">
      <c r="A30" s="75"/>
      <c r="B30" s="76" t="s">
        <v>51</v>
      </c>
      <c r="C30" s="77"/>
      <c r="D30" s="77"/>
      <c r="E30" s="76" t="s">
        <v>51</v>
      </c>
      <c r="F30" s="77"/>
      <c r="G30" s="77"/>
      <c r="H30" s="76" t="s">
        <v>51</v>
      </c>
      <c r="I30" s="77"/>
      <c r="J30" s="77"/>
      <c r="K30" s="76" t="s">
        <v>51</v>
      </c>
      <c r="L30" s="77"/>
      <c r="M30" s="77"/>
      <c r="N30" s="76" t="s">
        <v>51</v>
      </c>
      <c r="O30" s="77"/>
      <c r="P30" s="77"/>
      <c r="Q30" s="76" t="s">
        <v>51</v>
      </c>
      <c r="R30" s="77"/>
      <c r="S30" s="74"/>
      <c r="T30" s="74"/>
      <c r="U30" s="74"/>
      <c r="V30" s="74"/>
      <c r="W30" s="74"/>
      <c r="X30" s="74"/>
      <c r="Y30" s="74"/>
    </row>
    <row r="31" spans="1:25" x14ac:dyDescent="0.35">
      <c r="A31" s="63"/>
      <c r="B31" s="60" t="s">
        <v>59</v>
      </c>
      <c r="C31" s="55" t="s">
        <v>58</v>
      </c>
      <c r="D31" s="56" t="s">
        <v>57</v>
      </c>
      <c r="F31" s="60" t="s">
        <v>59</v>
      </c>
      <c r="G31" s="55" t="s">
        <v>58</v>
      </c>
      <c r="H31" s="56" t="s">
        <v>57</v>
      </c>
      <c r="I31" s="69"/>
      <c r="J31" s="69"/>
      <c r="K31" s="69"/>
      <c r="L31" s="60" t="s">
        <v>59</v>
      </c>
      <c r="M31" s="55" t="s">
        <v>58</v>
      </c>
      <c r="N31" s="56" t="s">
        <v>57</v>
      </c>
      <c r="P31" s="60" t="s">
        <v>59</v>
      </c>
      <c r="Q31" s="55" t="s">
        <v>58</v>
      </c>
      <c r="R31" s="56" t="s">
        <v>57</v>
      </c>
    </row>
    <row r="32" spans="1:25" x14ac:dyDescent="0.35">
      <c r="A32" s="63"/>
      <c r="B32" s="61" t="s">
        <v>52</v>
      </c>
      <c r="C32" s="35">
        <v>170081800</v>
      </c>
      <c r="D32" s="57" t="s">
        <v>54</v>
      </c>
      <c r="F32" s="61" t="s">
        <v>72</v>
      </c>
      <c r="G32" s="35">
        <v>2438300</v>
      </c>
      <c r="H32" s="57" t="s">
        <v>54</v>
      </c>
      <c r="I32" s="70"/>
      <c r="J32" s="70"/>
      <c r="K32" s="70"/>
      <c r="L32" s="61" t="s">
        <v>83</v>
      </c>
      <c r="M32" s="35">
        <v>6416600</v>
      </c>
      <c r="N32" s="57" t="s">
        <v>54</v>
      </c>
      <c r="P32" s="61" t="s">
        <v>89</v>
      </c>
      <c r="Q32" s="35">
        <v>23153100</v>
      </c>
      <c r="R32" s="57" t="s">
        <v>90</v>
      </c>
    </row>
    <row r="33" spans="1:18" x14ac:dyDescent="0.35">
      <c r="A33" s="63"/>
      <c r="B33" s="61" t="s">
        <v>53</v>
      </c>
      <c r="C33" s="35">
        <v>204098100</v>
      </c>
      <c r="D33" s="57" t="s">
        <v>55</v>
      </c>
      <c r="F33" s="61" t="s">
        <v>74</v>
      </c>
      <c r="G33" s="35">
        <v>1682400</v>
      </c>
      <c r="H33" s="57" t="s">
        <v>55</v>
      </c>
      <c r="I33" s="70"/>
      <c r="J33" s="70"/>
      <c r="K33" s="70"/>
      <c r="L33" s="61" t="s">
        <v>84</v>
      </c>
      <c r="M33" s="35">
        <v>4042400</v>
      </c>
      <c r="N33" s="57" t="s">
        <v>55</v>
      </c>
      <c r="P33" s="61" t="s">
        <v>92</v>
      </c>
      <c r="Q33" s="35">
        <v>34729659200</v>
      </c>
      <c r="R33" s="57" t="s">
        <v>55</v>
      </c>
    </row>
    <row r="34" spans="1:18" ht="15" thickBot="1" x14ac:dyDescent="0.4">
      <c r="A34" s="63"/>
      <c r="B34" s="62" t="s">
        <v>60</v>
      </c>
      <c r="C34" s="58">
        <f>(C33/C32)</f>
        <v>1.1999996472285688</v>
      </c>
      <c r="D34" s="59" t="s">
        <v>56</v>
      </c>
      <c r="F34" s="62" t="s">
        <v>60</v>
      </c>
      <c r="G34" s="58">
        <f>(G33/G32)</f>
        <v>0.68998892671123324</v>
      </c>
      <c r="H34" s="59" t="s">
        <v>56</v>
      </c>
      <c r="I34" s="71"/>
      <c r="J34" s="71"/>
      <c r="K34" s="71"/>
      <c r="L34" s="62" t="s">
        <v>60</v>
      </c>
      <c r="M34" s="58">
        <f>(M33/M32)</f>
        <v>0.62999096094504881</v>
      </c>
      <c r="N34" s="59" t="s">
        <v>56</v>
      </c>
      <c r="P34" s="62" t="s">
        <v>60</v>
      </c>
      <c r="Q34" s="58">
        <f>(Q33/Q32)</f>
        <v>1500.0003973549979</v>
      </c>
      <c r="R34" s="59" t="s">
        <v>91</v>
      </c>
    </row>
    <row r="35" spans="1:18" x14ac:dyDescent="0.35">
      <c r="B35" s="45"/>
      <c r="C35" s="45"/>
      <c r="D35" s="45"/>
    </row>
    <row r="36" spans="1:18" ht="15" thickBot="1" x14ac:dyDescent="0.4">
      <c r="B36" s="97" t="s">
        <v>67</v>
      </c>
      <c r="C36" s="97"/>
      <c r="D36" s="97"/>
      <c r="F36" s="96" t="s">
        <v>67</v>
      </c>
      <c r="G36" s="96"/>
      <c r="H36" s="96"/>
      <c r="I36" s="38"/>
      <c r="J36" s="38"/>
      <c r="K36" s="38"/>
      <c r="L36" s="96" t="s">
        <v>67</v>
      </c>
      <c r="M36" s="96"/>
      <c r="N36" s="96"/>
      <c r="P36" s="96" t="s">
        <v>67</v>
      </c>
      <c r="Q36" s="96"/>
      <c r="R36" s="96"/>
    </row>
    <row r="37" spans="1:18" x14ac:dyDescent="0.35">
      <c r="B37" s="41" t="s">
        <v>0</v>
      </c>
      <c r="C37" s="42" t="s">
        <v>61</v>
      </c>
      <c r="D37" s="43" t="s">
        <v>62</v>
      </c>
      <c r="F37" s="41" t="s">
        <v>0</v>
      </c>
      <c r="G37" s="42" t="s">
        <v>61</v>
      </c>
      <c r="H37" s="43" t="s">
        <v>75</v>
      </c>
      <c r="I37" s="72"/>
      <c r="J37" s="72"/>
      <c r="K37" s="72"/>
      <c r="L37" s="41" t="s">
        <v>0</v>
      </c>
      <c r="M37" s="42" t="s">
        <v>61</v>
      </c>
      <c r="N37" s="43" t="s">
        <v>85</v>
      </c>
      <c r="P37" s="41" t="s">
        <v>0</v>
      </c>
      <c r="Q37" s="42" t="s">
        <v>61</v>
      </c>
      <c r="R37" s="43" t="s">
        <v>93</v>
      </c>
    </row>
    <row r="38" spans="1:18" x14ac:dyDescent="0.35">
      <c r="B38" s="44">
        <v>2000</v>
      </c>
      <c r="C38" s="45">
        <v>0</v>
      </c>
      <c r="D38" s="46">
        <v>1.2</v>
      </c>
      <c r="F38" s="44">
        <v>2000</v>
      </c>
      <c r="G38" s="45">
        <v>0</v>
      </c>
      <c r="H38" s="46">
        <v>0.69</v>
      </c>
      <c r="I38" s="45"/>
      <c r="J38" s="45"/>
      <c r="K38" s="45"/>
      <c r="L38" s="44">
        <v>2000</v>
      </c>
      <c r="M38" s="45">
        <v>0</v>
      </c>
      <c r="N38" s="46">
        <v>0.63</v>
      </c>
      <c r="P38" s="44">
        <v>2000</v>
      </c>
      <c r="Q38" s="45">
        <v>0</v>
      </c>
      <c r="R38" s="46">
        <v>1500</v>
      </c>
    </row>
    <row r="39" spans="1:18" x14ac:dyDescent="0.35">
      <c r="B39" s="44">
        <v>2001</v>
      </c>
      <c r="C39" s="45">
        <v>3.7000000000000002E-3</v>
      </c>
      <c r="D39" s="46">
        <f>(D38*C39+D38)</f>
        <v>1.20444</v>
      </c>
      <c r="F39" s="44">
        <v>2001</v>
      </c>
      <c r="G39" s="45">
        <v>3.7000000000000002E-3</v>
      </c>
      <c r="H39" s="46">
        <f>(H38*G39+H38)</f>
        <v>0.69255299999999997</v>
      </c>
      <c r="I39" s="45"/>
      <c r="J39" s="45"/>
      <c r="K39" s="45"/>
      <c r="L39" s="44">
        <v>2001</v>
      </c>
      <c r="M39" s="45">
        <v>3.7000000000000002E-3</v>
      </c>
      <c r="N39" s="46">
        <f>(N38*M39+N38)</f>
        <v>0.63233099999999998</v>
      </c>
      <c r="P39" s="44">
        <v>2001</v>
      </c>
      <c r="Q39" s="45">
        <v>3.7000000000000002E-3</v>
      </c>
      <c r="R39" s="46">
        <f>(R38*Q39+R38)</f>
        <v>1505.55</v>
      </c>
    </row>
    <row r="40" spans="1:18" x14ac:dyDescent="0.35">
      <c r="B40" s="44">
        <v>2002</v>
      </c>
      <c r="C40" s="45">
        <v>-1.4500000000000001E-2</v>
      </c>
      <c r="D40" s="46">
        <f>(D39*C40+D39)</f>
        <v>1.1869756199999999</v>
      </c>
      <c r="F40" s="44">
        <v>2002</v>
      </c>
      <c r="G40" s="45">
        <v>-1.4500000000000001E-2</v>
      </c>
      <c r="H40" s="46">
        <f>(H39*G40+H39)</f>
        <v>0.6825109815</v>
      </c>
      <c r="I40" s="45"/>
      <c r="J40" s="45"/>
      <c r="K40" s="45"/>
      <c r="L40" s="44">
        <v>2002</v>
      </c>
      <c r="M40" s="45">
        <v>-1.4500000000000001E-2</v>
      </c>
      <c r="N40" s="46">
        <f>(N39*M40+N39)</f>
        <v>0.62316220049999993</v>
      </c>
      <c r="P40" s="44">
        <v>2002</v>
      </c>
      <c r="Q40" s="45">
        <v>-1.4500000000000001E-2</v>
      </c>
      <c r="R40" s="46">
        <f>(R39*Q40+R39)</f>
        <v>1483.719525</v>
      </c>
    </row>
    <row r="41" spans="1:18" x14ac:dyDescent="0.35">
      <c r="B41" s="44">
        <v>2003</v>
      </c>
      <c r="C41" s="45">
        <v>1.8599999999999998E-2</v>
      </c>
      <c r="D41" s="46">
        <f>(D40*C41+D40)</f>
        <v>1.2090533665319998</v>
      </c>
      <c r="F41" s="44">
        <v>2003</v>
      </c>
      <c r="G41" s="45">
        <v>1.8599999999999998E-2</v>
      </c>
      <c r="H41" s="46">
        <f>(H40*G41+H40)</f>
        <v>0.69520568575590003</v>
      </c>
      <c r="I41" s="45"/>
      <c r="J41" s="45"/>
      <c r="K41" s="45"/>
      <c r="L41" s="44">
        <v>2003</v>
      </c>
      <c r="M41" s="45">
        <v>1.8599999999999998E-2</v>
      </c>
      <c r="N41" s="46">
        <f>(N40*M41+N40)</f>
        <v>0.6347530174292999</v>
      </c>
      <c r="P41" s="44">
        <v>2003</v>
      </c>
      <c r="Q41" s="45">
        <v>1.8599999999999998E-2</v>
      </c>
      <c r="R41" s="46">
        <f>(R40*Q41+R40)</f>
        <v>1511.3167081649999</v>
      </c>
    </row>
    <row r="42" spans="1:18" x14ac:dyDescent="0.35">
      <c r="B42" s="44">
        <v>2004</v>
      </c>
      <c r="C42" s="45">
        <v>2.7E-2</v>
      </c>
      <c r="D42" s="46">
        <f>(D41*C42+D41)</f>
        <v>1.2416978074283638</v>
      </c>
      <c r="F42" s="44">
        <v>2004</v>
      </c>
      <c r="G42" s="45">
        <v>2.7E-2</v>
      </c>
      <c r="H42" s="46">
        <f>(H41*G42+H41)</f>
        <v>0.71397623927130938</v>
      </c>
      <c r="I42" s="45"/>
      <c r="J42" s="45"/>
      <c r="K42" s="45"/>
      <c r="L42" s="44">
        <v>2004</v>
      </c>
      <c r="M42" s="45">
        <v>2.7E-2</v>
      </c>
      <c r="N42" s="46">
        <f t="shared" ref="N42:N57" si="2">(N41*M42+N41)</f>
        <v>0.65189134889989098</v>
      </c>
      <c r="P42" s="44">
        <v>2004</v>
      </c>
      <c r="Q42" s="45">
        <v>2.7E-2</v>
      </c>
      <c r="R42" s="46">
        <f t="shared" ref="R42:R57" si="3">(R41*Q42+R41)</f>
        <v>1552.1222592854549</v>
      </c>
    </row>
    <row r="43" spans="1:18" x14ac:dyDescent="0.35">
      <c r="B43" s="44">
        <v>2005</v>
      </c>
      <c r="C43" s="45">
        <v>-2.0500000000000001E-2</v>
      </c>
      <c r="D43" s="46">
        <f t="shared" ref="D43:D57" si="4">(D42*C43+D42)</f>
        <v>1.2162430023760824</v>
      </c>
      <c r="F43" s="44">
        <v>2005</v>
      </c>
      <c r="G43" s="45">
        <v>-2.0500000000000001E-2</v>
      </c>
      <c r="H43" s="46">
        <f t="shared" ref="H43:H57" si="5">(H42*G43+H42)</f>
        <v>0.69933972636624753</v>
      </c>
      <c r="I43" s="45"/>
      <c r="J43" s="45"/>
      <c r="K43" s="45"/>
      <c r="L43" s="44">
        <v>2005</v>
      </c>
      <c r="M43" s="45">
        <v>-2.0500000000000001E-2</v>
      </c>
      <c r="N43" s="46">
        <f t="shared" si="2"/>
        <v>0.63852757624744316</v>
      </c>
      <c r="P43" s="44">
        <v>2005</v>
      </c>
      <c r="Q43" s="45">
        <v>-2.0500000000000001E-2</v>
      </c>
      <c r="R43" s="46">
        <f t="shared" si="3"/>
        <v>1520.303752970103</v>
      </c>
    </row>
    <row r="44" spans="1:18" x14ac:dyDescent="0.35">
      <c r="B44" s="44">
        <v>2006</v>
      </c>
      <c r="C44" s="45">
        <v>-1.2999999999999999E-3</v>
      </c>
      <c r="D44" s="46">
        <f t="shared" si="4"/>
        <v>1.2146618864729934</v>
      </c>
      <c r="F44" s="44">
        <v>2006</v>
      </c>
      <c r="G44" s="45">
        <v>-1.2999999999999999E-3</v>
      </c>
      <c r="H44" s="46">
        <f t="shared" si="5"/>
        <v>0.69843058472197139</v>
      </c>
      <c r="I44" s="45"/>
      <c r="J44" s="45"/>
      <c r="K44" s="45"/>
      <c r="L44" s="44">
        <v>2006</v>
      </c>
      <c r="M44" s="45">
        <v>-1.2999999999999999E-3</v>
      </c>
      <c r="N44" s="46">
        <f t="shared" si="2"/>
        <v>0.63769749039832146</v>
      </c>
      <c r="P44" s="44">
        <v>2006</v>
      </c>
      <c r="Q44" s="45">
        <v>-1.2999999999999999E-3</v>
      </c>
      <c r="R44" s="46">
        <f t="shared" si="3"/>
        <v>1518.3273580912419</v>
      </c>
    </row>
    <row r="45" spans="1:18" x14ac:dyDescent="0.35">
      <c r="B45" s="44">
        <v>2007</v>
      </c>
      <c r="C45" s="45">
        <v>3.1699999999999999E-2</v>
      </c>
      <c r="D45" s="46">
        <f t="shared" si="4"/>
        <v>1.2531666682741873</v>
      </c>
      <c r="F45" s="44">
        <v>2007</v>
      </c>
      <c r="G45" s="45">
        <v>3.1699999999999999E-2</v>
      </c>
      <c r="H45" s="46">
        <f t="shared" si="5"/>
        <v>0.72057083425765789</v>
      </c>
      <c r="I45" s="45"/>
      <c r="J45" s="45"/>
      <c r="K45" s="45"/>
      <c r="L45" s="44">
        <v>2007</v>
      </c>
      <c r="M45" s="45">
        <v>3.1699999999999999E-2</v>
      </c>
      <c r="N45" s="46">
        <f t="shared" si="2"/>
        <v>0.65791250084394826</v>
      </c>
      <c r="P45" s="44">
        <v>2007</v>
      </c>
      <c r="Q45" s="45">
        <v>3.1699999999999999E-2</v>
      </c>
      <c r="R45" s="46">
        <f t="shared" si="3"/>
        <v>1566.4583353427342</v>
      </c>
    </row>
    <row r="46" spans="1:18" x14ac:dyDescent="0.35">
      <c r="B46" s="44">
        <v>2008</v>
      </c>
      <c r="C46" s="45">
        <v>1.11E-2</v>
      </c>
      <c r="D46" s="46">
        <f t="shared" si="4"/>
        <v>1.2670768182920309</v>
      </c>
      <c r="F46" s="44">
        <v>2008</v>
      </c>
      <c r="G46" s="45">
        <v>1.11E-2</v>
      </c>
      <c r="H46" s="46">
        <f t="shared" si="5"/>
        <v>0.72856917051791792</v>
      </c>
      <c r="I46" s="45"/>
      <c r="J46" s="45"/>
      <c r="K46" s="45"/>
      <c r="L46" s="44">
        <v>2008</v>
      </c>
      <c r="M46" s="45">
        <v>1.11E-2</v>
      </c>
      <c r="N46" s="46">
        <f t="shared" si="2"/>
        <v>0.66521532960331609</v>
      </c>
      <c r="P46" s="44">
        <v>2008</v>
      </c>
      <c r="Q46" s="45">
        <v>1.11E-2</v>
      </c>
      <c r="R46" s="46">
        <f t="shared" si="3"/>
        <v>1583.8460228650385</v>
      </c>
    </row>
    <row r="47" spans="1:18" x14ac:dyDescent="0.35">
      <c r="B47" s="44">
        <v>2009</v>
      </c>
      <c r="C47" s="45">
        <v>-6.6500000000000004E-2</v>
      </c>
      <c r="D47" s="46">
        <f t="shared" si="4"/>
        <v>1.1828162098756108</v>
      </c>
      <c r="F47" s="44">
        <v>2009</v>
      </c>
      <c r="G47" s="45">
        <v>-6.6500000000000004E-2</v>
      </c>
      <c r="H47" s="46">
        <f t="shared" si="5"/>
        <v>0.68011932067847636</v>
      </c>
      <c r="I47" s="45"/>
      <c r="J47" s="45"/>
      <c r="K47" s="45"/>
      <c r="L47" s="44">
        <v>2009</v>
      </c>
      <c r="M47" s="45">
        <v>-6.6500000000000004E-2</v>
      </c>
      <c r="N47" s="46">
        <f t="shared" si="2"/>
        <v>0.62097851018469552</v>
      </c>
      <c r="P47" s="44">
        <v>2009</v>
      </c>
      <c r="Q47" s="45">
        <v>-6.6500000000000004E-2</v>
      </c>
      <c r="R47" s="46">
        <f t="shared" si="3"/>
        <v>1478.5202623445134</v>
      </c>
    </row>
    <row r="48" spans="1:18" x14ac:dyDescent="0.35">
      <c r="B48" s="44">
        <v>2010</v>
      </c>
      <c r="C48" s="45">
        <v>3.9E-2</v>
      </c>
      <c r="D48" s="46">
        <f t="shared" si="4"/>
        <v>1.2289460420607596</v>
      </c>
      <c r="F48" s="44">
        <v>2010</v>
      </c>
      <c r="G48" s="45">
        <v>3.9E-2</v>
      </c>
      <c r="H48" s="46">
        <f t="shared" si="5"/>
        <v>0.70664397418493696</v>
      </c>
      <c r="I48" s="45"/>
      <c r="J48" s="45"/>
      <c r="K48" s="45"/>
      <c r="L48" s="44">
        <v>2010</v>
      </c>
      <c r="M48" s="45">
        <v>3.9E-2</v>
      </c>
      <c r="N48" s="46">
        <f t="shared" si="2"/>
        <v>0.64519667208189868</v>
      </c>
      <c r="P48" s="44">
        <v>2010</v>
      </c>
      <c r="Q48" s="45">
        <v>3.9E-2</v>
      </c>
      <c r="R48" s="46">
        <f t="shared" si="3"/>
        <v>1536.1825525759493</v>
      </c>
    </row>
    <row r="49" spans="2:18" x14ac:dyDescent="0.35">
      <c r="B49" s="44">
        <v>2011</v>
      </c>
      <c r="C49" s="45">
        <v>2.3800000000000002E-2</v>
      </c>
      <c r="D49" s="46">
        <f t="shared" si="4"/>
        <v>1.2581949578618057</v>
      </c>
      <c r="F49" s="44">
        <v>2011</v>
      </c>
      <c r="G49" s="45">
        <v>2.3800000000000002E-2</v>
      </c>
      <c r="H49" s="46">
        <f t="shared" si="5"/>
        <v>0.72346210077053841</v>
      </c>
      <c r="I49" s="45"/>
      <c r="J49" s="45"/>
      <c r="K49" s="45"/>
      <c r="L49" s="44">
        <v>2011</v>
      </c>
      <c r="M49" s="45">
        <v>2.3800000000000002E-2</v>
      </c>
      <c r="N49" s="46">
        <f t="shared" si="2"/>
        <v>0.66055235287744785</v>
      </c>
      <c r="P49" s="44">
        <v>2011</v>
      </c>
      <c r="Q49" s="45">
        <v>2.3800000000000002E-2</v>
      </c>
      <c r="R49" s="46">
        <f t="shared" si="3"/>
        <v>1572.743697327257</v>
      </c>
    </row>
    <row r="50" spans="2:18" x14ac:dyDescent="0.35">
      <c r="B50" s="44">
        <v>2012</v>
      </c>
      <c r="C50" s="45">
        <v>-2.93E-2</v>
      </c>
      <c r="D50" s="46">
        <f t="shared" si="4"/>
        <v>1.2213298455964547</v>
      </c>
      <c r="F50" s="44">
        <v>2012</v>
      </c>
      <c r="G50" s="45">
        <v>-2.93E-2</v>
      </c>
      <c r="H50" s="46">
        <f t="shared" si="5"/>
        <v>0.70226466121796161</v>
      </c>
      <c r="I50" s="45"/>
      <c r="J50" s="45"/>
      <c r="K50" s="45"/>
      <c r="L50" s="44">
        <v>2012</v>
      </c>
      <c r="M50" s="45">
        <v>-2.93E-2</v>
      </c>
      <c r="N50" s="46">
        <f t="shared" si="2"/>
        <v>0.64119816893813864</v>
      </c>
      <c r="P50" s="44">
        <v>2012</v>
      </c>
      <c r="Q50" s="45">
        <v>-2.93E-2</v>
      </c>
      <c r="R50" s="46">
        <f t="shared" si="3"/>
        <v>1526.6623069955683</v>
      </c>
    </row>
    <row r="51" spans="2:18" x14ac:dyDescent="0.35">
      <c r="B51" s="44">
        <v>2013</v>
      </c>
      <c r="C51" s="45">
        <v>0</v>
      </c>
      <c r="D51" s="46">
        <f t="shared" si="4"/>
        <v>1.2213298455964547</v>
      </c>
      <c r="F51" s="44">
        <v>2013</v>
      </c>
      <c r="G51" s="45">
        <v>0</v>
      </c>
      <c r="H51" s="46">
        <f t="shared" si="5"/>
        <v>0.70226466121796161</v>
      </c>
      <c r="I51" s="45"/>
      <c r="J51" s="45"/>
      <c r="K51" s="45"/>
      <c r="L51" s="44">
        <v>2013</v>
      </c>
      <c r="M51" s="45">
        <v>0</v>
      </c>
      <c r="N51" s="46">
        <f t="shared" si="2"/>
        <v>0.64119816893813864</v>
      </c>
      <c r="P51" s="44">
        <v>2013</v>
      </c>
      <c r="Q51" s="45">
        <v>0</v>
      </c>
      <c r="R51" s="46">
        <f t="shared" si="3"/>
        <v>1526.6623069955683</v>
      </c>
    </row>
    <row r="52" spans="2:18" x14ac:dyDescent="0.35">
      <c r="B52" s="44">
        <v>2014</v>
      </c>
      <c r="C52" s="45">
        <v>-7.0000000000000001E-3</v>
      </c>
      <c r="D52" s="46">
        <f t="shared" si="4"/>
        <v>1.2127805366772795</v>
      </c>
      <c r="F52" s="44">
        <v>2014</v>
      </c>
      <c r="G52" s="45">
        <v>-7.0000000000000001E-3</v>
      </c>
      <c r="H52" s="46">
        <f t="shared" si="5"/>
        <v>0.69734880858943582</v>
      </c>
      <c r="I52" s="45"/>
      <c r="J52" s="45"/>
      <c r="K52" s="45"/>
      <c r="L52" s="44">
        <v>2014</v>
      </c>
      <c r="M52" s="45">
        <v>-7.0000000000000001E-3</v>
      </c>
      <c r="N52" s="46">
        <f t="shared" si="2"/>
        <v>0.63670978175557169</v>
      </c>
      <c r="P52" s="44">
        <v>2014</v>
      </c>
      <c r="Q52" s="45">
        <v>-7.0000000000000001E-3</v>
      </c>
      <c r="R52" s="46">
        <f t="shared" si="3"/>
        <v>1515.9756708465993</v>
      </c>
    </row>
    <row r="53" spans="2:18" x14ac:dyDescent="0.35">
      <c r="B53" s="44">
        <v>2015</v>
      </c>
      <c r="C53" s="45">
        <v>-4.7999999999999996E-3</v>
      </c>
      <c r="D53" s="46">
        <f t="shared" si="4"/>
        <v>1.2069591901012284</v>
      </c>
      <c r="F53" s="44">
        <v>2015</v>
      </c>
      <c r="G53" s="45">
        <v>-4.7999999999999996E-3</v>
      </c>
      <c r="H53" s="46">
        <f t="shared" si="5"/>
        <v>0.69400153430820655</v>
      </c>
      <c r="I53" s="45"/>
      <c r="J53" s="45"/>
      <c r="K53" s="45"/>
      <c r="L53" s="44">
        <v>2015</v>
      </c>
      <c r="M53" s="45">
        <v>-4.7999999999999996E-3</v>
      </c>
      <c r="N53" s="46">
        <f t="shared" si="2"/>
        <v>0.63365357480314499</v>
      </c>
      <c r="P53" s="44">
        <v>2015</v>
      </c>
      <c r="Q53" s="45">
        <v>-4.7999999999999996E-3</v>
      </c>
      <c r="R53" s="46">
        <f t="shared" si="3"/>
        <v>1508.6989876265357</v>
      </c>
    </row>
    <row r="54" spans="2:18" x14ac:dyDescent="0.35">
      <c r="B54" s="44">
        <v>2016</v>
      </c>
      <c r="C54" s="45">
        <v>5.5999999999999999E-3</v>
      </c>
      <c r="D54" s="46">
        <f t="shared" si="4"/>
        <v>1.2137181615657953</v>
      </c>
      <c r="F54" s="44">
        <v>2016</v>
      </c>
      <c r="G54" s="45">
        <v>5.5999999999999999E-3</v>
      </c>
      <c r="H54" s="46">
        <f t="shared" si="5"/>
        <v>0.69788794290033251</v>
      </c>
      <c r="I54" s="45"/>
      <c r="J54" s="45"/>
      <c r="K54" s="45"/>
      <c r="L54" s="44">
        <v>2016</v>
      </c>
      <c r="M54" s="45">
        <v>5.5999999999999999E-3</v>
      </c>
      <c r="N54" s="46">
        <f t="shared" si="2"/>
        <v>0.63720203482204263</v>
      </c>
      <c r="P54" s="44">
        <v>2016</v>
      </c>
      <c r="Q54" s="45">
        <v>5.5999999999999999E-3</v>
      </c>
      <c r="R54" s="46">
        <f t="shared" si="3"/>
        <v>1517.1477019572442</v>
      </c>
    </row>
    <row r="55" spans="2:18" x14ac:dyDescent="0.35">
      <c r="B55" s="44">
        <v>2017</v>
      </c>
      <c r="C55" s="45">
        <v>-4.1000000000000003E-3</v>
      </c>
      <c r="D55" s="46">
        <f t="shared" si="4"/>
        <v>1.2087419171033755</v>
      </c>
      <c r="F55" s="44">
        <v>2017</v>
      </c>
      <c r="G55" s="45">
        <v>-4.1000000000000003E-3</v>
      </c>
      <c r="H55" s="46">
        <f t="shared" si="5"/>
        <v>0.69502660233444113</v>
      </c>
      <c r="I55" s="45"/>
      <c r="J55" s="45"/>
      <c r="K55" s="45"/>
      <c r="L55" s="44">
        <v>2017</v>
      </c>
      <c r="M55" s="45">
        <v>-4.1000000000000003E-3</v>
      </c>
      <c r="N55" s="46">
        <f t="shared" si="2"/>
        <v>0.63458950647927226</v>
      </c>
      <c r="P55" s="44">
        <v>2017</v>
      </c>
      <c r="Q55" s="45">
        <v>-4.1000000000000003E-3</v>
      </c>
      <c r="R55" s="46">
        <f t="shared" si="3"/>
        <v>1510.9273963792195</v>
      </c>
    </row>
    <row r="56" spans="2:18" x14ac:dyDescent="0.35">
      <c r="B56" s="44">
        <v>2018</v>
      </c>
      <c r="C56" s="45">
        <v>4.7999999999999996E-3</v>
      </c>
      <c r="D56" s="46">
        <f t="shared" si="4"/>
        <v>1.2145438783054718</v>
      </c>
      <c r="F56" s="44">
        <v>2018</v>
      </c>
      <c r="G56" s="45">
        <v>4.7999999999999996E-3</v>
      </c>
      <c r="H56" s="46">
        <f t="shared" si="5"/>
        <v>0.69836273002564642</v>
      </c>
      <c r="I56" s="45"/>
      <c r="J56" s="45"/>
      <c r="K56" s="45"/>
      <c r="L56" s="44">
        <v>2018</v>
      </c>
      <c r="M56" s="45">
        <v>4.7999999999999996E-3</v>
      </c>
      <c r="N56" s="46">
        <f t="shared" si="2"/>
        <v>0.63763553611037271</v>
      </c>
      <c r="P56" s="44">
        <v>2018</v>
      </c>
      <c r="Q56" s="45">
        <v>4.7999999999999996E-3</v>
      </c>
      <c r="R56" s="46">
        <f t="shared" si="3"/>
        <v>1518.1798478818398</v>
      </c>
    </row>
    <row r="57" spans="2:18" ht="15" thickBot="1" x14ac:dyDescent="0.4">
      <c r="B57" s="47">
        <v>2019</v>
      </c>
      <c r="C57" s="48">
        <v>8.2000000000000007E-3</v>
      </c>
      <c r="D57" s="49">
        <f t="shared" si="4"/>
        <v>1.2245031381075766</v>
      </c>
      <c r="F57" s="47">
        <v>2019</v>
      </c>
      <c r="G57" s="48">
        <v>8.2000000000000007E-3</v>
      </c>
      <c r="H57" s="49">
        <f t="shared" si="5"/>
        <v>0.70408930441185669</v>
      </c>
      <c r="I57" s="48"/>
      <c r="J57" s="48"/>
      <c r="K57" s="48"/>
      <c r="L57" s="47">
        <v>2019</v>
      </c>
      <c r="M57" s="48">
        <v>8.2000000000000007E-3</v>
      </c>
      <c r="N57" s="49">
        <f t="shared" si="2"/>
        <v>0.6428641475064778</v>
      </c>
      <c r="P57" s="47">
        <v>2019</v>
      </c>
      <c r="Q57" s="48">
        <v>8.2000000000000007E-3</v>
      </c>
      <c r="R57" s="49">
        <f t="shared" si="3"/>
        <v>1530.6289226344709</v>
      </c>
    </row>
    <row r="59" spans="2:18" ht="15" thickBot="1" x14ac:dyDescent="0.4">
      <c r="B59" s="92" t="s">
        <v>63</v>
      </c>
      <c r="C59" s="92"/>
      <c r="D59" s="92"/>
      <c r="F59" s="92" t="s">
        <v>63</v>
      </c>
      <c r="G59" s="92"/>
      <c r="H59" s="92"/>
      <c r="I59" s="39"/>
      <c r="J59" s="39"/>
      <c r="K59" s="39"/>
      <c r="L59" s="92" t="s">
        <v>63</v>
      </c>
      <c r="M59" s="92"/>
      <c r="N59" s="92"/>
      <c r="P59" s="92" t="s">
        <v>63</v>
      </c>
      <c r="Q59" s="92"/>
      <c r="R59" s="92"/>
    </row>
    <row r="60" spans="2:18" x14ac:dyDescent="0.35">
      <c r="B60" s="50" t="s">
        <v>59</v>
      </c>
      <c r="C60" s="42" t="s">
        <v>64</v>
      </c>
      <c r="D60" s="51" t="s">
        <v>65</v>
      </c>
      <c r="F60" s="50" t="s">
        <v>59</v>
      </c>
      <c r="G60" s="42" t="s">
        <v>64</v>
      </c>
      <c r="H60" s="51" t="s">
        <v>65</v>
      </c>
      <c r="I60" s="42"/>
      <c r="J60" s="42"/>
      <c r="K60" s="42"/>
      <c r="L60" s="50" t="s">
        <v>59</v>
      </c>
      <c r="M60" s="42" t="s">
        <v>64</v>
      </c>
      <c r="N60" s="51" t="s">
        <v>65</v>
      </c>
      <c r="P60" s="50" t="s">
        <v>59</v>
      </c>
      <c r="Q60" s="42" t="s">
        <v>94</v>
      </c>
      <c r="R60" s="51" t="s">
        <v>95</v>
      </c>
    </row>
    <row r="61" spans="2:18" x14ac:dyDescent="0.35">
      <c r="B61" s="44" t="s">
        <v>66</v>
      </c>
      <c r="C61" s="45">
        <v>1.22</v>
      </c>
      <c r="D61" s="46">
        <v>0.2</v>
      </c>
      <c r="F61" s="44" t="s">
        <v>76</v>
      </c>
      <c r="G61" s="45">
        <v>0.70399999999999996</v>
      </c>
      <c r="H61" s="46">
        <v>0.11</v>
      </c>
      <c r="I61" s="45"/>
      <c r="J61" s="45"/>
      <c r="K61" s="45"/>
      <c r="L61" s="44" t="s">
        <v>86</v>
      </c>
      <c r="M61" s="45">
        <v>0.64</v>
      </c>
      <c r="N61" s="46">
        <v>9.9000000000000005E-2</v>
      </c>
      <c r="P61" s="44" t="s">
        <v>96</v>
      </c>
      <c r="Q61" s="45">
        <v>1530.63</v>
      </c>
      <c r="R61" s="46">
        <v>237.01</v>
      </c>
    </row>
    <row r="62" spans="2:18" ht="15" thickBot="1" x14ac:dyDescent="0.4">
      <c r="B62" s="52"/>
      <c r="C62" s="53"/>
      <c r="D62" s="54"/>
      <c r="F62" s="52"/>
      <c r="G62" s="53"/>
      <c r="H62" s="54"/>
      <c r="I62" s="53"/>
      <c r="J62" s="53"/>
      <c r="K62" s="53"/>
      <c r="L62" s="52"/>
      <c r="M62" s="53"/>
      <c r="N62" s="54"/>
      <c r="P62" s="52"/>
      <c r="Q62" s="53"/>
      <c r="R62" s="54"/>
    </row>
    <row r="63" spans="2:18" x14ac:dyDescent="0.35">
      <c r="B63" s="92" t="s">
        <v>69</v>
      </c>
      <c r="C63" s="92"/>
      <c r="D63" s="92"/>
      <c r="F63" s="92" t="s">
        <v>69</v>
      </c>
      <c r="G63" s="92"/>
      <c r="H63" s="92"/>
      <c r="I63" s="39"/>
      <c r="J63" s="39"/>
      <c r="K63" s="39"/>
      <c r="L63" s="92" t="s">
        <v>69</v>
      </c>
      <c r="M63" s="92"/>
      <c r="N63" s="92"/>
      <c r="P63" s="92" t="s">
        <v>69</v>
      </c>
      <c r="Q63" s="92"/>
      <c r="R63" s="92"/>
    </row>
    <row r="64" spans="2:18" x14ac:dyDescent="0.35">
      <c r="B64" s="40" t="s">
        <v>71</v>
      </c>
      <c r="C64" s="40" t="s">
        <v>68</v>
      </c>
      <c r="D64" s="40">
        <v>8254.2999999999993</v>
      </c>
      <c r="F64" s="40" t="s">
        <v>77</v>
      </c>
      <c r="G64" s="40" t="s">
        <v>68</v>
      </c>
      <c r="H64" s="40">
        <v>8254.2999999999993</v>
      </c>
      <c r="I64" s="40"/>
      <c r="J64" s="40"/>
      <c r="K64" s="40"/>
      <c r="L64" s="40" t="s">
        <v>88</v>
      </c>
      <c r="M64" s="40" t="s">
        <v>68</v>
      </c>
      <c r="N64" s="40">
        <v>8254.2999999999993</v>
      </c>
      <c r="P64" s="40" t="s">
        <v>97</v>
      </c>
      <c r="Q64" s="40" t="s">
        <v>68</v>
      </c>
      <c r="R64" s="40">
        <v>8254.2999999999993</v>
      </c>
    </row>
    <row r="65" spans="2:23" x14ac:dyDescent="0.35">
      <c r="B65" s="40"/>
      <c r="C65" s="40" t="s">
        <v>70</v>
      </c>
      <c r="D65" s="40">
        <v>1287.8</v>
      </c>
      <c r="F65" s="40"/>
      <c r="G65" s="40" t="s">
        <v>70</v>
      </c>
      <c r="H65" s="40">
        <v>1287.8</v>
      </c>
      <c r="I65" s="40"/>
      <c r="J65" s="40"/>
      <c r="K65" s="40"/>
      <c r="L65" s="40"/>
      <c r="M65" s="40" t="s">
        <v>70</v>
      </c>
      <c r="N65" s="40">
        <v>1287.8</v>
      </c>
      <c r="P65" s="40"/>
      <c r="Q65" s="40" t="s">
        <v>70</v>
      </c>
      <c r="R65" s="40">
        <v>1287.8</v>
      </c>
    </row>
    <row r="66" spans="2:23" x14ac:dyDescent="0.35">
      <c r="B66" s="40"/>
      <c r="C66" s="40"/>
      <c r="D66" s="40"/>
      <c r="F66" s="40"/>
      <c r="G66" s="40"/>
      <c r="H66" s="40"/>
      <c r="I66" s="40"/>
      <c r="J66" s="40"/>
      <c r="K66" s="40"/>
      <c r="L66" s="40"/>
      <c r="M66" s="40"/>
      <c r="N66" s="40"/>
      <c r="P66" s="40"/>
      <c r="Q66" s="40"/>
      <c r="R66" s="40"/>
    </row>
    <row r="67" spans="2:23" x14ac:dyDescent="0.35">
      <c r="B67" s="40"/>
      <c r="C67" s="40"/>
      <c r="D67" s="40"/>
      <c r="F67" s="40"/>
      <c r="G67" s="40"/>
      <c r="H67" s="40"/>
      <c r="I67" s="40"/>
      <c r="J67" s="40"/>
      <c r="K67" s="40"/>
      <c r="L67" s="40"/>
      <c r="M67" s="40"/>
      <c r="N67" s="40"/>
      <c r="P67" s="90" t="s">
        <v>168</v>
      </c>
      <c r="Q67" s="91"/>
      <c r="R67" s="40">
        <f>(R61*R65/R64)</f>
        <v>36.977269786656656</v>
      </c>
    </row>
    <row r="68" spans="2:23" x14ac:dyDescent="0.35">
      <c r="B68" s="90" t="s">
        <v>73</v>
      </c>
      <c r="C68" s="91"/>
      <c r="D68" s="40">
        <f>(D61*D65/D64)</f>
        <v>3.1203130489563018E-2</v>
      </c>
      <c r="F68" s="90" t="s">
        <v>78</v>
      </c>
      <c r="G68" s="91"/>
      <c r="H68" s="40">
        <f>(H61*H65/H64)</f>
        <v>1.7161721769259657E-2</v>
      </c>
      <c r="I68" s="73"/>
      <c r="J68" s="73"/>
      <c r="K68" s="73"/>
      <c r="L68" s="90" t="s">
        <v>87</v>
      </c>
      <c r="M68" s="91"/>
      <c r="N68" s="40">
        <f>(N61*N65/N64)</f>
        <v>1.5445549592333694E-2</v>
      </c>
      <c r="P68" s="90" t="s">
        <v>167</v>
      </c>
      <c r="Q68" s="91"/>
      <c r="R68" s="40">
        <v>0.04</v>
      </c>
    </row>
    <row r="70" spans="2:23" x14ac:dyDescent="0.35">
      <c r="B70" s="92" t="s">
        <v>98</v>
      </c>
      <c r="C70" s="92"/>
      <c r="D70" s="92"/>
      <c r="F70" s="92" t="s">
        <v>98</v>
      </c>
      <c r="G70" s="92"/>
      <c r="H70" s="92"/>
      <c r="L70" s="92" t="s">
        <v>98</v>
      </c>
      <c r="M70" s="92"/>
      <c r="N70" s="92"/>
      <c r="P70" s="92" t="s">
        <v>98</v>
      </c>
      <c r="Q70" s="92"/>
      <c r="R70" s="92"/>
    </row>
    <row r="71" spans="2:23" x14ac:dyDescent="0.35">
      <c r="B71" s="35" t="s">
        <v>101</v>
      </c>
      <c r="C71" s="35" t="s">
        <v>100</v>
      </c>
      <c r="D71" s="35" t="s">
        <v>57</v>
      </c>
      <c r="F71" s="35" t="s">
        <v>101</v>
      </c>
      <c r="G71" s="35" t="s">
        <v>100</v>
      </c>
      <c r="H71" s="35" t="s">
        <v>57</v>
      </c>
      <c r="L71" s="35" t="s">
        <v>101</v>
      </c>
      <c r="M71" s="35" t="s">
        <v>100</v>
      </c>
      <c r="N71" s="35" t="s">
        <v>57</v>
      </c>
      <c r="P71" s="35" t="s">
        <v>101</v>
      </c>
      <c r="Q71" s="35" t="s">
        <v>100</v>
      </c>
      <c r="R71" s="35" t="s">
        <v>57</v>
      </c>
    </row>
    <row r="72" spans="2:23" x14ac:dyDescent="0.35">
      <c r="B72" s="35" t="s">
        <v>99</v>
      </c>
      <c r="C72" s="35">
        <v>170081800</v>
      </c>
      <c r="D72" s="35" t="s">
        <v>102</v>
      </c>
      <c r="F72" s="35" t="s">
        <v>77</v>
      </c>
      <c r="G72" s="35">
        <v>2438300</v>
      </c>
      <c r="H72" s="35" t="s">
        <v>102</v>
      </c>
      <c r="L72" s="35" t="s">
        <v>107</v>
      </c>
      <c r="M72" s="35">
        <v>6416600</v>
      </c>
      <c r="N72" s="35" t="s">
        <v>102</v>
      </c>
      <c r="P72" s="35" t="s">
        <v>108</v>
      </c>
      <c r="Q72" s="35">
        <v>23153100</v>
      </c>
      <c r="R72" s="35" t="s">
        <v>90</v>
      </c>
    </row>
    <row r="73" spans="2:23" x14ac:dyDescent="0.35">
      <c r="B73" s="35" t="s">
        <v>103</v>
      </c>
      <c r="C73" s="35">
        <v>44700</v>
      </c>
      <c r="D73" s="35" t="s">
        <v>104</v>
      </c>
      <c r="F73" s="35" t="s">
        <v>103</v>
      </c>
      <c r="G73" s="35">
        <v>44700</v>
      </c>
      <c r="H73" s="35" t="s">
        <v>104</v>
      </c>
      <c r="L73" s="35" t="s">
        <v>103</v>
      </c>
      <c r="M73" s="35">
        <v>44700</v>
      </c>
      <c r="N73" s="35" t="s">
        <v>104</v>
      </c>
      <c r="P73" s="35" t="s">
        <v>103</v>
      </c>
      <c r="Q73" s="35">
        <v>44700</v>
      </c>
      <c r="R73" s="35" t="s">
        <v>104</v>
      </c>
    </row>
    <row r="74" spans="2:23" x14ac:dyDescent="0.35">
      <c r="B74" s="35" t="s">
        <v>105</v>
      </c>
      <c r="C74" s="35">
        <f>(C72/C73)</f>
        <v>3804.9619686800893</v>
      </c>
      <c r="D74" s="35" t="s">
        <v>106</v>
      </c>
      <c r="F74" s="35" t="s">
        <v>105</v>
      </c>
      <c r="G74" s="35">
        <f>(G72/G73)</f>
        <v>54.548098434004473</v>
      </c>
      <c r="H74" s="35" t="s">
        <v>106</v>
      </c>
      <c r="L74" s="35" t="s">
        <v>105</v>
      </c>
      <c r="M74" s="35">
        <f>(M72/M73)</f>
        <v>143.54809843400449</v>
      </c>
      <c r="N74" s="35" t="s">
        <v>106</v>
      </c>
      <c r="P74" s="35" t="s">
        <v>105</v>
      </c>
      <c r="Q74" s="35">
        <f>(Q72/Q73*907)</f>
        <v>469795.56375838921</v>
      </c>
      <c r="R74" s="35" t="s">
        <v>106</v>
      </c>
    </row>
    <row r="76" spans="2:23" x14ac:dyDescent="0.35">
      <c r="C76" s="94" t="s">
        <v>169</v>
      </c>
      <c r="D76" s="86"/>
      <c r="E76" s="86">
        <f>(D68+H68+N68+R68)</f>
        <v>0.10381040185115636</v>
      </c>
      <c r="F76" s="86"/>
      <c r="G76" s="86"/>
      <c r="H76" s="95" t="s">
        <v>170</v>
      </c>
      <c r="I76" s="95"/>
      <c r="J76" s="95"/>
      <c r="K76" s="95"/>
      <c r="L76" s="95"/>
      <c r="M76" s="86">
        <f>(C74+G74+M74+Q74)</f>
        <v>473798.62192393729</v>
      </c>
      <c r="N76" s="86"/>
      <c r="O76" t="s">
        <v>106</v>
      </c>
    </row>
    <row r="78" spans="2:23" ht="19" thickBot="1" x14ac:dyDescent="0.5">
      <c r="B78" s="93" t="s">
        <v>110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 spans="2:23" x14ac:dyDescent="0.35">
      <c r="B79" s="60" t="s">
        <v>59</v>
      </c>
      <c r="C79" s="55" t="s">
        <v>58</v>
      </c>
      <c r="D79" s="56" t="s">
        <v>57</v>
      </c>
      <c r="F79" s="60" t="s">
        <v>59</v>
      </c>
      <c r="G79" s="55" t="s">
        <v>58</v>
      </c>
      <c r="H79" s="56" t="s">
        <v>57</v>
      </c>
      <c r="L79" s="60" t="s">
        <v>59</v>
      </c>
      <c r="M79" s="55" t="s">
        <v>58</v>
      </c>
      <c r="N79" s="56" t="s">
        <v>57</v>
      </c>
      <c r="P79" s="60" t="s">
        <v>59</v>
      </c>
      <c r="Q79" s="55" t="s">
        <v>58</v>
      </c>
      <c r="R79" s="56" t="s">
        <v>57</v>
      </c>
      <c r="T79" s="60" t="s">
        <v>59</v>
      </c>
      <c r="U79" s="55" t="s">
        <v>58</v>
      </c>
      <c r="V79" s="56" t="s">
        <v>57</v>
      </c>
    </row>
    <row r="80" spans="2:23" x14ac:dyDescent="0.35">
      <c r="B80" s="61" t="s">
        <v>111</v>
      </c>
      <c r="C80" s="35">
        <v>6472200000</v>
      </c>
      <c r="D80" s="57" t="s">
        <v>112</v>
      </c>
      <c r="F80" s="61" t="s">
        <v>118</v>
      </c>
      <c r="G80" s="35">
        <v>1174500</v>
      </c>
      <c r="H80" s="57" t="s">
        <v>90</v>
      </c>
      <c r="L80" s="61" t="s">
        <v>124</v>
      </c>
      <c r="M80" s="35">
        <v>183780.6</v>
      </c>
      <c r="N80" s="57" t="s">
        <v>90</v>
      </c>
      <c r="P80" s="61" t="s">
        <v>128</v>
      </c>
      <c r="Q80" s="35">
        <v>8940000000</v>
      </c>
      <c r="R80" s="57" t="s">
        <v>133</v>
      </c>
      <c r="T80" s="61" t="s">
        <v>138</v>
      </c>
      <c r="U80" s="35">
        <v>718776000000</v>
      </c>
      <c r="V80" s="57" t="s">
        <v>137</v>
      </c>
    </row>
    <row r="81" spans="2:22" x14ac:dyDescent="0.35">
      <c r="B81" s="61" t="s">
        <v>114</v>
      </c>
      <c r="C81" s="35">
        <v>2537098762</v>
      </c>
      <c r="D81" s="57" t="s">
        <v>55</v>
      </c>
      <c r="F81" s="61" t="s">
        <v>123</v>
      </c>
      <c r="G81" s="35">
        <v>1090727100</v>
      </c>
      <c r="H81" s="57" t="s">
        <v>55</v>
      </c>
      <c r="L81" s="61" t="s">
        <v>125</v>
      </c>
      <c r="M81" s="35">
        <v>1122400</v>
      </c>
      <c r="N81" s="57" t="s">
        <v>55</v>
      </c>
      <c r="P81" s="61" t="s">
        <v>129</v>
      </c>
      <c r="Q81" s="35">
        <v>4256510000</v>
      </c>
      <c r="R81" s="57" t="s">
        <v>55</v>
      </c>
      <c r="T81" s="61" t="s">
        <v>139</v>
      </c>
      <c r="U81" s="35">
        <v>286720000</v>
      </c>
      <c r="V81" s="57" t="s">
        <v>55</v>
      </c>
    </row>
    <row r="82" spans="2:22" ht="15" thickBot="1" x14ac:dyDescent="0.4">
      <c r="B82" s="62" t="s">
        <v>60</v>
      </c>
      <c r="C82" s="58">
        <f>(C81/C80)</f>
        <v>0.39199943790364944</v>
      </c>
      <c r="D82" s="59" t="s">
        <v>113</v>
      </c>
      <c r="F82" s="62" t="s">
        <v>60</v>
      </c>
      <c r="G82" s="58">
        <f>(G81/G80)</f>
        <v>928.67356321839077</v>
      </c>
      <c r="H82" s="59" t="s">
        <v>91</v>
      </c>
      <c r="L82" s="62" t="s">
        <v>60</v>
      </c>
      <c r="M82" s="58">
        <f>(M81/M80)</f>
        <v>6.10728227027227</v>
      </c>
      <c r="N82" s="59" t="s">
        <v>91</v>
      </c>
      <c r="P82" s="62" t="s">
        <v>60</v>
      </c>
      <c r="Q82" s="58">
        <f>(Q81/Q80)</f>
        <v>0.47611968680089484</v>
      </c>
      <c r="R82" s="59" t="s">
        <v>134</v>
      </c>
      <c r="T82" s="62" t="s">
        <v>60</v>
      </c>
      <c r="U82" s="58">
        <f>(U81/U80)</f>
        <v>3.9890035282201964E-4</v>
      </c>
      <c r="V82" s="59" t="s">
        <v>143</v>
      </c>
    </row>
    <row r="84" spans="2:22" ht="15" thickBot="1" x14ac:dyDescent="0.4">
      <c r="B84" s="89" t="s">
        <v>67</v>
      </c>
      <c r="C84" s="89"/>
      <c r="D84" s="89"/>
      <c r="F84" s="89" t="s">
        <v>67</v>
      </c>
      <c r="G84" s="89"/>
      <c r="H84" s="89"/>
      <c r="L84" s="89" t="s">
        <v>67</v>
      </c>
      <c r="M84" s="89"/>
      <c r="N84" s="89"/>
      <c r="P84" s="89" t="s">
        <v>67</v>
      </c>
      <c r="Q84" s="89"/>
      <c r="R84" s="89"/>
      <c r="T84" s="89" t="s">
        <v>67</v>
      </c>
      <c r="U84" s="89"/>
      <c r="V84" s="89"/>
    </row>
    <row r="85" spans="2:22" x14ac:dyDescent="0.35">
      <c r="B85" s="41" t="s">
        <v>0</v>
      </c>
      <c r="C85" s="42" t="s">
        <v>61</v>
      </c>
      <c r="D85" s="43" t="s">
        <v>120</v>
      </c>
      <c r="F85" s="41" t="s">
        <v>0</v>
      </c>
      <c r="G85" s="42" t="s">
        <v>61</v>
      </c>
      <c r="H85" s="43" t="s">
        <v>119</v>
      </c>
      <c r="L85" s="41" t="s">
        <v>0</v>
      </c>
      <c r="M85" s="42" t="s">
        <v>61</v>
      </c>
      <c r="N85" s="43" t="s">
        <v>126</v>
      </c>
      <c r="P85" s="41" t="s">
        <v>0</v>
      </c>
      <c r="Q85" s="42" t="s">
        <v>61</v>
      </c>
      <c r="R85" s="43" t="s">
        <v>148</v>
      </c>
      <c r="T85" s="41" t="s">
        <v>0</v>
      </c>
      <c r="U85" s="42" t="s">
        <v>61</v>
      </c>
      <c r="V85" s="43" t="s">
        <v>147</v>
      </c>
    </row>
    <row r="86" spans="2:22" x14ac:dyDescent="0.35">
      <c r="B86" s="44">
        <v>2000</v>
      </c>
      <c r="C86" s="45">
        <v>0</v>
      </c>
      <c r="D86" s="46">
        <v>0.4</v>
      </c>
      <c r="F86" s="44">
        <v>2000</v>
      </c>
      <c r="G86" s="45">
        <v>0</v>
      </c>
      <c r="H86" s="46">
        <v>928.67</v>
      </c>
      <c r="L86" s="44">
        <v>2000</v>
      </c>
      <c r="M86" s="45">
        <v>0</v>
      </c>
      <c r="N86" s="46">
        <v>6.1</v>
      </c>
      <c r="P86" s="44">
        <v>2000</v>
      </c>
      <c r="Q86" s="45">
        <v>0</v>
      </c>
      <c r="R86" s="46">
        <v>0.5</v>
      </c>
      <c r="T86" s="44">
        <v>2000</v>
      </c>
      <c r="U86" s="45">
        <v>0</v>
      </c>
      <c r="V86" s="46">
        <v>4.0000000000000002E-4</v>
      </c>
    </row>
    <row r="87" spans="2:22" x14ac:dyDescent="0.35">
      <c r="B87" s="44">
        <v>2001</v>
      </c>
      <c r="C87" s="45">
        <v>3.7000000000000002E-3</v>
      </c>
      <c r="D87" s="46">
        <f>(D86*C87+D86)</f>
        <v>0.40148</v>
      </c>
      <c r="F87" s="44">
        <v>2001</v>
      </c>
      <c r="G87" s="45">
        <v>3.7000000000000002E-3</v>
      </c>
      <c r="H87" s="46">
        <f>(H86*G87+H86)</f>
        <v>932.10607899999991</v>
      </c>
      <c r="L87" s="44">
        <v>2001</v>
      </c>
      <c r="M87" s="45">
        <v>3.7000000000000002E-3</v>
      </c>
      <c r="N87" s="46">
        <f>(N86*M87+N86)</f>
        <v>6.1225699999999996</v>
      </c>
      <c r="P87" s="44">
        <v>2001</v>
      </c>
      <c r="Q87" s="45">
        <v>3.7000000000000002E-3</v>
      </c>
      <c r="R87" s="46">
        <f>(R86*Q87+R86)</f>
        <v>0.50185000000000002</v>
      </c>
      <c r="T87" s="44">
        <v>2001</v>
      </c>
      <c r="U87" s="45">
        <v>3.7000000000000002E-3</v>
      </c>
      <c r="V87" s="46">
        <f>(V86*U87+V86)</f>
        <v>4.0148000000000001E-4</v>
      </c>
    </row>
    <row r="88" spans="2:22" x14ac:dyDescent="0.35">
      <c r="B88" s="44">
        <v>2002</v>
      </c>
      <c r="C88" s="45">
        <v>-1.4500000000000001E-2</v>
      </c>
      <c r="D88" s="46">
        <f>(D87*C88+D87)</f>
        <v>0.39565854</v>
      </c>
      <c r="F88" s="44">
        <v>2002</v>
      </c>
      <c r="G88" s="45">
        <v>-1.4500000000000001E-2</v>
      </c>
      <c r="H88" s="46">
        <f>(H87*G88+H87)</f>
        <v>918.59054085449986</v>
      </c>
      <c r="L88" s="44">
        <v>2002</v>
      </c>
      <c r="M88" s="45">
        <v>-1.4500000000000001E-2</v>
      </c>
      <c r="N88" s="46">
        <f>(N87*M88+N87)</f>
        <v>6.0337927349999996</v>
      </c>
      <c r="P88" s="44">
        <v>2002</v>
      </c>
      <c r="Q88" s="45">
        <v>-1.4500000000000001E-2</v>
      </c>
      <c r="R88" s="46">
        <f>(R87*Q88+R87)</f>
        <v>0.49457317500000003</v>
      </c>
      <c r="T88" s="44">
        <v>2002</v>
      </c>
      <c r="U88" s="45">
        <v>-1.4500000000000001E-2</v>
      </c>
      <c r="V88" s="46">
        <f>(V87*U88+V87)</f>
        <v>3.9565854000000002E-4</v>
      </c>
    </row>
    <row r="89" spans="2:22" x14ac:dyDescent="0.35">
      <c r="B89" s="44">
        <v>2003</v>
      </c>
      <c r="C89" s="45">
        <v>1.8599999999999998E-2</v>
      </c>
      <c r="D89" s="46">
        <f>(D88*C89+D88)</f>
        <v>0.40301778884400002</v>
      </c>
      <c r="F89" s="44">
        <v>2003</v>
      </c>
      <c r="G89" s="45">
        <v>1.8599999999999998E-2</v>
      </c>
      <c r="H89" s="46">
        <f>(H88*G89+H88)</f>
        <v>935.6763249143936</v>
      </c>
      <c r="L89" s="44">
        <v>2003</v>
      </c>
      <c r="M89" s="45">
        <v>1.8599999999999998E-2</v>
      </c>
      <c r="N89" s="46">
        <f>(N88*M89+N88)</f>
        <v>6.1460212798709994</v>
      </c>
      <c r="P89" s="44">
        <v>2003</v>
      </c>
      <c r="Q89" s="45">
        <v>1.8599999999999998E-2</v>
      </c>
      <c r="R89" s="46">
        <f>(R88*Q89+R88)</f>
        <v>0.50377223605499999</v>
      </c>
      <c r="T89" s="44">
        <v>2003</v>
      </c>
      <c r="U89" s="45">
        <v>1.8599999999999998E-2</v>
      </c>
      <c r="V89" s="46">
        <f>(V88*U89+V88)</f>
        <v>4.0301778884400003E-4</v>
      </c>
    </row>
    <row r="90" spans="2:22" x14ac:dyDescent="0.35">
      <c r="B90" s="44">
        <v>2004</v>
      </c>
      <c r="C90" s="45">
        <v>2.7E-2</v>
      </c>
      <c r="D90" s="46">
        <f t="shared" ref="D90:D105" si="6">(D89*C90+D89)</f>
        <v>0.41389926914278802</v>
      </c>
      <c r="F90" s="44">
        <v>2004</v>
      </c>
      <c r="G90" s="45">
        <v>2.7E-2</v>
      </c>
      <c r="H90" s="46">
        <f t="shared" ref="H90:H105" si="7">(H89*G90+H89)</f>
        <v>960.93958568708229</v>
      </c>
      <c r="L90" s="44">
        <v>2004</v>
      </c>
      <c r="M90" s="45">
        <v>2.7E-2</v>
      </c>
      <c r="N90" s="46">
        <f t="shared" ref="N90:N105" si="8">(N89*M90+N89)</f>
        <v>6.3119638544275167</v>
      </c>
      <c r="P90" s="44">
        <v>2004</v>
      </c>
      <c r="Q90" s="45">
        <v>2.7E-2</v>
      </c>
      <c r="R90" s="46">
        <f t="shared" ref="R90:R105" si="9">(R89*Q90+R89)</f>
        <v>0.51737408642848504</v>
      </c>
      <c r="T90" s="44">
        <v>2004</v>
      </c>
      <c r="U90" s="45">
        <v>2.7E-2</v>
      </c>
      <c r="V90" s="46">
        <f t="shared" ref="V90:V105" si="10">(V89*U90+V89)</f>
        <v>4.1389926914278804E-4</v>
      </c>
    </row>
    <row r="91" spans="2:22" x14ac:dyDescent="0.35">
      <c r="B91" s="44">
        <v>2005</v>
      </c>
      <c r="C91" s="45">
        <v>-2.0500000000000001E-2</v>
      </c>
      <c r="D91" s="46">
        <f t="shared" si="6"/>
        <v>0.40541433412536088</v>
      </c>
      <c r="F91" s="44">
        <v>2005</v>
      </c>
      <c r="G91" s="45">
        <v>-2.0500000000000001E-2</v>
      </c>
      <c r="H91" s="46">
        <f t="shared" si="7"/>
        <v>941.24032418049705</v>
      </c>
      <c r="L91" s="44">
        <v>2005</v>
      </c>
      <c r="M91" s="45">
        <v>-2.0500000000000001E-2</v>
      </c>
      <c r="N91" s="46">
        <f t="shared" si="8"/>
        <v>6.1825685954117526</v>
      </c>
      <c r="P91" s="44">
        <v>2005</v>
      </c>
      <c r="Q91" s="45">
        <v>-2.0500000000000001E-2</v>
      </c>
      <c r="R91" s="46">
        <f t="shared" si="9"/>
        <v>0.50676791765670104</v>
      </c>
      <c r="T91" s="44">
        <v>2005</v>
      </c>
      <c r="U91" s="45">
        <v>-2.0500000000000001E-2</v>
      </c>
      <c r="V91" s="46">
        <f t="shared" si="10"/>
        <v>4.0541433412536089E-4</v>
      </c>
    </row>
    <row r="92" spans="2:22" x14ac:dyDescent="0.35">
      <c r="B92" s="44">
        <v>2006</v>
      </c>
      <c r="C92" s="45">
        <v>-1.2999999999999999E-3</v>
      </c>
      <c r="D92" s="46">
        <f t="shared" si="6"/>
        <v>0.40488729549099789</v>
      </c>
      <c r="F92" s="44">
        <v>2006</v>
      </c>
      <c r="G92" s="45">
        <v>-1.2999999999999999E-3</v>
      </c>
      <c r="H92" s="46">
        <f t="shared" si="7"/>
        <v>940.01671175906245</v>
      </c>
      <c r="L92" s="44">
        <v>2006</v>
      </c>
      <c r="M92" s="45">
        <v>-1.2999999999999999E-3</v>
      </c>
      <c r="N92" s="46">
        <f t="shared" si="8"/>
        <v>6.1745312562377173</v>
      </c>
      <c r="P92" s="44">
        <v>2006</v>
      </c>
      <c r="Q92" s="45">
        <v>-1.2999999999999999E-3</v>
      </c>
      <c r="R92" s="46">
        <f t="shared" si="9"/>
        <v>0.50610911936374736</v>
      </c>
      <c r="T92" s="44">
        <v>2006</v>
      </c>
      <c r="U92" s="45">
        <v>-1.2999999999999999E-3</v>
      </c>
      <c r="V92" s="46">
        <f t="shared" si="10"/>
        <v>4.0488729549099792E-4</v>
      </c>
    </row>
    <row r="93" spans="2:22" x14ac:dyDescent="0.35">
      <c r="B93" s="44">
        <v>2007</v>
      </c>
      <c r="C93" s="45">
        <v>3.1699999999999999E-2</v>
      </c>
      <c r="D93" s="46">
        <f t="shared" si="6"/>
        <v>0.41772222275806253</v>
      </c>
      <c r="F93" s="44">
        <v>2007</v>
      </c>
      <c r="G93" s="45">
        <v>3.1699999999999999E-2</v>
      </c>
      <c r="H93" s="46">
        <f t="shared" si="7"/>
        <v>969.81524152182476</v>
      </c>
      <c r="L93" s="44">
        <v>2007</v>
      </c>
      <c r="M93" s="45">
        <v>3.1699999999999999E-2</v>
      </c>
      <c r="N93" s="46">
        <f t="shared" si="8"/>
        <v>6.370263897060453</v>
      </c>
      <c r="P93" s="44">
        <v>2007</v>
      </c>
      <c r="Q93" s="45">
        <v>3.1699999999999999E-2</v>
      </c>
      <c r="R93" s="46">
        <f t="shared" si="9"/>
        <v>0.52215277844757813</v>
      </c>
      <c r="T93" s="44">
        <v>2007</v>
      </c>
      <c r="U93" s="45">
        <v>3.1699999999999999E-2</v>
      </c>
      <c r="V93" s="46">
        <f t="shared" si="10"/>
        <v>4.1772222275806258E-4</v>
      </c>
    </row>
    <row r="94" spans="2:22" x14ac:dyDescent="0.35">
      <c r="B94" s="44">
        <v>2008</v>
      </c>
      <c r="C94" s="45">
        <v>1.11E-2</v>
      </c>
      <c r="D94" s="46">
        <f t="shared" si="6"/>
        <v>0.42235893943067704</v>
      </c>
      <c r="F94" s="44">
        <v>2008</v>
      </c>
      <c r="G94" s="45">
        <v>1.11E-2</v>
      </c>
      <c r="H94" s="46">
        <f t="shared" si="7"/>
        <v>980.580190702717</v>
      </c>
      <c r="L94" s="44">
        <v>2008</v>
      </c>
      <c r="M94" s="45">
        <v>1.11E-2</v>
      </c>
      <c r="N94" s="46">
        <f t="shared" si="8"/>
        <v>6.4409738263178244</v>
      </c>
      <c r="P94" s="44">
        <v>2008</v>
      </c>
      <c r="Q94" s="45">
        <v>1.11E-2</v>
      </c>
      <c r="R94" s="46">
        <f t="shared" si="9"/>
        <v>0.52794867428834624</v>
      </c>
      <c r="T94" s="44">
        <v>2008</v>
      </c>
      <c r="U94" s="45">
        <v>1.11E-2</v>
      </c>
      <c r="V94" s="46">
        <f t="shared" si="10"/>
        <v>4.2235893943067709E-4</v>
      </c>
    </row>
    <row r="95" spans="2:22" x14ac:dyDescent="0.35">
      <c r="B95" s="44">
        <v>2009</v>
      </c>
      <c r="C95" s="45">
        <v>-6.6500000000000004E-2</v>
      </c>
      <c r="D95" s="46">
        <f t="shared" si="6"/>
        <v>0.39427206995853703</v>
      </c>
      <c r="F95" s="44">
        <v>2009</v>
      </c>
      <c r="G95" s="45">
        <v>-6.6500000000000004E-2</v>
      </c>
      <c r="H95" s="46">
        <f t="shared" si="7"/>
        <v>915.37160802098629</v>
      </c>
      <c r="L95" s="44">
        <v>2009</v>
      </c>
      <c r="M95" s="45">
        <v>-6.6500000000000004E-2</v>
      </c>
      <c r="N95" s="46">
        <f t="shared" si="8"/>
        <v>6.0126490668676889</v>
      </c>
      <c r="P95" s="44">
        <v>2009</v>
      </c>
      <c r="Q95" s="45">
        <v>-6.6500000000000004E-2</v>
      </c>
      <c r="R95" s="46">
        <f t="shared" si="9"/>
        <v>0.4928400874481712</v>
      </c>
      <c r="T95" s="44">
        <v>2009</v>
      </c>
      <c r="U95" s="45">
        <v>-6.6500000000000004E-2</v>
      </c>
      <c r="V95" s="46">
        <f t="shared" si="10"/>
        <v>3.9427206995853705E-4</v>
      </c>
    </row>
    <row r="96" spans="2:22" x14ac:dyDescent="0.35">
      <c r="B96" s="44">
        <v>2010</v>
      </c>
      <c r="C96" s="45">
        <v>3.9E-2</v>
      </c>
      <c r="D96" s="46">
        <f t="shared" si="6"/>
        <v>0.40964868068691995</v>
      </c>
      <c r="F96" s="44">
        <v>2010</v>
      </c>
      <c r="G96" s="45">
        <v>3.9E-2</v>
      </c>
      <c r="H96" s="46">
        <f t="shared" si="7"/>
        <v>951.07110073380477</v>
      </c>
      <c r="L96" s="44">
        <v>2010</v>
      </c>
      <c r="M96" s="45">
        <v>3.9E-2</v>
      </c>
      <c r="N96" s="46">
        <f t="shared" si="8"/>
        <v>6.2471423804755286</v>
      </c>
      <c r="P96" s="44">
        <v>2010</v>
      </c>
      <c r="Q96" s="45">
        <v>3.9E-2</v>
      </c>
      <c r="R96" s="46">
        <f t="shared" si="9"/>
        <v>0.51206085085864983</v>
      </c>
      <c r="T96" s="44">
        <v>2010</v>
      </c>
      <c r="U96" s="45">
        <v>3.9E-2</v>
      </c>
      <c r="V96" s="46">
        <f t="shared" si="10"/>
        <v>4.0964868068692E-4</v>
      </c>
    </row>
    <row r="97" spans="2:22" x14ac:dyDescent="0.35">
      <c r="B97" s="44">
        <v>2011</v>
      </c>
      <c r="C97" s="45">
        <v>2.3800000000000002E-2</v>
      </c>
      <c r="D97" s="46">
        <f t="shared" si="6"/>
        <v>0.41939831928726867</v>
      </c>
      <c r="F97" s="44">
        <v>2011</v>
      </c>
      <c r="G97" s="45">
        <v>2.3800000000000002E-2</v>
      </c>
      <c r="H97" s="46">
        <f t="shared" si="7"/>
        <v>973.70659293126937</v>
      </c>
      <c r="L97" s="44">
        <v>2011</v>
      </c>
      <c r="M97" s="45">
        <v>2.3800000000000002E-2</v>
      </c>
      <c r="N97" s="46">
        <f t="shared" si="8"/>
        <v>6.3958243691308461</v>
      </c>
      <c r="P97" s="44">
        <v>2011</v>
      </c>
      <c r="Q97" s="45">
        <v>2.3800000000000002E-2</v>
      </c>
      <c r="R97" s="46">
        <f t="shared" si="9"/>
        <v>0.52424789910908565</v>
      </c>
      <c r="T97" s="44">
        <v>2011</v>
      </c>
      <c r="U97" s="45">
        <v>2.3800000000000002E-2</v>
      </c>
      <c r="V97" s="46">
        <f t="shared" si="10"/>
        <v>4.1939831928726869E-4</v>
      </c>
    </row>
    <row r="98" spans="2:22" x14ac:dyDescent="0.35">
      <c r="B98" s="44">
        <v>2012</v>
      </c>
      <c r="C98" s="45">
        <v>-2.93E-2</v>
      </c>
      <c r="D98" s="46">
        <f t="shared" si="6"/>
        <v>0.40710994853215171</v>
      </c>
      <c r="F98" s="44">
        <v>2012</v>
      </c>
      <c r="G98" s="45">
        <v>-2.93E-2</v>
      </c>
      <c r="H98" s="46">
        <f t="shared" si="7"/>
        <v>945.17698975838323</v>
      </c>
      <c r="L98" s="44">
        <v>2012</v>
      </c>
      <c r="M98" s="45">
        <v>-2.93E-2</v>
      </c>
      <c r="N98" s="46">
        <f t="shared" si="8"/>
        <v>6.2084267151153121</v>
      </c>
      <c r="P98" s="44">
        <v>2012</v>
      </c>
      <c r="Q98" s="45">
        <v>-2.93E-2</v>
      </c>
      <c r="R98" s="46">
        <f t="shared" si="9"/>
        <v>0.50888743566518946</v>
      </c>
      <c r="T98" s="44">
        <v>2012</v>
      </c>
      <c r="U98" s="45">
        <v>-2.93E-2</v>
      </c>
      <c r="V98" s="46">
        <f t="shared" si="10"/>
        <v>4.071099485321517E-4</v>
      </c>
    </row>
    <row r="99" spans="2:22" x14ac:dyDescent="0.35">
      <c r="B99" s="44">
        <v>2013</v>
      </c>
      <c r="C99" s="45">
        <v>0</v>
      </c>
      <c r="D99" s="46">
        <f t="shared" si="6"/>
        <v>0.40710994853215171</v>
      </c>
      <c r="F99" s="44">
        <v>2013</v>
      </c>
      <c r="G99" s="45">
        <v>0</v>
      </c>
      <c r="H99" s="46">
        <f t="shared" si="7"/>
        <v>945.17698975838323</v>
      </c>
      <c r="L99" s="44">
        <v>2013</v>
      </c>
      <c r="M99" s="45">
        <v>0</v>
      </c>
      <c r="N99" s="46">
        <f t="shared" si="8"/>
        <v>6.2084267151153121</v>
      </c>
      <c r="P99" s="44">
        <v>2013</v>
      </c>
      <c r="Q99" s="45">
        <v>0</v>
      </c>
      <c r="R99" s="46">
        <f t="shared" si="9"/>
        <v>0.50888743566518946</v>
      </c>
      <c r="T99" s="44">
        <v>2013</v>
      </c>
      <c r="U99" s="45">
        <v>0</v>
      </c>
      <c r="V99" s="46">
        <f t="shared" si="10"/>
        <v>4.071099485321517E-4</v>
      </c>
    </row>
    <row r="100" spans="2:22" x14ac:dyDescent="0.35">
      <c r="B100" s="44">
        <v>2014</v>
      </c>
      <c r="C100" s="45">
        <v>-7.0000000000000001E-3</v>
      </c>
      <c r="D100" s="46">
        <f t="shared" si="6"/>
        <v>0.40426017889242666</v>
      </c>
      <c r="F100" s="44">
        <v>2014</v>
      </c>
      <c r="G100" s="45">
        <v>-7.0000000000000001E-3</v>
      </c>
      <c r="H100" s="46">
        <f t="shared" si="7"/>
        <v>938.56075083007454</v>
      </c>
      <c r="L100" s="44">
        <v>2014</v>
      </c>
      <c r="M100" s="45">
        <v>-7.0000000000000001E-3</v>
      </c>
      <c r="N100" s="46">
        <f t="shared" si="8"/>
        <v>6.164967728109505</v>
      </c>
      <c r="P100" s="44">
        <v>2014</v>
      </c>
      <c r="Q100" s="45">
        <v>-7.0000000000000001E-3</v>
      </c>
      <c r="R100" s="46">
        <f t="shared" si="9"/>
        <v>0.50532522361553311</v>
      </c>
      <c r="T100" s="44">
        <v>2014</v>
      </c>
      <c r="U100" s="45">
        <v>-7.0000000000000001E-3</v>
      </c>
      <c r="V100" s="46">
        <f t="shared" si="10"/>
        <v>4.0426017889242662E-4</v>
      </c>
    </row>
    <row r="101" spans="2:22" x14ac:dyDescent="0.35">
      <c r="B101" s="44">
        <v>2015</v>
      </c>
      <c r="C101" s="45">
        <v>-4.7999999999999996E-3</v>
      </c>
      <c r="D101" s="46">
        <f t="shared" si="6"/>
        <v>0.40231973003374299</v>
      </c>
      <c r="F101" s="44">
        <v>2015</v>
      </c>
      <c r="G101" s="45">
        <v>-4.7999999999999996E-3</v>
      </c>
      <c r="H101" s="46">
        <f t="shared" si="7"/>
        <v>934.05565922609014</v>
      </c>
      <c r="L101" s="44">
        <v>2015</v>
      </c>
      <c r="M101" s="45">
        <v>-4.7999999999999996E-3</v>
      </c>
      <c r="N101" s="46">
        <f t="shared" si="8"/>
        <v>6.1353758830145795</v>
      </c>
      <c r="P101" s="44">
        <v>2015</v>
      </c>
      <c r="Q101" s="45">
        <v>-4.7999999999999996E-3</v>
      </c>
      <c r="R101" s="46">
        <f t="shared" si="9"/>
        <v>0.50289966254217855</v>
      </c>
      <c r="T101" s="44">
        <v>2015</v>
      </c>
      <c r="U101" s="45">
        <v>-4.7999999999999996E-3</v>
      </c>
      <c r="V101" s="46">
        <f t="shared" si="10"/>
        <v>4.0231973003374298E-4</v>
      </c>
    </row>
    <row r="102" spans="2:22" x14ac:dyDescent="0.35">
      <c r="B102" s="44">
        <v>2016</v>
      </c>
      <c r="C102" s="45">
        <v>5.5999999999999999E-3</v>
      </c>
      <c r="D102" s="46">
        <f t="shared" si="6"/>
        <v>0.40457272052193194</v>
      </c>
      <c r="F102" s="44">
        <v>2016</v>
      </c>
      <c r="G102" s="45">
        <v>5.5999999999999999E-3</v>
      </c>
      <c r="H102" s="46">
        <f t="shared" si="7"/>
        <v>939.28637091775624</v>
      </c>
      <c r="L102" s="44">
        <v>2016</v>
      </c>
      <c r="M102" s="45">
        <v>5.5999999999999999E-3</v>
      </c>
      <c r="N102" s="46">
        <f t="shared" si="8"/>
        <v>6.1697339879594608</v>
      </c>
      <c r="P102" s="44">
        <v>2016</v>
      </c>
      <c r="Q102" s="45">
        <v>5.5999999999999999E-3</v>
      </c>
      <c r="R102" s="46">
        <f t="shared" si="9"/>
        <v>0.50571590065241478</v>
      </c>
      <c r="T102" s="44">
        <v>2016</v>
      </c>
      <c r="U102" s="45">
        <v>5.5999999999999999E-3</v>
      </c>
      <c r="V102" s="46">
        <f t="shared" si="10"/>
        <v>4.0457272052193196E-4</v>
      </c>
    </row>
    <row r="103" spans="2:22" x14ac:dyDescent="0.35">
      <c r="B103" s="44">
        <v>2017</v>
      </c>
      <c r="C103" s="45">
        <v>-4.1000000000000003E-3</v>
      </c>
      <c r="D103" s="46">
        <f t="shared" si="6"/>
        <v>0.40291397236779203</v>
      </c>
      <c r="F103" s="44">
        <v>2017</v>
      </c>
      <c r="G103" s="45">
        <v>-4.1000000000000003E-3</v>
      </c>
      <c r="H103" s="46">
        <f t="shared" si="7"/>
        <v>935.4352967969935</v>
      </c>
      <c r="L103" s="44">
        <v>2017</v>
      </c>
      <c r="M103" s="45">
        <v>-4.1000000000000003E-3</v>
      </c>
      <c r="N103" s="46">
        <f t="shared" si="8"/>
        <v>6.1444380786088271</v>
      </c>
      <c r="P103" s="44">
        <v>2017</v>
      </c>
      <c r="Q103" s="45">
        <v>-4.1000000000000003E-3</v>
      </c>
      <c r="R103" s="46">
        <f t="shared" si="9"/>
        <v>0.5036424654597399</v>
      </c>
      <c r="T103" s="44">
        <v>2017</v>
      </c>
      <c r="U103" s="45">
        <v>-4.1000000000000003E-3</v>
      </c>
      <c r="V103" s="46">
        <f t="shared" si="10"/>
        <v>4.0291397236779205E-4</v>
      </c>
    </row>
    <row r="104" spans="2:22" x14ac:dyDescent="0.35">
      <c r="B104" s="44">
        <v>2018</v>
      </c>
      <c r="C104" s="45">
        <v>4.7999999999999996E-3</v>
      </c>
      <c r="D104" s="46">
        <f t="shared" si="6"/>
        <v>0.40484795943515745</v>
      </c>
      <c r="F104" s="44">
        <v>2018</v>
      </c>
      <c r="G104" s="45">
        <v>4.7999999999999996E-3</v>
      </c>
      <c r="H104" s="46">
        <f t="shared" si="7"/>
        <v>939.92538622161908</v>
      </c>
      <c r="L104" s="44">
        <v>2018</v>
      </c>
      <c r="M104" s="45">
        <v>4.7999999999999996E-3</v>
      </c>
      <c r="N104" s="46">
        <f t="shared" si="8"/>
        <v>6.1739313813861498</v>
      </c>
      <c r="P104" s="44">
        <v>2018</v>
      </c>
      <c r="Q104" s="45">
        <v>4.7999999999999996E-3</v>
      </c>
      <c r="R104" s="46">
        <f t="shared" si="9"/>
        <v>0.5060599492939466</v>
      </c>
      <c r="T104" s="44">
        <v>2018</v>
      </c>
      <c r="U104" s="45">
        <v>4.7999999999999996E-3</v>
      </c>
      <c r="V104" s="46">
        <f t="shared" si="10"/>
        <v>4.0484795943515747E-4</v>
      </c>
    </row>
    <row r="105" spans="2:22" ht="15" thickBot="1" x14ac:dyDescent="0.4">
      <c r="B105" s="47">
        <v>2019</v>
      </c>
      <c r="C105" s="48">
        <v>8.2000000000000007E-3</v>
      </c>
      <c r="D105" s="49">
        <f t="shared" si="6"/>
        <v>0.40816771270252572</v>
      </c>
      <c r="F105" s="47">
        <v>2019</v>
      </c>
      <c r="G105" s="48">
        <v>8.2000000000000007E-3</v>
      </c>
      <c r="H105" s="49">
        <f t="shared" si="7"/>
        <v>947.63277438863634</v>
      </c>
      <c r="L105" s="47">
        <v>2019</v>
      </c>
      <c r="M105" s="48">
        <v>8.2000000000000007E-3</v>
      </c>
      <c r="N105" s="49">
        <f t="shared" si="8"/>
        <v>6.2245576187135159</v>
      </c>
      <c r="P105" s="47">
        <v>2019</v>
      </c>
      <c r="Q105" s="48">
        <v>8.2000000000000007E-3</v>
      </c>
      <c r="R105" s="49">
        <f t="shared" si="9"/>
        <v>0.51020964087815701</v>
      </c>
      <c r="T105" s="47">
        <v>2019</v>
      </c>
      <c r="U105" s="48">
        <v>8.2000000000000007E-3</v>
      </c>
      <c r="V105" s="49">
        <f t="shared" si="10"/>
        <v>4.0816771270252576E-4</v>
      </c>
    </row>
    <row r="107" spans="2:22" ht="15" thickBot="1" x14ac:dyDescent="0.4">
      <c r="B107" s="88" t="s">
        <v>63</v>
      </c>
      <c r="C107" s="88"/>
      <c r="D107" s="88"/>
      <c r="F107" s="88" t="s">
        <v>63</v>
      </c>
      <c r="G107" s="88"/>
      <c r="H107" s="88"/>
      <c r="L107" s="88" t="s">
        <v>63</v>
      </c>
      <c r="M107" s="88"/>
      <c r="N107" s="88"/>
      <c r="P107" s="88" t="s">
        <v>63</v>
      </c>
      <c r="Q107" s="88"/>
      <c r="R107" s="88"/>
      <c r="T107" s="88" t="s">
        <v>63</v>
      </c>
      <c r="U107" s="88"/>
      <c r="V107" s="88"/>
    </row>
    <row r="108" spans="2:22" x14ac:dyDescent="0.35">
      <c r="B108" s="50" t="s">
        <v>59</v>
      </c>
      <c r="C108" s="42" t="s">
        <v>116</v>
      </c>
      <c r="D108" s="51" t="s">
        <v>117</v>
      </c>
      <c r="F108" s="50" t="s">
        <v>59</v>
      </c>
      <c r="G108" s="42" t="s">
        <v>94</v>
      </c>
      <c r="H108" s="51" t="s">
        <v>95</v>
      </c>
      <c r="L108" s="50" t="s">
        <v>59</v>
      </c>
      <c r="M108" s="42" t="s">
        <v>94</v>
      </c>
      <c r="N108" s="51" t="s">
        <v>95</v>
      </c>
      <c r="P108" s="50" t="s">
        <v>59</v>
      </c>
      <c r="Q108" s="42" t="s">
        <v>136</v>
      </c>
      <c r="R108" s="51" t="s">
        <v>135</v>
      </c>
      <c r="T108" s="50" t="s">
        <v>59</v>
      </c>
      <c r="U108" s="42" t="s">
        <v>146</v>
      </c>
      <c r="V108" s="51" t="s">
        <v>145</v>
      </c>
    </row>
    <row r="109" spans="2:22" x14ac:dyDescent="0.35">
      <c r="B109" s="44" t="s">
        <v>121</v>
      </c>
      <c r="C109" s="45">
        <v>0.40799999999999997</v>
      </c>
      <c r="D109" s="46">
        <v>6.3E-2</v>
      </c>
      <c r="F109" s="44" t="s">
        <v>122</v>
      </c>
      <c r="G109" s="45">
        <v>947.63</v>
      </c>
      <c r="H109" s="46">
        <v>146.74</v>
      </c>
      <c r="L109" s="44" t="s">
        <v>127</v>
      </c>
      <c r="M109" s="45">
        <v>6.22</v>
      </c>
      <c r="N109" s="46">
        <v>0.96</v>
      </c>
      <c r="P109" s="44" t="s">
        <v>128</v>
      </c>
      <c r="Q109" s="45">
        <v>0.51</v>
      </c>
      <c r="R109" s="46">
        <v>0.08</v>
      </c>
      <c r="T109" s="44" t="s">
        <v>140</v>
      </c>
      <c r="U109" s="45">
        <v>4.0000000000000002E-4</v>
      </c>
      <c r="V109" s="46">
        <v>6.2000000000000003E-5</v>
      </c>
    </row>
    <row r="110" spans="2:22" ht="15" thickBot="1" x14ac:dyDescent="0.4">
      <c r="B110" s="52"/>
      <c r="C110" s="53"/>
      <c r="D110" s="54"/>
      <c r="F110" s="52"/>
      <c r="G110" s="53"/>
      <c r="H110" s="54"/>
      <c r="L110" s="52"/>
      <c r="M110" s="53"/>
      <c r="N110" s="54"/>
      <c r="P110" s="52"/>
      <c r="Q110" s="53"/>
      <c r="R110" s="54"/>
      <c r="T110" s="52"/>
      <c r="U110" s="53"/>
      <c r="V110" s="54"/>
    </row>
    <row r="112" spans="2:22" x14ac:dyDescent="0.35">
      <c r="B112" s="88" t="s">
        <v>69</v>
      </c>
      <c r="C112" s="88"/>
      <c r="D112" s="88"/>
      <c r="F112" s="88" t="s">
        <v>69</v>
      </c>
      <c r="G112" s="88"/>
      <c r="H112" s="88"/>
      <c r="L112" s="88" t="s">
        <v>69</v>
      </c>
      <c r="M112" s="88"/>
      <c r="N112" s="88"/>
      <c r="P112" s="88" t="s">
        <v>69</v>
      </c>
      <c r="Q112" s="88"/>
      <c r="R112" s="88"/>
      <c r="T112" s="88" t="s">
        <v>69</v>
      </c>
      <c r="U112" s="88"/>
      <c r="V112" s="88"/>
    </row>
    <row r="113" spans="2:22" x14ac:dyDescent="0.35">
      <c r="B113" s="40" t="s">
        <v>121</v>
      </c>
      <c r="C113" s="40" t="s">
        <v>68</v>
      </c>
      <c r="D113" s="40">
        <v>8254.2999999999993</v>
      </c>
      <c r="F113" s="40" t="s">
        <v>122</v>
      </c>
      <c r="G113" s="40" t="s">
        <v>68</v>
      </c>
      <c r="H113" s="40">
        <v>8254.2999999999993</v>
      </c>
      <c r="L113" s="40" t="s">
        <v>127</v>
      </c>
      <c r="M113" s="40" t="s">
        <v>68</v>
      </c>
      <c r="N113" s="40">
        <v>8254.2999999999993</v>
      </c>
      <c r="P113" s="40" t="s">
        <v>130</v>
      </c>
      <c r="Q113" s="40" t="s">
        <v>68</v>
      </c>
      <c r="R113" s="40">
        <v>8254.2999999999993</v>
      </c>
      <c r="T113" s="40" t="s">
        <v>141</v>
      </c>
      <c r="U113" s="40" t="s">
        <v>68</v>
      </c>
      <c r="V113" s="40">
        <v>8254.2999999999993</v>
      </c>
    </row>
    <row r="114" spans="2:22" x14ac:dyDescent="0.35">
      <c r="B114" s="40"/>
      <c r="C114" s="40" t="s">
        <v>70</v>
      </c>
      <c r="D114" s="40">
        <v>1287.8</v>
      </c>
      <c r="F114" s="40"/>
      <c r="G114" s="40" t="s">
        <v>70</v>
      </c>
      <c r="H114" s="40">
        <v>1287.8</v>
      </c>
      <c r="L114" s="40"/>
      <c r="M114" s="40" t="s">
        <v>70</v>
      </c>
      <c r="N114" s="40">
        <v>1287.8</v>
      </c>
      <c r="P114" s="40"/>
      <c r="Q114" s="40" t="s">
        <v>70</v>
      </c>
      <c r="R114" s="40">
        <v>1287.8</v>
      </c>
      <c r="T114" s="40"/>
      <c r="U114" s="40" t="s">
        <v>70</v>
      </c>
      <c r="V114" s="40">
        <v>1287.8</v>
      </c>
    </row>
    <row r="115" spans="2:22" x14ac:dyDescent="0.35">
      <c r="B115" s="40"/>
      <c r="C115" s="40"/>
      <c r="D115" s="40"/>
      <c r="F115" s="40"/>
      <c r="G115" s="40"/>
      <c r="H115" s="40"/>
      <c r="L115" s="40"/>
      <c r="M115" s="40"/>
      <c r="N115" s="40"/>
      <c r="P115" s="40"/>
      <c r="Q115" s="40"/>
      <c r="R115" s="40"/>
      <c r="T115" s="40"/>
      <c r="U115" s="40"/>
      <c r="V115" s="40"/>
    </row>
    <row r="116" spans="2:22" x14ac:dyDescent="0.35">
      <c r="B116" s="40"/>
      <c r="C116" s="40"/>
      <c r="D116" s="40"/>
      <c r="F116" s="40"/>
      <c r="G116" s="40"/>
      <c r="H116" s="40"/>
      <c r="L116" s="40"/>
      <c r="M116" s="40"/>
      <c r="N116" s="40"/>
      <c r="P116" s="40"/>
      <c r="Q116" s="40"/>
      <c r="R116" s="40"/>
      <c r="T116" s="40"/>
      <c r="U116" s="40"/>
      <c r="V116" s="40"/>
    </row>
    <row r="117" spans="2:22" x14ac:dyDescent="0.35">
      <c r="B117" s="90" t="s">
        <v>151</v>
      </c>
      <c r="C117" s="91"/>
      <c r="D117" s="40">
        <f>(D109*D114/D113)</f>
        <v>9.8289861042123502E-3</v>
      </c>
      <c r="F117" s="90" t="s">
        <v>150</v>
      </c>
      <c r="G117" s="91"/>
      <c r="H117" s="40">
        <f>(H109*H114/H113)</f>
        <v>22.893736840192386</v>
      </c>
      <c r="L117" s="90" t="s">
        <v>149</v>
      </c>
      <c r="M117" s="91"/>
      <c r="N117" s="40">
        <f>(N109*N114/N113)</f>
        <v>0.1497750263499025</v>
      </c>
      <c r="P117" s="90" t="s">
        <v>131</v>
      </c>
      <c r="Q117" s="91"/>
      <c r="R117" s="40">
        <f>(R109*R114/R113)</f>
        <v>1.2481252195825207E-2</v>
      </c>
      <c r="T117" s="90" t="s">
        <v>144</v>
      </c>
      <c r="U117" s="91"/>
      <c r="V117" s="40">
        <f>(V109*V114/V113)</f>
        <v>9.6729704517645362E-6</v>
      </c>
    </row>
    <row r="118" spans="2:22" x14ac:dyDescent="0.35">
      <c r="B118" s="79"/>
      <c r="C118" s="79"/>
      <c r="D118" s="80"/>
      <c r="F118" s="79"/>
      <c r="G118" s="79" t="s">
        <v>172</v>
      </c>
      <c r="H118" s="80"/>
      <c r="I118">
        <f>(H117+N117)</f>
        <v>23.043511866542289</v>
      </c>
      <c r="L118" s="79"/>
      <c r="M118" s="79"/>
      <c r="N118" s="80"/>
      <c r="P118" s="79"/>
      <c r="Q118" s="79"/>
      <c r="R118" s="80"/>
      <c r="T118" s="79"/>
      <c r="U118" s="79"/>
      <c r="V118" s="80"/>
    </row>
    <row r="120" spans="2:22" x14ac:dyDescent="0.35">
      <c r="B120" s="88" t="s">
        <v>98</v>
      </c>
      <c r="C120" s="88"/>
      <c r="D120" s="88"/>
      <c r="F120" s="88" t="s">
        <v>98</v>
      </c>
      <c r="G120" s="88"/>
      <c r="H120" s="88"/>
      <c r="L120" s="88" t="s">
        <v>98</v>
      </c>
      <c r="M120" s="88"/>
      <c r="N120" s="88"/>
      <c r="P120" s="88" t="s">
        <v>98</v>
      </c>
      <c r="Q120" s="88"/>
      <c r="R120" s="88"/>
      <c r="T120" s="88" t="s">
        <v>98</v>
      </c>
      <c r="U120" s="88"/>
      <c r="V120" s="88"/>
    </row>
    <row r="121" spans="2:22" x14ac:dyDescent="0.35">
      <c r="B121" s="35" t="s">
        <v>101</v>
      </c>
      <c r="C121" s="35" t="s">
        <v>100</v>
      </c>
      <c r="D121" s="35" t="s">
        <v>57</v>
      </c>
      <c r="F121" s="35" t="s">
        <v>101</v>
      </c>
      <c r="G121" s="35" t="s">
        <v>100</v>
      </c>
      <c r="H121" s="35" t="s">
        <v>57</v>
      </c>
      <c r="L121" s="35" t="s">
        <v>101</v>
      </c>
      <c r="M121" s="35" t="s">
        <v>100</v>
      </c>
      <c r="N121" s="35" t="s">
        <v>57</v>
      </c>
      <c r="P121" s="35" t="s">
        <v>101</v>
      </c>
      <c r="Q121" s="35" t="s">
        <v>100</v>
      </c>
      <c r="R121" s="35" t="s">
        <v>57</v>
      </c>
      <c r="T121" s="35" t="s">
        <v>101</v>
      </c>
      <c r="U121" s="35" t="s">
        <v>100</v>
      </c>
      <c r="V121" s="35" t="s">
        <v>57</v>
      </c>
    </row>
    <row r="122" spans="2:22" x14ac:dyDescent="0.35">
      <c r="B122" s="35" t="s">
        <v>121</v>
      </c>
      <c r="C122" s="35">
        <v>6472200000</v>
      </c>
      <c r="D122" s="35" t="s">
        <v>112</v>
      </c>
      <c r="F122" s="35" t="s">
        <v>122</v>
      </c>
      <c r="G122" s="35">
        <v>1174500</v>
      </c>
      <c r="H122" s="35" t="s">
        <v>90</v>
      </c>
      <c r="L122" s="35" t="s">
        <v>127</v>
      </c>
      <c r="M122" s="35">
        <v>183780.6</v>
      </c>
      <c r="N122" s="35" t="s">
        <v>90</v>
      </c>
      <c r="P122" s="35" t="s">
        <v>130</v>
      </c>
      <c r="Q122" s="35">
        <v>0</v>
      </c>
      <c r="R122" s="35">
        <v>0</v>
      </c>
      <c r="T122" s="35" t="s">
        <v>141</v>
      </c>
      <c r="U122" s="35">
        <v>0</v>
      </c>
      <c r="V122" s="35">
        <v>0</v>
      </c>
    </row>
    <row r="123" spans="2:22" x14ac:dyDescent="0.35">
      <c r="B123" s="35" t="s">
        <v>103</v>
      </c>
      <c r="C123" s="35">
        <v>44700</v>
      </c>
      <c r="D123" s="35" t="s">
        <v>104</v>
      </c>
      <c r="F123" s="35" t="s">
        <v>103</v>
      </c>
      <c r="G123" s="35">
        <v>44700</v>
      </c>
      <c r="H123" s="35" t="s">
        <v>104</v>
      </c>
      <c r="L123" s="35" t="s">
        <v>103</v>
      </c>
      <c r="M123" s="35">
        <v>44700</v>
      </c>
      <c r="N123" s="35" t="s">
        <v>104</v>
      </c>
      <c r="P123" s="35" t="s">
        <v>103</v>
      </c>
      <c r="Q123" s="35">
        <v>0</v>
      </c>
      <c r="R123" s="35">
        <v>0</v>
      </c>
      <c r="T123" s="35" t="s">
        <v>103</v>
      </c>
      <c r="U123" s="35">
        <v>0</v>
      </c>
      <c r="V123" s="35">
        <v>0</v>
      </c>
    </row>
    <row r="124" spans="2:22" x14ac:dyDescent="0.35">
      <c r="B124" s="35" t="s">
        <v>105</v>
      </c>
      <c r="C124" s="35">
        <f>(C122/C123)</f>
        <v>144791.94630872484</v>
      </c>
      <c r="D124" s="35" t="s">
        <v>115</v>
      </c>
      <c r="F124" s="35" t="s">
        <v>105</v>
      </c>
      <c r="G124" s="35">
        <f>(G122/G123)</f>
        <v>26.275167785234899</v>
      </c>
      <c r="H124" s="35" t="s">
        <v>109</v>
      </c>
      <c r="L124" s="35" t="s">
        <v>105</v>
      </c>
      <c r="M124" s="35">
        <f>(M122/M123)</f>
        <v>4.1114228187919464</v>
      </c>
      <c r="N124" s="35" t="s">
        <v>109</v>
      </c>
      <c r="P124" s="35" t="s">
        <v>105</v>
      </c>
      <c r="Q124" s="35">
        <v>0.2</v>
      </c>
      <c r="R124" s="35" t="s">
        <v>132</v>
      </c>
      <c r="T124" s="35" t="s">
        <v>105</v>
      </c>
      <c r="U124" s="35">
        <v>16.079999999999998</v>
      </c>
      <c r="V124" s="35" t="s">
        <v>142</v>
      </c>
    </row>
    <row r="126" spans="2:22" x14ac:dyDescent="0.35">
      <c r="G126" t="s">
        <v>171</v>
      </c>
      <c r="I126">
        <f>(G124+M124)</f>
        <v>30.386590604026846</v>
      </c>
      <c r="L126" s="78" t="s">
        <v>109</v>
      </c>
    </row>
    <row r="129" spans="3:4" x14ac:dyDescent="0.35">
      <c r="C129" t="s">
        <v>200</v>
      </c>
      <c r="D129" t="s">
        <v>201</v>
      </c>
    </row>
    <row r="130" spans="3:4" x14ac:dyDescent="0.35">
      <c r="C130">
        <v>2544000</v>
      </c>
      <c r="D130">
        <v>2544</v>
      </c>
    </row>
  </sheetData>
  <mergeCells count="56">
    <mergeCell ref="R1:T1"/>
    <mergeCell ref="B1:D1"/>
    <mergeCell ref="B24:D24"/>
    <mergeCell ref="F1:H1"/>
    <mergeCell ref="F18:H18"/>
    <mergeCell ref="B68:C68"/>
    <mergeCell ref="F68:G68"/>
    <mergeCell ref="B36:D36"/>
    <mergeCell ref="B59:D59"/>
    <mergeCell ref="B63:D63"/>
    <mergeCell ref="F36:H36"/>
    <mergeCell ref="F59:H59"/>
    <mergeCell ref="F63:H63"/>
    <mergeCell ref="L36:N36"/>
    <mergeCell ref="L59:N59"/>
    <mergeCell ref="L63:N63"/>
    <mergeCell ref="L68:M68"/>
    <mergeCell ref="P36:R36"/>
    <mergeCell ref="P59:R59"/>
    <mergeCell ref="P63:R63"/>
    <mergeCell ref="P68:Q68"/>
    <mergeCell ref="P67:Q67"/>
    <mergeCell ref="B70:D70"/>
    <mergeCell ref="F70:H70"/>
    <mergeCell ref="L70:N70"/>
    <mergeCell ref="P70:R70"/>
    <mergeCell ref="B78:W78"/>
    <mergeCell ref="C76:D76"/>
    <mergeCell ref="E76:G76"/>
    <mergeCell ref="H76:L76"/>
    <mergeCell ref="M76:N76"/>
    <mergeCell ref="B112:D112"/>
    <mergeCell ref="B117:C117"/>
    <mergeCell ref="F120:H120"/>
    <mergeCell ref="L84:N84"/>
    <mergeCell ref="L107:N107"/>
    <mergeCell ref="L112:N112"/>
    <mergeCell ref="L117:M117"/>
    <mergeCell ref="L120:N120"/>
    <mergeCell ref="B120:D120"/>
    <mergeCell ref="F84:H84"/>
    <mergeCell ref="F107:H107"/>
    <mergeCell ref="F112:H112"/>
    <mergeCell ref="F117:G117"/>
    <mergeCell ref="B84:D84"/>
    <mergeCell ref="B107:D107"/>
    <mergeCell ref="P120:R120"/>
    <mergeCell ref="T84:V84"/>
    <mergeCell ref="T107:V107"/>
    <mergeCell ref="T112:V112"/>
    <mergeCell ref="T117:U117"/>
    <mergeCell ref="T120:V120"/>
    <mergeCell ref="P84:R84"/>
    <mergeCell ref="P107:R107"/>
    <mergeCell ref="P112:R112"/>
    <mergeCell ref="P117:Q117"/>
  </mergeCells>
  <conditionalFormatting sqref="C76:G76">
    <cfRule type="colorScale" priority="4">
      <colorScale>
        <cfvo type="min"/>
        <cfvo type="max"/>
        <color rgb="FFFCFCFF"/>
        <color rgb="FF63BE7B"/>
      </colorScale>
    </cfRule>
  </conditionalFormatting>
  <conditionalFormatting sqref="C76:D76">
    <cfRule type="colorScale" priority="2">
      <colorScale>
        <cfvo type="min"/>
        <cfvo type="max"/>
        <color rgb="FFFFEF9C"/>
        <color rgb="FF63BE7B"/>
      </colorScale>
    </cfRule>
  </conditionalFormatting>
  <conditionalFormatting sqref="H76:O76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M4" r:id="rId1" xr:uid="{23699D5F-6A76-43BC-B174-8D1CAD80FA15}"/>
  </hyperlinks>
  <pageMargins left="0.7" right="0.7" top="0.75" bottom="0.75" header="0.3" footer="0.3"/>
  <pageSetup paperSize="9"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8542-63D0-4BCD-BCBB-7B2639C1EF79}">
  <dimension ref="A1:G170"/>
  <sheetViews>
    <sheetView tabSelected="1" topLeftCell="G85" zoomScale="145" zoomScaleNormal="145" workbookViewId="0">
      <selection activeCell="J100" sqref="J100"/>
    </sheetView>
  </sheetViews>
  <sheetFormatPr defaultRowHeight="14.5" x14ac:dyDescent="0.35"/>
  <cols>
    <col min="10" max="10" width="15.81640625" customWidth="1"/>
    <col min="11" max="11" width="19.90625" customWidth="1"/>
  </cols>
  <sheetData>
    <row r="1" spans="1:7" x14ac:dyDescent="0.35">
      <c r="A1" t="s">
        <v>185</v>
      </c>
      <c r="B1" t="s">
        <v>186</v>
      </c>
      <c r="C1" t="s">
        <v>226</v>
      </c>
      <c r="D1" t="s">
        <v>227</v>
      </c>
      <c r="E1" t="s">
        <v>189</v>
      </c>
      <c r="G1" t="s">
        <v>188</v>
      </c>
    </row>
    <row r="2" spans="1:7" x14ac:dyDescent="0.35">
      <c r="A2">
        <v>2020</v>
      </c>
      <c r="B2" t="s">
        <v>210</v>
      </c>
      <c r="C2">
        <v>20000000</v>
      </c>
      <c r="D2">
        <v>21006000</v>
      </c>
    </row>
    <row r="3" spans="1:7" x14ac:dyDescent="0.35">
      <c r="A3">
        <v>2020.125</v>
      </c>
      <c r="C3">
        <v>20086734</v>
      </c>
    </row>
    <row r="4" spans="1:7" x14ac:dyDescent="0.35">
      <c r="A4">
        <v>2020.25</v>
      </c>
      <c r="C4">
        <v>20173842</v>
      </c>
    </row>
    <row r="5" spans="1:7" x14ac:dyDescent="0.35">
      <c r="A5">
        <v>2020.375</v>
      </c>
      <c r="C5">
        <v>20261328</v>
      </c>
    </row>
    <row r="6" spans="1:7" x14ac:dyDescent="0.35">
      <c r="A6">
        <v>2020.5</v>
      </c>
      <c r="C6">
        <v>20349192</v>
      </c>
    </row>
    <row r="7" spans="1:7" x14ac:dyDescent="0.35">
      <c r="A7">
        <v>2020.625</v>
      </c>
      <c r="C7">
        <v>20437434</v>
      </c>
    </row>
    <row r="8" spans="1:7" x14ac:dyDescent="0.35">
      <c r="A8">
        <v>2020.75</v>
      </c>
      <c r="C8">
        <v>20526060</v>
      </c>
    </row>
    <row r="9" spans="1:7" x14ac:dyDescent="0.35">
      <c r="A9">
        <v>2020.875</v>
      </c>
      <c r="C9">
        <v>20615066</v>
      </c>
    </row>
    <row r="10" spans="1:7" x14ac:dyDescent="0.35">
      <c r="A10">
        <v>2021</v>
      </c>
      <c r="C10">
        <v>20704460</v>
      </c>
      <c r="D10">
        <v>21741000</v>
      </c>
    </row>
    <row r="11" spans="1:7" x14ac:dyDescent="0.35">
      <c r="A11">
        <v>2021.125</v>
      </c>
      <c r="C11">
        <v>20794240</v>
      </c>
    </row>
    <row r="12" spans="1:7" x14ac:dyDescent="0.35">
      <c r="A12">
        <v>2021.25</v>
      </c>
      <c r="C12">
        <v>20884408</v>
      </c>
    </row>
    <row r="13" spans="1:7" x14ac:dyDescent="0.35">
      <c r="A13">
        <v>2021.375</v>
      </c>
      <c r="C13">
        <v>20974966</v>
      </c>
    </row>
    <row r="14" spans="1:7" x14ac:dyDescent="0.35">
      <c r="A14">
        <v>2021.5</v>
      </c>
      <c r="C14">
        <v>21065916</v>
      </c>
    </row>
    <row r="15" spans="1:7" x14ac:dyDescent="0.35">
      <c r="A15">
        <v>2021.625</v>
      </c>
      <c r="C15">
        <v>21157260</v>
      </c>
    </row>
    <row r="16" spans="1:7" x14ac:dyDescent="0.35">
      <c r="A16">
        <v>2021.75</v>
      </c>
      <c r="C16">
        <v>21248998</v>
      </c>
    </row>
    <row r="17" spans="1:4" x14ac:dyDescent="0.35">
      <c r="A17">
        <v>2021.875</v>
      </c>
      <c r="C17">
        <v>21341134</v>
      </c>
    </row>
    <row r="18" spans="1:4" x14ac:dyDescent="0.35">
      <c r="A18">
        <v>2022</v>
      </c>
      <c r="C18">
        <v>21433668</v>
      </c>
      <c r="D18">
        <v>22478000</v>
      </c>
    </row>
    <row r="19" spans="1:4" x14ac:dyDescent="0.35">
      <c r="A19">
        <v>2022.125</v>
      </c>
      <c r="C19">
        <v>21526604</v>
      </c>
    </row>
    <row r="20" spans="1:4" x14ac:dyDescent="0.35">
      <c r="A20">
        <v>2022.25</v>
      </c>
      <c r="C20">
        <v>21619942</v>
      </c>
    </row>
    <row r="21" spans="1:4" x14ac:dyDescent="0.35">
      <c r="A21">
        <v>2022.375</v>
      </c>
      <c r="C21">
        <v>21713684</v>
      </c>
    </row>
    <row r="22" spans="1:4" x14ac:dyDescent="0.35">
      <c r="A22">
        <v>2022.5</v>
      </c>
      <c r="C22">
        <v>21807832</v>
      </c>
    </row>
    <row r="23" spans="1:4" x14ac:dyDescent="0.35">
      <c r="A23">
        <v>2022.625</v>
      </c>
      <c r="C23">
        <v>21902388</v>
      </c>
    </row>
    <row r="24" spans="1:4" x14ac:dyDescent="0.35">
      <c r="A24">
        <v>2022.75</v>
      </c>
      <c r="C24">
        <v>21997352</v>
      </c>
    </row>
    <row r="25" spans="1:4" x14ac:dyDescent="0.35">
      <c r="A25">
        <v>2022.875</v>
      </c>
      <c r="C25">
        <v>22092728</v>
      </c>
    </row>
    <row r="26" spans="1:4" x14ac:dyDescent="0.35">
      <c r="A26">
        <v>2023</v>
      </c>
      <c r="C26">
        <v>22188518</v>
      </c>
      <c r="D26">
        <v>23210000</v>
      </c>
    </row>
    <row r="27" spans="1:4" x14ac:dyDescent="0.35">
      <c r="A27">
        <v>2023.125</v>
      </c>
      <c r="C27">
        <v>22284722</v>
      </c>
    </row>
    <row r="28" spans="1:4" x14ac:dyDescent="0.35">
      <c r="A28">
        <v>2023.25</v>
      </c>
      <c r="C28">
        <v>22381344</v>
      </c>
    </row>
    <row r="29" spans="1:4" x14ac:dyDescent="0.35">
      <c r="A29">
        <v>2023.375</v>
      </c>
      <c r="C29">
        <v>22478382</v>
      </c>
    </row>
    <row r="30" spans="1:4" x14ac:dyDescent="0.35">
      <c r="A30">
        <v>2023.5</v>
      </c>
      <c r="C30">
        <v>22575842</v>
      </c>
    </row>
    <row r="31" spans="1:4" x14ac:dyDescent="0.35">
      <c r="A31">
        <v>2023.625</v>
      </c>
      <c r="C31">
        <v>22673724</v>
      </c>
    </row>
    <row r="32" spans="1:4" x14ac:dyDescent="0.35">
      <c r="A32">
        <v>2023.75</v>
      </c>
      <c r="C32">
        <v>22772030</v>
      </c>
    </row>
    <row r="33" spans="1:4" x14ac:dyDescent="0.35">
      <c r="A33">
        <v>2023.875</v>
      </c>
      <c r="C33">
        <v>22870760</v>
      </c>
    </row>
    <row r="34" spans="1:4" x14ac:dyDescent="0.35">
      <c r="A34">
        <v>2024</v>
      </c>
      <c r="C34">
        <v>22969920</v>
      </c>
      <c r="D34">
        <v>23936000</v>
      </c>
    </row>
    <row r="35" spans="1:4" x14ac:dyDescent="0.35">
      <c r="A35">
        <v>2024.125</v>
      </c>
      <c r="C35">
        <v>23069508</v>
      </c>
    </row>
    <row r="36" spans="1:4" x14ac:dyDescent="0.35">
      <c r="A36">
        <v>2024.25</v>
      </c>
      <c r="C36">
        <v>23169528</v>
      </c>
    </row>
    <row r="37" spans="1:4" x14ac:dyDescent="0.35">
      <c r="A37">
        <v>2024.375</v>
      </c>
      <c r="C37">
        <v>23269982</v>
      </c>
    </row>
    <row r="38" spans="1:4" x14ac:dyDescent="0.35">
      <c r="A38">
        <v>2024.5</v>
      </c>
      <c r="C38">
        <v>23370870</v>
      </c>
    </row>
    <row r="39" spans="1:4" x14ac:dyDescent="0.35">
      <c r="A39">
        <v>2024.625</v>
      </c>
      <c r="C39">
        <v>23472196</v>
      </c>
    </row>
    <row r="40" spans="1:4" x14ac:dyDescent="0.35">
      <c r="A40">
        <v>2024.75</v>
      </c>
      <c r="C40">
        <v>23573960</v>
      </c>
    </row>
    <row r="41" spans="1:4" x14ac:dyDescent="0.35">
      <c r="A41">
        <v>2024.875</v>
      </c>
      <c r="C41">
        <v>23676164</v>
      </c>
    </row>
    <row r="42" spans="1:4" x14ac:dyDescent="0.35">
      <c r="A42">
        <v>2025</v>
      </c>
      <c r="C42">
        <v>23778812</v>
      </c>
      <c r="D42">
        <v>24653000</v>
      </c>
    </row>
    <row r="43" spans="1:4" x14ac:dyDescent="0.35">
      <c r="A43">
        <v>2025.125</v>
      </c>
      <c r="C43">
        <v>23881906</v>
      </c>
    </row>
    <row r="44" spans="1:4" x14ac:dyDescent="0.35">
      <c r="A44">
        <v>2025.25</v>
      </c>
      <c r="C44">
        <v>23985444</v>
      </c>
    </row>
    <row r="45" spans="1:4" x14ac:dyDescent="0.35">
      <c r="A45">
        <v>2025.375</v>
      </c>
      <c r="C45">
        <v>24089432</v>
      </c>
    </row>
    <row r="46" spans="1:4" x14ac:dyDescent="0.35">
      <c r="A46">
        <v>2025.5</v>
      </c>
      <c r="C46">
        <v>24193870</v>
      </c>
    </row>
    <row r="47" spans="1:4" x14ac:dyDescent="0.35">
      <c r="A47">
        <v>2025.625</v>
      </c>
      <c r="C47">
        <v>24298762</v>
      </c>
    </row>
    <row r="48" spans="1:4" x14ac:dyDescent="0.35">
      <c r="A48">
        <v>2025.75</v>
      </c>
      <c r="C48">
        <v>24404106</v>
      </c>
    </row>
    <row r="49" spans="1:4" x14ac:dyDescent="0.35">
      <c r="A49">
        <v>2025.875</v>
      </c>
      <c r="C49">
        <v>24509908</v>
      </c>
    </row>
    <row r="50" spans="1:4" x14ac:dyDescent="0.35">
      <c r="A50">
        <v>2026</v>
      </c>
      <c r="C50">
        <v>24616168</v>
      </c>
      <c r="D50">
        <v>25359000</v>
      </c>
    </row>
    <row r="51" spans="1:4" x14ac:dyDescent="0.35">
      <c r="A51">
        <v>2026.125</v>
      </c>
      <c r="C51">
        <v>24722888</v>
      </c>
    </row>
    <row r="52" spans="1:4" x14ac:dyDescent="0.35">
      <c r="A52">
        <v>2026.25</v>
      </c>
      <c r="C52">
        <v>24830072</v>
      </c>
    </row>
    <row r="53" spans="1:4" x14ac:dyDescent="0.35">
      <c r="A53">
        <v>2026.375</v>
      </c>
      <c r="C53">
        <v>24937718</v>
      </c>
    </row>
    <row r="54" spans="1:4" x14ac:dyDescent="0.35">
      <c r="A54">
        <v>2026.5</v>
      </c>
      <c r="C54">
        <v>25045832</v>
      </c>
    </row>
    <row r="55" spans="1:4" x14ac:dyDescent="0.35">
      <c r="A55">
        <v>2026.625</v>
      </c>
      <c r="C55">
        <v>25154414</v>
      </c>
    </row>
    <row r="56" spans="1:4" x14ac:dyDescent="0.35">
      <c r="A56">
        <v>2026.75</v>
      </c>
      <c r="C56">
        <v>25263466</v>
      </c>
    </row>
    <row r="57" spans="1:4" x14ac:dyDescent="0.35">
      <c r="A57">
        <v>2026.875</v>
      </c>
      <c r="C57">
        <v>25372990</v>
      </c>
    </row>
    <row r="58" spans="1:4" x14ac:dyDescent="0.35">
      <c r="A58">
        <v>2027</v>
      </c>
      <c r="C58">
        <v>25482990</v>
      </c>
      <c r="D58">
        <v>26054000</v>
      </c>
    </row>
    <row r="59" spans="1:4" x14ac:dyDescent="0.35">
      <c r="A59">
        <v>2027.125</v>
      </c>
      <c r="C59">
        <v>25593466</v>
      </c>
    </row>
    <row r="60" spans="1:4" x14ac:dyDescent="0.35">
      <c r="A60">
        <v>2027.25</v>
      </c>
      <c r="C60">
        <v>25704420</v>
      </c>
    </row>
    <row r="61" spans="1:4" x14ac:dyDescent="0.35">
      <c r="A61">
        <v>2027.375</v>
      </c>
      <c r="C61">
        <v>25815854</v>
      </c>
    </row>
    <row r="62" spans="1:4" x14ac:dyDescent="0.35">
      <c r="A62">
        <v>2027.5</v>
      </c>
      <c r="C62">
        <v>25927772</v>
      </c>
    </row>
    <row r="63" spans="1:4" x14ac:dyDescent="0.35">
      <c r="A63">
        <v>2027.625</v>
      </c>
      <c r="C63">
        <v>26040176</v>
      </c>
    </row>
    <row r="64" spans="1:4" x14ac:dyDescent="0.35">
      <c r="A64">
        <v>2027.75</v>
      </c>
      <c r="C64">
        <v>26153066</v>
      </c>
    </row>
    <row r="65" spans="1:4" x14ac:dyDescent="0.35">
      <c r="A65">
        <v>2027.875</v>
      </c>
      <c r="C65">
        <v>26266444</v>
      </c>
    </row>
    <row r="66" spans="1:4" x14ac:dyDescent="0.35">
      <c r="A66">
        <v>2028</v>
      </c>
      <c r="C66">
        <v>26380314</v>
      </c>
      <c r="D66">
        <v>26738000</v>
      </c>
    </row>
    <row r="67" spans="1:4" x14ac:dyDescent="0.35">
      <c r="A67">
        <v>2028.125</v>
      </c>
      <c r="C67">
        <v>26494678</v>
      </c>
    </row>
    <row r="68" spans="1:4" x14ac:dyDescent="0.35">
      <c r="A68">
        <v>2028.25</v>
      </c>
      <c r="C68">
        <v>26609538</v>
      </c>
    </row>
    <row r="69" spans="1:4" x14ac:dyDescent="0.35">
      <c r="A69">
        <v>2028.375</v>
      </c>
      <c r="C69">
        <v>26724894</v>
      </c>
    </row>
    <row r="70" spans="1:4" x14ac:dyDescent="0.35">
      <c r="A70">
        <v>2028.5</v>
      </c>
      <c r="C70">
        <v>26840750</v>
      </c>
    </row>
    <row r="71" spans="1:4" x14ac:dyDescent="0.35">
      <c r="A71">
        <v>2028.625</v>
      </c>
      <c r="C71">
        <v>26957110</v>
      </c>
    </row>
    <row r="72" spans="1:4" x14ac:dyDescent="0.35">
      <c r="A72">
        <v>2028.75</v>
      </c>
      <c r="C72">
        <v>27073972</v>
      </c>
    </row>
    <row r="73" spans="1:4" x14ac:dyDescent="0.35">
      <c r="A73">
        <v>2028.875</v>
      </c>
      <c r="C73">
        <v>27191342</v>
      </c>
    </row>
    <row r="74" spans="1:4" x14ac:dyDescent="0.35">
      <c r="A74">
        <v>2029</v>
      </c>
      <c r="C74">
        <v>27309218</v>
      </c>
      <c r="D74">
        <v>27412000</v>
      </c>
    </row>
    <row r="75" spans="1:4" x14ac:dyDescent="0.35">
      <c r="A75">
        <v>2029.125</v>
      </c>
      <c r="C75">
        <v>27427608</v>
      </c>
    </row>
    <row r="76" spans="1:4" x14ac:dyDescent="0.35">
      <c r="A76">
        <v>2029.25</v>
      </c>
      <c r="C76">
        <v>27546508</v>
      </c>
    </row>
    <row r="77" spans="1:4" x14ac:dyDescent="0.35">
      <c r="A77">
        <v>2029.375</v>
      </c>
      <c r="C77">
        <v>27665924</v>
      </c>
    </row>
    <row r="78" spans="1:4" x14ac:dyDescent="0.35">
      <c r="A78">
        <v>2029.5</v>
      </c>
      <c r="C78">
        <v>27785858</v>
      </c>
    </row>
    <row r="79" spans="1:4" x14ac:dyDescent="0.35">
      <c r="A79">
        <v>2029.625</v>
      </c>
      <c r="C79">
        <v>27906312</v>
      </c>
    </row>
    <row r="80" spans="1:4" x14ac:dyDescent="0.35">
      <c r="A80">
        <v>2029.75</v>
      </c>
      <c r="C80">
        <v>28027288</v>
      </c>
    </row>
    <row r="81" spans="1:7" x14ac:dyDescent="0.35">
      <c r="A81">
        <v>2029.875</v>
      </c>
      <c r="C81">
        <v>28148788</v>
      </c>
    </row>
    <row r="82" spans="1:7" x14ac:dyDescent="0.35">
      <c r="A82">
        <v>2030</v>
      </c>
      <c r="C82">
        <v>28270814</v>
      </c>
      <c r="D82">
        <v>28076000</v>
      </c>
    </row>
    <row r="83" spans="1:7" x14ac:dyDescent="0.35">
      <c r="A83">
        <v>2030.125</v>
      </c>
      <c r="C83">
        <v>28393368</v>
      </c>
    </row>
    <row r="84" spans="1:7" x14ac:dyDescent="0.35">
      <c r="A84">
        <v>2030.25</v>
      </c>
      <c r="C84">
        <v>28516454</v>
      </c>
    </row>
    <row r="85" spans="1:7" x14ac:dyDescent="0.35">
      <c r="A85">
        <v>2030.375</v>
      </c>
      <c r="C85">
        <v>28640072</v>
      </c>
      <c r="E85" t="s">
        <v>195</v>
      </c>
      <c r="G85" t="s">
        <v>194</v>
      </c>
    </row>
    <row r="86" spans="1:7" x14ac:dyDescent="0.35">
      <c r="A86">
        <v>2030.5</v>
      </c>
      <c r="C86">
        <v>28764228</v>
      </c>
      <c r="E86">
        <v>2</v>
      </c>
      <c r="G86">
        <v>0.1</v>
      </c>
    </row>
    <row r="87" spans="1:7" x14ac:dyDescent="0.35">
      <c r="A87">
        <v>2030.625</v>
      </c>
      <c r="C87">
        <v>28888920</v>
      </c>
      <c r="E87">
        <v>2.48</v>
      </c>
      <c r="G87">
        <v>0.11</v>
      </c>
    </row>
    <row r="88" spans="1:7" x14ac:dyDescent="0.35">
      <c r="A88">
        <v>2030.75</v>
      </c>
      <c r="C88">
        <v>29014154</v>
      </c>
      <c r="E88">
        <v>3.18</v>
      </c>
      <c r="G88">
        <v>0.12</v>
      </c>
    </row>
    <row r="89" spans="1:7" x14ac:dyDescent="0.35">
      <c r="A89">
        <v>2030.875</v>
      </c>
      <c r="C89">
        <v>29139928</v>
      </c>
      <c r="E89">
        <v>3.49</v>
      </c>
      <c r="G89">
        <v>0.13</v>
      </c>
    </row>
    <row r="90" spans="1:7" x14ac:dyDescent="0.35">
      <c r="A90">
        <v>2031</v>
      </c>
      <c r="C90">
        <v>29266250</v>
      </c>
    </row>
    <row r="91" spans="1:7" x14ac:dyDescent="0.35">
      <c r="A91">
        <v>2031.125</v>
      </c>
      <c r="C91">
        <v>29393118</v>
      </c>
    </row>
    <row r="92" spans="1:7" x14ac:dyDescent="0.35">
      <c r="A92">
        <v>2031.25</v>
      </c>
      <c r="C92">
        <v>29520536</v>
      </c>
      <c r="E92" t="s">
        <v>195</v>
      </c>
      <c r="G92" t="s">
        <v>196</v>
      </c>
    </row>
    <row r="93" spans="1:7" x14ac:dyDescent="0.35">
      <c r="A93">
        <v>2031.375</v>
      </c>
      <c r="C93">
        <v>29648504</v>
      </c>
      <c r="E93">
        <v>2</v>
      </c>
      <c r="G93">
        <v>0.08</v>
      </c>
    </row>
    <row r="94" spans="1:7" x14ac:dyDescent="0.35">
      <c r="A94">
        <v>2031.5</v>
      </c>
      <c r="C94">
        <v>29777030</v>
      </c>
      <c r="E94">
        <v>2.48</v>
      </c>
      <c r="G94">
        <v>0.11</v>
      </c>
    </row>
    <row r="95" spans="1:7" x14ac:dyDescent="0.35">
      <c r="A95">
        <v>2031.625</v>
      </c>
      <c r="C95">
        <v>29906110</v>
      </c>
      <c r="E95">
        <v>3.18</v>
      </c>
      <c r="G95">
        <v>0.13400000000000001</v>
      </c>
    </row>
    <row r="96" spans="1:7" x14ac:dyDescent="0.35">
      <c r="A96">
        <v>2031.75</v>
      </c>
      <c r="C96">
        <v>30035750</v>
      </c>
      <c r="E96">
        <v>3.49</v>
      </c>
      <c r="G96">
        <v>0.156</v>
      </c>
    </row>
    <row r="97" spans="1:3" x14ac:dyDescent="0.35">
      <c r="A97">
        <v>2031.875</v>
      </c>
      <c r="C97">
        <v>30165952</v>
      </c>
    </row>
    <row r="98" spans="1:3" x14ac:dyDescent="0.35">
      <c r="A98">
        <v>2032</v>
      </c>
      <c r="C98">
        <v>30296720</v>
      </c>
    </row>
    <row r="99" spans="1:3" x14ac:dyDescent="0.35">
      <c r="A99">
        <v>2032.125</v>
      </c>
      <c r="C99">
        <v>30428052</v>
      </c>
    </row>
    <row r="100" spans="1:3" x14ac:dyDescent="0.35">
      <c r="A100">
        <v>2032.25</v>
      </c>
      <c r="C100">
        <v>30559954</v>
      </c>
    </row>
    <row r="101" spans="1:3" x14ac:dyDescent="0.35">
      <c r="A101">
        <v>2032.375</v>
      </c>
      <c r="C101">
        <v>30692428</v>
      </c>
    </row>
    <row r="102" spans="1:3" x14ac:dyDescent="0.35">
      <c r="A102">
        <v>2032.5</v>
      </c>
      <c r="C102">
        <v>30825476</v>
      </c>
    </row>
    <row r="103" spans="1:3" x14ac:dyDescent="0.35">
      <c r="A103">
        <v>2032.625</v>
      </c>
      <c r="C103">
        <v>30959100</v>
      </c>
    </row>
    <row r="104" spans="1:3" x14ac:dyDescent="0.35">
      <c r="A104">
        <v>2032.75</v>
      </c>
      <c r="C104">
        <v>31093302</v>
      </c>
    </row>
    <row r="105" spans="1:3" x14ac:dyDescent="0.35">
      <c r="A105">
        <v>2032.875</v>
      </c>
      <c r="C105">
        <v>31228086</v>
      </c>
    </row>
    <row r="106" spans="1:3" x14ac:dyDescent="0.35">
      <c r="A106">
        <v>2033</v>
      </c>
      <c r="C106">
        <v>31363456</v>
      </c>
    </row>
    <row r="107" spans="1:3" x14ac:dyDescent="0.35">
      <c r="A107">
        <v>2033.125</v>
      </c>
      <c r="C107">
        <v>31499410</v>
      </c>
    </row>
    <row r="108" spans="1:3" x14ac:dyDescent="0.35">
      <c r="A108">
        <v>2033.25</v>
      </c>
      <c r="C108">
        <v>31635954</v>
      </c>
    </row>
    <row r="109" spans="1:3" x14ac:dyDescent="0.35">
      <c r="A109">
        <v>2033.375</v>
      </c>
      <c r="C109">
        <v>31773090</v>
      </c>
    </row>
    <row r="110" spans="1:3" x14ac:dyDescent="0.35">
      <c r="A110">
        <v>2033.5</v>
      </c>
      <c r="C110">
        <v>31910820</v>
      </c>
    </row>
    <row r="111" spans="1:3" x14ac:dyDescent="0.35">
      <c r="A111">
        <v>2033.625</v>
      </c>
      <c r="C111">
        <v>32049148</v>
      </c>
    </row>
    <row r="112" spans="1:3" x14ac:dyDescent="0.35">
      <c r="A112">
        <v>2033.75</v>
      </c>
      <c r="C112">
        <v>32188074</v>
      </c>
    </row>
    <row r="113" spans="1:3" x14ac:dyDescent="0.35">
      <c r="A113">
        <v>2033.875</v>
      </c>
      <c r="C113">
        <v>32327602</v>
      </c>
    </row>
    <row r="114" spans="1:3" x14ac:dyDescent="0.35">
      <c r="A114">
        <v>2034</v>
      </c>
      <c r="C114">
        <v>32467734</v>
      </c>
    </row>
    <row r="115" spans="1:3" x14ac:dyDescent="0.35">
      <c r="A115">
        <v>2034.125</v>
      </c>
      <c r="C115">
        <v>32608474</v>
      </c>
    </row>
    <row r="116" spans="1:3" x14ac:dyDescent="0.35">
      <c r="A116">
        <v>2034.25</v>
      </c>
      <c r="C116">
        <v>32749824</v>
      </c>
    </row>
    <row r="117" spans="1:3" x14ac:dyDescent="0.35">
      <c r="A117">
        <v>2034.375</v>
      </c>
      <c r="C117">
        <v>32891786</v>
      </c>
    </row>
    <row r="118" spans="1:3" x14ac:dyDescent="0.35">
      <c r="A118">
        <v>2034.5</v>
      </c>
      <c r="C118">
        <v>33034364</v>
      </c>
    </row>
    <row r="119" spans="1:3" x14ac:dyDescent="0.35">
      <c r="A119">
        <v>2034.625</v>
      </c>
      <c r="C119">
        <v>33177560</v>
      </c>
    </row>
    <row r="120" spans="1:3" x14ac:dyDescent="0.35">
      <c r="A120">
        <v>2034.75</v>
      </c>
      <c r="C120">
        <v>33321376</v>
      </c>
    </row>
    <row r="121" spans="1:3" x14ac:dyDescent="0.35">
      <c r="A121">
        <v>2034.875</v>
      </c>
      <c r="C121">
        <v>33465814</v>
      </c>
    </row>
    <row r="122" spans="1:3" x14ac:dyDescent="0.35">
      <c r="A122">
        <v>2035</v>
      </c>
      <c r="C122">
        <v>33610880</v>
      </c>
    </row>
    <row r="123" spans="1:3" x14ac:dyDescent="0.35">
      <c r="A123">
        <v>2035.125</v>
      </c>
      <c r="C123">
        <v>33756572</v>
      </c>
    </row>
    <row r="124" spans="1:3" x14ac:dyDescent="0.35">
      <c r="A124">
        <v>2035.25</v>
      </c>
      <c r="C124">
        <v>33902896</v>
      </c>
    </row>
    <row r="125" spans="1:3" x14ac:dyDescent="0.35">
      <c r="A125">
        <v>2035.375</v>
      </c>
      <c r="C125">
        <v>34049856</v>
      </c>
    </row>
    <row r="126" spans="1:3" x14ac:dyDescent="0.35">
      <c r="A126">
        <v>2035.5</v>
      </c>
      <c r="C126">
        <v>34197452</v>
      </c>
    </row>
    <row r="127" spans="1:3" x14ac:dyDescent="0.35">
      <c r="A127">
        <v>2035.625</v>
      </c>
      <c r="C127">
        <v>34345688</v>
      </c>
    </row>
    <row r="128" spans="1:3" x14ac:dyDescent="0.35">
      <c r="A128">
        <v>2035.75</v>
      </c>
      <c r="C128">
        <v>34494564</v>
      </c>
    </row>
    <row r="129" spans="1:3" x14ac:dyDescent="0.35">
      <c r="A129">
        <v>2035.875</v>
      </c>
      <c r="C129">
        <v>34644088</v>
      </c>
    </row>
    <row r="130" spans="1:3" x14ac:dyDescent="0.35">
      <c r="A130">
        <v>2036</v>
      </c>
      <c r="C130">
        <v>34794256</v>
      </c>
    </row>
    <row r="131" spans="1:3" x14ac:dyDescent="0.35">
      <c r="A131">
        <v>2036.125</v>
      </c>
      <c r="C131">
        <v>34945076</v>
      </c>
    </row>
    <row r="132" spans="1:3" x14ac:dyDescent="0.35">
      <c r="A132">
        <v>2036.25</v>
      </c>
      <c r="C132">
        <v>35096552</v>
      </c>
    </row>
    <row r="133" spans="1:3" x14ac:dyDescent="0.35">
      <c r="A133">
        <v>2036.375</v>
      </c>
      <c r="C133">
        <v>35248684</v>
      </c>
    </row>
    <row r="134" spans="1:3" x14ac:dyDescent="0.35">
      <c r="A134">
        <v>2036.5</v>
      </c>
      <c r="C134">
        <v>35401472</v>
      </c>
    </row>
    <row r="135" spans="1:3" x14ac:dyDescent="0.35">
      <c r="A135">
        <v>2036.625</v>
      </c>
      <c r="C135">
        <v>35554924</v>
      </c>
    </row>
    <row r="136" spans="1:3" x14ac:dyDescent="0.35">
      <c r="A136">
        <v>2036.75</v>
      </c>
      <c r="C136">
        <v>35709044</v>
      </c>
    </row>
    <row r="137" spans="1:3" x14ac:dyDescent="0.35">
      <c r="A137">
        <v>2036.875</v>
      </c>
      <c r="C137">
        <v>35863828</v>
      </c>
    </row>
    <row r="138" spans="1:3" x14ac:dyDescent="0.35">
      <c r="A138">
        <v>2037</v>
      </c>
      <c r="C138">
        <v>36019284</v>
      </c>
    </row>
    <row r="139" spans="1:3" x14ac:dyDescent="0.35">
      <c r="A139">
        <v>2037.125</v>
      </c>
      <c r="C139">
        <v>36175412</v>
      </c>
    </row>
    <row r="140" spans="1:3" x14ac:dyDescent="0.35">
      <c r="A140">
        <v>2037.25</v>
      </c>
      <c r="C140">
        <v>36332220</v>
      </c>
    </row>
    <row r="141" spans="1:3" x14ac:dyDescent="0.35">
      <c r="A141">
        <v>2037.375</v>
      </c>
      <c r="C141">
        <v>36489704</v>
      </c>
    </row>
    <row r="142" spans="1:3" x14ac:dyDescent="0.35">
      <c r="A142">
        <v>2037.5</v>
      </c>
      <c r="C142">
        <v>36647872</v>
      </c>
    </row>
    <row r="143" spans="1:3" x14ac:dyDescent="0.35">
      <c r="A143">
        <v>2037.625</v>
      </c>
      <c r="C143">
        <v>36806724</v>
      </c>
    </row>
    <row r="144" spans="1:3" x14ac:dyDescent="0.35">
      <c r="A144">
        <v>2037.75</v>
      </c>
      <c r="C144">
        <v>36966264</v>
      </c>
    </row>
    <row r="145" spans="1:3" x14ac:dyDescent="0.35">
      <c r="A145">
        <v>2037.875</v>
      </c>
      <c r="C145">
        <v>37126500</v>
      </c>
    </row>
    <row r="146" spans="1:3" x14ac:dyDescent="0.35">
      <c r="A146">
        <v>2038</v>
      </c>
      <c r="C146">
        <v>37287424</v>
      </c>
    </row>
    <row r="147" spans="1:3" x14ac:dyDescent="0.35">
      <c r="A147">
        <v>2038.125</v>
      </c>
      <c r="C147">
        <v>37449048</v>
      </c>
    </row>
    <row r="148" spans="1:3" x14ac:dyDescent="0.35">
      <c r="A148">
        <v>2038.25</v>
      </c>
      <c r="C148">
        <v>37611376</v>
      </c>
    </row>
    <row r="149" spans="1:3" x14ac:dyDescent="0.35">
      <c r="A149">
        <v>2038.375</v>
      </c>
      <c r="C149">
        <v>37774404</v>
      </c>
    </row>
    <row r="150" spans="1:3" x14ac:dyDescent="0.35">
      <c r="A150">
        <v>2038.5</v>
      </c>
      <c r="C150">
        <v>37938136</v>
      </c>
    </row>
    <row r="151" spans="1:3" x14ac:dyDescent="0.35">
      <c r="A151">
        <v>2038.625</v>
      </c>
      <c r="C151">
        <v>38102580</v>
      </c>
    </row>
    <row r="152" spans="1:3" x14ac:dyDescent="0.35">
      <c r="A152">
        <v>2038.75</v>
      </c>
      <c r="C152">
        <v>38267736</v>
      </c>
    </row>
    <row r="153" spans="1:3" x14ac:dyDescent="0.35">
      <c r="A153">
        <v>2038.875</v>
      </c>
      <c r="C153">
        <v>38433608</v>
      </c>
    </row>
    <row r="154" spans="1:3" x14ac:dyDescent="0.35">
      <c r="A154">
        <v>2039</v>
      </c>
      <c r="C154">
        <v>38600200</v>
      </c>
    </row>
    <row r="155" spans="1:3" x14ac:dyDescent="0.35">
      <c r="A155">
        <v>2039.125</v>
      </c>
      <c r="C155">
        <v>38767512</v>
      </c>
    </row>
    <row r="156" spans="1:3" x14ac:dyDescent="0.35">
      <c r="A156">
        <v>2039.25</v>
      </c>
      <c r="C156">
        <v>38935552</v>
      </c>
    </row>
    <row r="157" spans="1:3" x14ac:dyDescent="0.35">
      <c r="A157">
        <v>2039.375</v>
      </c>
      <c r="C157">
        <v>39104316</v>
      </c>
    </row>
    <row r="158" spans="1:3" x14ac:dyDescent="0.35">
      <c r="A158">
        <v>2039.5</v>
      </c>
      <c r="C158">
        <v>39273812</v>
      </c>
    </row>
    <row r="159" spans="1:3" x14ac:dyDescent="0.35">
      <c r="A159">
        <v>2039.625</v>
      </c>
      <c r="C159">
        <v>39444044</v>
      </c>
    </row>
    <row r="160" spans="1:3" x14ac:dyDescent="0.35">
      <c r="A160">
        <v>2039.75</v>
      </c>
      <c r="C160">
        <v>39615016</v>
      </c>
    </row>
    <row r="161" spans="1:3" x14ac:dyDescent="0.35">
      <c r="A161">
        <v>2039.875</v>
      </c>
      <c r="C161">
        <v>39786724</v>
      </c>
    </row>
    <row r="162" spans="1:3" x14ac:dyDescent="0.35">
      <c r="A162">
        <v>2040</v>
      </c>
      <c r="C162">
        <v>39959180</v>
      </c>
    </row>
    <row r="163" spans="1:3" x14ac:dyDescent="0.35">
      <c r="A163">
        <v>2040.125</v>
      </c>
      <c r="C163">
        <v>40132380</v>
      </c>
    </row>
    <row r="164" spans="1:3" x14ac:dyDescent="0.35">
      <c r="A164">
        <v>2040.25</v>
      </c>
      <c r="C164">
        <v>40306332</v>
      </c>
    </row>
    <row r="165" spans="1:3" x14ac:dyDescent="0.35">
      <c r="A165">
        <v>2040.375</v>
      </c>
      <c r="C165">
        <v>40481036</v>
      </c>
    </row>
    <row r="166" spans="1:3" x14ac:dyDescent="0.35">
      <c r="A166">
        <v>2040.5</v>
      </c>
      <c r="C166">
        <v>40656500</v>
      </c>
    </row>
    <row r="167" spans="1:3" x14ac:dyDescent="0.35">
      <c r="A167">
        <v>2040.625</v>
      </c>
      <c r="C167">
        <v>40832724</v>
      </c>
    </row>
    <row r="168" spans="1:3" x14ac:dyDescent="0.35">
      <c r="A168">
        <v>2040.75</v>
      </c>
      <c r="C168">
        <v>41009712</v>
      </c>
    </row>
    <row r="169" spans="1:3" x14ac:dyDescent="0.35">
      <c r="A169">
        <v>2040.875</v>
      </c>
      <c r="C169">
        <v>41187464</v>
      </c>
    </row>
    <row r="170" spans="1:3" x14ac:dyDescent="0.35">
      <c r="A170">
        <v>2041</v>
      </c>
      <c r="C170">
        <v>41365988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E27-4D12-478C-804E-6829F5EB817B}">
  <dimension ref="A1:G69"/>
  <sheetViews>
    <sheetView workbookViewId="0">
      <selection activeCell="C12" sqref="C12"/>
    </sheetView>
  </sheetViews>
  <sheetFormatPr defaultRowHeight="14.5" x14ac:dyDescent="0.35"/>
  <cols>
    <col min="1" max="1" width="21.54296875" customWidth="1"/>
    <col min="2" max="2" width="33.26953125" customWidth="1"/>
    <col min="3" max="3" width="28" customWidth="1"/>
    <col min="4" max="4" width="18.1796875" customWidth="1"/>
    <col min="5" max="5" width="35.81640625" customWidth="1"/>
    <col min="6" max="6" width="30.90625" customWidth="1"/>
    <col min="7" max="7" width="26.7265625" customWidth="1"/>
  </cols>
  <sheetData>
    <row r="1" spans="1:7" ht="15" thickBot="1" x14ac:dyDescent="0.4">
      <c r="A1" s="100"/>
      <c r="B1" s="100"/>
      <c r="C1" s="100"/>
      <c r="D1" s="100"/>
      <c r="E1" s="100"/>
      <c r="F1" s="100"/>
      <c r="G1" s="100"/>
    </row>
    <row r="2" spans="1:7" x14ac:dyDescent="0.35">
      <c r="A2" s="12" t="s">
        <v>13</v>
      </c>
      <c r="B2" s="13" t="s">
        <v>15</v>
      </c>
      <c r="C2" s="14" t="s">
        <v>16</v>
      </c>
      <c r="E2" s="4" t="s">
        <v>13</v>
      </c>
      <c r="F2" s="5" t="s">
        <v>24</v>
      </c>
      <c r="G2" s="6" t="s">
        <v>25</v>
      </c>
    </row>
    <row r="3" spans="1:7" x14ac:dyDescent="0.35">
      <c r="A3" s="15" t="s">
        <v>14</v>
      </c>
      <c r="B3" s="16">
        <v>61.5</v>
      </c>
      <c r="C3" s="17"/>
      <c r="E3" s="8" t="s">
        <v>32</v>
      </c>
      <c r="F3" s="2">
        <v>17873.88</v>
      </c>
      <c r="G3" s="9"/>
    </row>
    <row r="4" spans="1:7" x14ac:dyDescent="0.35">
      <c r="A4" s="15" t="s">
        <v>17</v>
      </c>
      <c r="B4" s="16">
        <v>50</v>
      </c>
      <c r="C4" s="17">
        <f>(B4*1180.61)</f>
        <v>59030.499999999993</v>
      </c>
      <c r="E4" s="8" t="s">
        <v>33</v>
      </c>
      <c r="F4" s="2">
        <v>19508.86</v>
      </c>
      <c r="G4" s="9"/>
    </row>
    <row r="5" spans="1:7" x14ac:dyDescent="0.35">
      <c r="A5" s="15" t="s">
        <v>18</v>
      </c>
      <c r="B5" s="16">
        <v>300</v>
      </c>
      <c r="C5" s="17">
        <f>(B5*1180.61)</f>
        <v>354182.99999999994</v>
      </c>
      <c r="E5" s="8" t="s">
        <v>31</v>
      </c>
      <c r="F5" s="2">
        <v>24746.52</v>
      </c>
      <c r="G5" s="9"/>
    </row>
    <row r="6" spans="1:7" x14ac:dyDescent="0.35">
      <c r="A6" s="15" t="s">
        <v>19</v>
      </c>
      <c r="B6" s="16">
        <v>25</v>
      </c>
      <c r="C6" s="17"/>
      <c r="E6" s="8" t="s">
        <v>34</v>
      </c>
      <c r="F6" s="2">
        <v>6596.8</v>
      </c>
      <c r="G6" s="9"/>
    </row>
    <row r="7" spans="1:7" x14ac:dyDescent="0.35">
      <c r="A7" s="15" t="s">
        <v>20</v>
      </c>
      <c r="B7" s="16">
        <v>68.13</v>
      </c>
      <c r="C7" s="17">
        <f>(B7*1180.61)</f>
        <v>80434.959299999988</v>
      </c>
      <c r="E7" s="8" t="s">
        <v>26</v>
      </c>
      <c r="F7" s="2">
        <v>2250</v>
      </c>
      <c r="G7" s="9"/>
    </row>
    <row r="8" spans="1:7" x14ac:dyDescent="0.35">
      <c r="A8" s="15" t="s">
        <v>28</v>
      </c>
      <c r="B8" s="16">
        <f>SUM(B3:B7)</f>
        <v>504.63</v>
      </c>
      <c r="C8" s="17">
        <f>(B8*1180.61)</f>
        <v>595771.2243</v>
      </c>
      <c r="E8" s="8" t="s">
        <v>27</v>
      </c>
      <c r="F8" s="2">
        <v>1992</v>
      </c>
      <c r="G8" s="9"/>
    </row>
    <row r="9" spans="1:7" ht="15" thickBot="1" x14ac:dyDescent="0.4">
      <c r="A9" s="18" t="s">
        <v>39</v>
      </c>
      <c r="B9" s="19">
        <v>86.5</v>
      </c>
      <c r="C9" s="20">
        <f>(B9*1180.61)</f>
        <v>102122.76499999998</v>
      </c>
      <c r="E9" s="8" t="s">
        <v>35</v>
      </c>
      <c r="F9" s="2">
        <v>21529.41</v>
      </c>
      <c r="G9" s="9"/>
    </row>
    <row r="10" spans="1:7" ht="15" thickBot="1" x14ac:dyDescent="0.4">
      <c r="E10" s="8" t="s">
        <v>36</v>
      </c>
      <c r="F10" s="2">
        <v>8550</v>
      </c>
      <c r="G10" s="9"/>
    </row>
    <row r="11" spans="1:7" ht="15" thickBot="1" x14ac:dyDescent="0.4">
      <c r="A11" s="21" t="s">
        <v>13</v>
      </c>
      <c r="B11" s="22" t="s">
        <v>21</v>
      </c>
      <c r="C11" s="23" t="s">
        <v>22</v>
      </c>
      <c r="D11" s="3"/>
      <c r="E11" s="10"/>
      <c r="F11" s="7">
        <f>SUM(F3:F10)</f>
        <v>103047.47000000002</v>
      </c>
      <c r="G11" s="11">
        <f>(F11*1180.61)</f>
        <v>121658873.55670001</v>
      </c>
    </row>
    <row r="12" spans="1:7" ht="15" thickBot="1" x14ac:dyDescent="0.4">
      <c r="A12" s="24" t="s">
        <v>23</v>
      </c>
      <c r="B12" s="25">
        <v>9007.23</v>
      </c>
      <c r="C12" s="26">
        <f>(B12*1180.61)</f>
        <v>10634025.810299998</v>
      </c>
      <c r="D12" s="3"/>
    </row>
    <row r="16" spans="1:7" x14ac:dyDescent="0.35">
      <c r="B16" s="28" t="s">
        <v>37</v>
      </c>
      <c r="C16" s="28">
        <f>(B8+B12+F11)</f>
        <v>112559.33000000002</v>
      </c>
      <c r="E16" s="101" t="s">
        <v>44</v>
      </c>
      <c r="F16" s="101"/>
    </row>
    <row r="17" spans="2:7" x14ac:dyDescent="0.35">
      <c r="B17" s="28" t="s">
        <v>38</v>
      </c>
      <c r="C17" s="28">
        <f>(C8+C12+G11)</f>
        <v>132888670.59130001</v>
      </c>
    </row>
    <row r="18" spans="2:7" x14ac:dyDescent="0.35">
      <c r="E18" s="1" t="s">
        <v>29</v>
      </c>
      <c r="F18" s="1">
        <v>8936.94</v>
      </c>
      <c r="G18" s="1"/>
    </row>
    <row r="19" spans="2:7" x14ac:dyDescent="0.35">
      <c r="E19" s="1"/>
      <c r="F19" s="1">
        <v>6596.8</v>
      </c>
      <c r="G19" s="1"/>
    </row>
    <row r="20" spans="2:7" x14ac:dyDescent="0.35">
      <c r="E20" s="1"/>
      <c r="F20" s="1">
        <v>2250</v>
      </c>
      <c r="G20" s="1"/>
    </row>
    <row r="21" spans="2:7" x14ac:dyDescent="0.35">
      <c r="E21" s="1"/>
      <c r="F21" s="1">
        <v>8550</v>
      </c>
      <c r="G21" s="1"/>
    </row>
    <row r="22" spans="2:7" x14ac:dyDescent="0.35">
      <c r="E22" s="27" t="s">
        <v>40</v>
      </c>
      <c r="F22" s="27">
        <f>SUM(F18:F21)</f>
        <v>26333.74</v>
      </c>
      <c r="G22" s="1">
        <f>(F22*1180.61)</f>
        <v>31089876.781399999</v>
      </c>
    </row>
    <row r="23" spans="2:7" x14ac:dyDescent="0.35">
      <c r="E23" s="1" t="s">
        <v>30</v>
      </c>
      <c r="F23" s="1">
        <v>8936.94</v>
      </c>
      <c r="G23" s="1"/>
    </row>
    <row r="24" spans="2:7" x14ac:dyDescent="0.35">
      <c r="E24" s="1"/>
      <c r="F24" s="1">
        <v>19508.86</v>
      </c>
      <c r="G24" s="1"/>
    </row>
    <row r="25" spans="2:7" x14ac:dyDescent="0.35">
      <c r="E25" s="27" t="s">
        <v>41</v>
      </c>
      <c r="F25" s="27">
        <f>SUM(F23:F24)</f>
        <v>28445.800000000003</v>
      </c>
      <c r="G25" s="1">
        <f>(F25*1180.61)</f>
        <v>33583395.938000001</v>
      </c>
    </row>
    <row r="26" spans="2:7" x14ac:dyDescent="0.35">
      <c r="E26" s="1"/>
      <c r="F26" s="1"/>
      <c r="G26" s="1"/>
    </row>
    <row r="27" spans="2:7" x14ac:dyDescent="0.35">
      <c r="E27" s="1" t="s">
        <v>31</v>
      </c>
      <c r="F27" s="1">
        <v>24746.52</v>
      </c>
      <c r="G27" s="1"/>
    </row>
    <row r="28" spans="2:7" x14ac:dyDescent="0.35">
      <c r="E28" s="1"/>
      <c r="F28" s="1">
        <v>21529.41</v>
      </c>
      <c r="G28" s="1"/>
    </row>
    <row r="29" spans="2:7" x14ac:dyDescent="0.35">
      <c r="E29" s="27" t="s">
        <v>42</v>
      </c>
      <c r="F29" s="27">
        <f>SUM(F27:F28)</f>
        <v>46275.93</v>
      </c>
      <c r="G29" s="1">
        <f>(F29*1180.61)</f>
        <v>54633825.717299998</v>
      </c>
    </row>
    <row r="30" spans="2:7" x14ac:dyDescent="0.35">
      <c r="E30" s="1"/>
      <c r="F30" s="1"/>
      <c r="G30" s="1"/>
    </row>
    <row r="31" spans="2:7" x14ac:dyDescent="0.35">
      <c r="E31" s="27" t="s">
        <v>43</v>
      </c>
      <c r="F31" s="27">
        <v>1992</v>
      </c>
      <c r="G31" s="1">
        <f>(F31*1180.61)</f>
        <v>2351775.1199999996</v>
      </c>
    </row>
    <row r="33" spans="3:7" x14ac:dyDescent="0.35">
      <c r="E33" t="s">
        <v>198</v>
      </c>
      <c r="F33">
        <f>(G22+G25+G31)</f>
        <v>67025047.839400001</v>
      </c>
    </row>
    <row r="34" spans="3:7" x14ac:dyDescent="0.35">
      <c r="E34" t="s">
        <v>199</v>
      </c>
      <c r="F34">
        <f>(F33/1000000)</f>
        <v>67.025047839400003</v>
      </c>
      <c r="G34">
        <f>(G29/1000000)</f>
        <v>54.633825717299999</v>
      </c>
    </row>
    <row r="35" spans="3:7" x14ac:dyDescent="0.35">
      <c r="C35" s="98" t="s">
        <v>152</v>
      </c>
      <c r="D35" s="98"/>
      <c r="E35" s="98"/>
    </row>
    <row r="36" spans="3:7" x14ac:dyDescent="0.35">
      <c r="C36" s="33" t="s">
        <v>0</v>
      </c>
      <c r="D36" s="33" t="s">
        <v>153</v>
      </c>
      <c r="E36" s="33" t="s">
        <v>8</v>
      </c>
    </row>
    <row r="37" spans="3:7" x14ac:dyDescent="0.35">
      <c r="C37" s="33">
        <v>2005</v>
      </c>
      <c r="D37" s="33">
        <v>472</v>
      </c>
      <c r="E37" s="33">
        <v>0</v>
      </c>
    </row>
    <row r="38" spans="3:7" x14ac:dyDescent="0.35">
      <c r="C38" s="33">
        <v>2006</v>
      </c>
      <c r="D38" s="33">
        <f>(D37*E38+D37)</f>
        <v>469.45119999999997</v>
      </c>
      <c r="E38" s="34">
        <v>-5.4000000000000003E-3</v>
      </c>
    </row>
    <row r="39" spans="3:7" x14ac:dyDescent="0.35">
      <c r="C39" s="33">
        <v>2007</v>
      </c>
      <c r="D39" s="33">
        <f>(D38*E39+D38)</f>
        <v>480.43635807999999</v>
      </c>
      <c r="E39" s="34">
        <v>2.3400000000000001E-2</v>
      </c>
    </row>
    <row r="40" spans="3:7" x14ac:dyDescent="0.35">
      <c r="C40" s="33">
        <v>2008</v>
      </c>
      <c r="D40" s="33">
        <f t="shared" ref="D40:D51" si="0">(D39+D39*E40)</f>
        <v>479.42744172803197</v>
      </c>
      <c r="E40" s="34">
        <v>-2.0999999999999999E-3</v>
      </c>
    </row>
    <row r="41" spans="3:7" x14ac:dyDescent="0.35">
      <c r="C41" s="33">
        <v>2009</v>
      </c>
      <c r="D41" s="33">
        <f t="shared" si="0"/>
        <v>462.74336675589643</v>
      </c>
      <c r="E41" s="34">
        <v>-3.4799999999999998E-2</v>
      </c>
    </row>
    <row r="42" spans="3:7" x14ac:dyDescent="0.35">
      <c r="C42" s="33">
        <v>2010</v>
      </c>
      <c r="D42" s="33">
        <f t="shared" si="0"/>
        <v>475.23743765830562</v>
      </c>
      <c r="E42" s="34">
        <v>2.7E-2</v>
      </c>
    </row>
    <row r="43" spans="3:7" x14ac:dyDescent="0.35">
      <c r="C43" s="33">
        <v>2011</v>
      </c>
      <c r="D43" s="33">
        <f t="shared" si="0"/>
        <v>490.7777018697322</v>
      </c>
      <c r="E43" s="34">
        <v>3.27E-2</v>
      </c>
    </row>
    <row r="44" spans="3:7" x14ac:dyDescent="0.35">
      <c r="C44" s="33">
        <v>2012</v>
      </c>
      <c r="D44" s="33">
        <f t="shared" si="0"/>
        <v>465.35541691288006</v>
      </c>
      <c r="E44" s="34">
        <v>-5.1799999999999999E-2</v>
      </c>
    </row>
    <row r="45" spans="3:7" x14ac:dyDescent="0.35">
      <c r="C45" s="33">
        <v>2013</v>
      </c>
      <c r="D45" s="33">
        <f t="shared" si="0"/>
        <v>471.4515728744388</v>
      </c>
      <c r="E45" s="34">
        <v>1.3100000000000001E-2</v>
      </c>
    </row>
    <row r="46" spans="3:7" x14ac:dyDescent="0.35">
      <c r="C46" s="33">
        <v>2014</v>
      </c>
      <c r="D46" s="33">
        <f t="shared" si="0"/>
        <v>468.90573438091684</v>
      </c>
      <c r="E46" s="34">
        <v>-5.4000000000000003E-3</v>
      </c>
    </row>
    <row r="47" spans="3:7" x14ac:dyDescent="0.35">
      <c r="C47" s="33">
        <v>2015</v>
      </c>
      <c r="D47" s="33">
        <f t="shared" si="0"/>
        <v>465.15448850586949</v>
      </c>
      <c r="E47" s="34">
        <v>-8.0000000000000002E-3</v>
      </c>
    </row>
    <row r="48" spans="3:7" x14ac:dyDescent="0.35">
      <c r="C48" s="33">
        <v>2016</v>
      </c>
      <c r="D48" s="33">
        <f t="shared" si="0"/>
        <v>461.99143798402957</v>
      </c>
      <c r="E48" s="34">
        <v>-6.7999999999999996E-3</v>
      </c>
    </row>
    <row r="49" spans="1:5" x14ac:dyDescent="0.35">
      <c r="C49" s="33">
        <v>2017</v>
      </c>
      <c r="D49" s="33">
        <f t="shared" si="0"/>
        <v>462.86922171619921</v>
      </c>
      <c r="E49" s="34">
        <v>1.9E-3</v>
      </c>
    </row>
    <row r="50" spans="1:5" x14ac:dyDescent="0.35">
      <c r="C50" s="33">
        <v>2018</v>
      </c>
      <c r="D50" s="33">
        <f t="shared" si="0"/>
        <v>462.12863096145327</v>
      </c>
      <c r="E50" s="34">
        <v>-1.6000000000000001E-3</v>
      </c>
    </row>
    <row r="51" spans="1:5" x14ac:dyDescent="0.35">
      <c r="C51" s="33">
        <v>2019</v>
      </c>
      <c r="D51" s="33">
        <f t="shared" si="0"/>
        <v>462.35969527693402</v>
      </c>
      <c r="E51" s="34">
        <v>5.0000000000000001E-4</v>
      </c>
    </row>
    <row r="53" spans="1:5" x14ac:dyDescent="0.35">
      <c r="A53" t="s">
        <v>155</v>
      </c>
      <c r="B53" t="s">
        <v>156</v>
      </c>
      <c r="C53" s="98" t="s">
        <v>154</v>
      </c>
      <c r="D53" s="98"/>
      <c r="E53" s="98"/>
    </row>
    <row r="54" spans="1:5" x14ac:dyDescent="0.35">
      <c r="C54" s="33" t="s">
        <v>0</v>
      </c>
      <c r="D54" s="33" t="s">
        <v>153</v>
      </c>
      <c r="E54" s="33" t="s">
        <v>8</v>
      </c>
    </row>
    <row r="55" spans="1:5" x14ac:dyDescent="0.35">
      <c r="C55" s="33">
        <v>2005</v>
      </c>
      <c r="D55" s="33">
        <v>5.58</v>
      </c>
      <c r="E55" s="33">
        <v>0</v>
      </c>
    </row>
    <row r="56" spans="1:5" x14ac:dyDescent="0.35">
      <c r="C56" s="33">
        <v>2006</v>
      </c>
      <c r="D56" s="33">
        <f>(D55*E56+D55)</f>
        <v>5.549868</v>
      </c>
      <c r="E56" s="34">
        <v>-5.4000000000000003E-3</v>
      </c>
    </row>
    <row r="57" spans="1:5" x14ac:dyDescent="0.35">
      <c r="C57" s="33">
        <v>2007</v>
      </c>
      <c r="D57" s="33">
        <f>(D56*E57+D56)</f>
        <v>5.6797349111999997</v>
      </c>
      <c r="E57" s="34">
        <v>2.3400000000000001E-2</v>
      </c>
    </row>
    <row r="58" spans="1:5" x14ac:dyDescent="0.35">
      <c r="C58" s="33">
        <v>2008</v>
      </c>
      <c r="D58" s="33">
        <f t="shared" ref="D58:D69" si="1">(D57+D57*E58)</f>
        <v>5.6678074678864796</v>
      </c>
      <c r="E58" s="34">
        <v>-2.0999999999999999E-3</v>
      </c>
    </row>
    <row r="59" spans="1:5" x14ac:dyDescent="0.35">
      <c r="C59" s="33">
        <v>2009</v>
      </c>
      <c r="D59" s="33">
        <f t="shared" si="1"/>
        <v>5.4705677680040301</v>
      </c>
      <c r="E59" s="34">
        <v>-3.4799999999999998E-2</v>
      </c>
    </row>
    <row r="60" spans="1:5" x14ac:dyDescent="0.35">
      <c r="C60" s="33">
        <v>2010</v>
      </c>
      <c r="D60" s="33">
        <f t="shared" si="1"/>
        <v>5.6182730977401389</v>
      </c>
      <c r="E60" s="34">
        <v>2.7E-2</v>
      </c>
    </row>
    <row r="61" spans="1:5" x14ac:dyDescent="0.35">
      <c r="C61" s="33">
        <v>2011</v>
      </c>
      <c r="D61" s="33">
        <f t="shared" si="1"/>
        <v>5.8019906280362417</v>
      </c>
      <c r="E61" s="34">
        <v>3.27E-2</v>
      </c>
    </row>
    <row r="62" spans="1:5" x14ac:dyDescent="0.35">
      <c r="C62" s="33">
        <v>2012</v>
      </c>
      <c r="D62" s="33">
        <f t="shared" si="1"/>
        <v>5.5014475135039644</v>
      </c>
      <c r="E62" s="34">
        <v>-5.1799999999999999E-2</v>
      </c>
    </row>
    <row r="63" spans="1:5" x14ac:dyDescent="0.35">
      <c r="C63" s="33">
        <v>2013</v>
      </c>
      <c r="D63" s="33">
        <f t="shared" si="1"/>
        <v>5.573516475930866</v>
      </c>
      <c r="E63" s="34">
        <v>1.3100000000000001E-2</v>
      </c>
    </row>
    <row r="64" spans="1:5" x14ac:dyDescent="0.35">
      <c r="C64" s="33">
        <v>2014</v>
      </c>
      <c r="D64" s="33">
        <f t="shared" si="1"/>
        <v>5.5434194869608389</v>
      </c>
      <c r="E64" s="34">
        <v>-5.4000000000000003E-3</v>
      </c>
    </row>
    <row r="65" spans="3:5" x14ac:dyDescent="0.35">
      <c r="C65" s="33">
        <v>2015</v>
      </c>
      <c r="D65" s="33">
        <f t="shared" si="1"/>
        <v>5.4990721310651525</v>
      </c>
      <c r="E65" s="34">
        <v>-8.0000000000000002E-3</v>
      </c>
    </row>
    <row r="66" spans="3:5" x14ac:dyDescent="0.35">
      <c r="C66" s="33">
        <v>2016</v>
      </c>
      <c r="D66" s="33">
        <f t="shared" si="1"/>
        <v>5.4616784405739098</v>
      </c>
      <c r="E66" s="34">
        <v>-6.7999999999999996E-3</v>
      </c>
    </row>
    <row r="67" spans="3:5" x14ac:dyDescent="0.35">
      <c r="C67" s="33">
        <v>2017</v>
      </c>
      <c r="D67" s="33">
        <f t="shared" si="1"/>
        <v>5.4720556296109999</v>
      </c>
      <c r="E67" s="34">
        <v>1.9E-3</v>
      </c>
    </row>
    <row r="68" spans="3:5" x14ac:dyDescent="0.35">
      <c r="C68" s="33">
        <v>2018</v>
      </c>
      <c r="D68" s="33">
        <f t="shared" si="1"/>
        <v>5.463300340603622</v>
      </c>
      <c r="E68" s="34">
        <v>-1.6000000000000001E-3</v>
      </c>
    </row>
    <row r="69" spans="3:5" x14ac:dyDescent="0.35">
      <c r="C69" s="33">
        <v>2019</v>
      </c>
      <c r="D69" s="33">
        <f t="shared" si="1"/>
        <v>5.4660319907739234</v>
      </c>
      <c r="E69" s="34">
        <v>5.0000000000000001E-4</v>
      </c>
    </row>
  </sheetData>
  <mergeCells count="4">
    <mergeCell ref="A1:G1"/>
    <mergeCell ref="E16:F16"/>
    <mergeCell ref="C35:E35"/>
    <mergeCell ref="C53:E53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 and Kd calculation</vt:lpstr>
      <vt:lpstr>DO model test</vt:lpstr>
      <vt:lpstr>BOD cof and model test</vt:lpstr>
      <vt:lpstr>Natural Capital</vt:lpstr>
      <vt:lpstr>population model test</vt:lpstr>
      <vt:lpstr>Produced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2021-01-29T12:51:20Z</dcterms:created>
  <dcterms:modified xsi:type="dcterms:W3CDTF">2021-08-15T09:02:28Z</dcterms:modified>
</cp:coreProperties>
</file>