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yd\Desktop\Manuscripts in Progress\Fusome_Evolution_CurrBiol\"/>
    </mc:Choice>
  </mc:AlternateContent>
  <xr:revisionPtr revIDLastSave="0" documentId="13_ncr:1_{9C603BD6-B4B8-407D-83D7-7B8AF31969B7}" xr6:coauthVersionLast="47" xr6:coauthVersionMax="47" xr10:uidLastSave="{00000000-0000-0000-0000-000000000000}"/>
  <bookViews>
    <workbookView xWindow="4520" yWindow="4520" windowWidth="28800" windowHeight="15370" xr2:uid="{B08E4935-8993-4CEC-AAB8-E1F1D43EC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8" i="1" l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V20" i="1"/>
  <c r="V19" i="1"/>
  <c r="V18" i="1"/>
  <c r="V17" i="1"/>
  <c r="V16" i="1"/>
  <c r="V15" i="1"/>
  <c r="V14" i="1"/>
  <c r="V13" i="1"/>
  <c r="U20" i="1"/>
  <c r="U19" i="1"/>
  <c r="U18" i="1"/>
  <c r="U17" i="1"/>
  <c r="U16" i="1"/>
  <c r="U15" i="1"/>
  <c r="U14" i="1"/>
  <c r="U13" i="1"/>
  <c r="T16" i="1"/>
  <c r="T15" i="1"/>
  <c r="T14" i="1"/>
  <c r="T13" i="1"/>
  <c r="S16" i="1"/>
  <c r="S15" i="1"/>
  <c r="S14" i="1"/>
  <c r="S13" i="1"/>
  <c r="Y4" i="1"/>
  <c r="Y5" i="1"/>
  <c r="Y6" i="1"/>
  <c r="Y7" i="1"/>
  <c r="AB13" i="1" l="1"/>
  <c r="AE28" i="1" l="1"/>
  <c r="AD20" i="1"/>
  <c r="AE14" i="1"/>
  <c r="AE15" i="1"/>
  <c r="AE16" i="1"/>
  <c r="AE13" i="1"/>
  <c r="AE17" i="1"/>
  <c r="AB14" i="1"/>
  <c r="AE18" i="1"/>
  <c r="AC14" i="1"/>
  <c r="AE19" i="1"/>
  <c r="AC15" i="1"/>
  <c r="AE20" i="1"/>
  <c r="AC16" i="1"/>
  <c r="AE21" i="1"/>
  <c r="AD13" i="1"/>
  <c r="AE22" i="1"/>
  <c r="AD14" i="1"/>
  <c r="AE23" i="1"/>
  <c r="AD15" i="1"/>
  <c r="AE24" i="1"/>
  <c r="AD16" i="1"/>
  <c r="AE25" i="1"/>
  <c r="AD17" i="1"/>
  <c r="AE26" i="1"/>
  <c r="AD18" i="1"/>
  <c r="AE27" i="1"/>
  <c r="AC13" i="1"/>
  <c r="AD19" i="1"/>
  <c r="AF15" i="1" l="1"/>
  <c r="AF17" i="1"/>
  <c r="AF21" i="1"/>
  <c r="AB3" i="1"/>
  <c r="AB5" i="1"/>
  <c r="AE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L283" i="1"/>
  <c r="K283" i="1"/>
  <c r="J283" i="1"/>
  <c r="I283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L267" i="1"/>
  <c r="K267" i="1"/>
  <c r="J267" i="1"/>
  <c r="I267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L251" i="1"/>
  <c r="K251" i="1"/>
  <c r="J251" i="1"/>
  <c r="I251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L235" i="1"/>
  <c r="K235" i="1"/>
  <c r="J235" i="1"/>
  <c r="I235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L219" i="1"/>
  <c r="K219" i="1"/>
  <c r="J219" i="1"/>
  <c r="I219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L203" i="1"/>
  <c r="K203" i="1"/>
  <c r="J203" i="1"/>
  <c r="I203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L187" i="1"/>
  <c r="K187" i="1"/>
  <c r="J187" i="1"/>
  <c r="I187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L171" i="1"/>
  <c r="K171" i="1"/>
  <c r="J171" i="1"/>
  <c r="I171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L155" i="1"/>
  <c r="K155" i="1"/>
  <c r="J155" i="1"/>
  <c r="I155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L139" i="1"/>
  <c r="K139" i="1"/>
  <c r="J139" i="1"/>
  <c r="I139" i="1"/>
  <c r="H139" i="1"/>
  <c r="L123" i="1"/>
  <c r="K123" i="1"/>
  <c r="J123" i="1"/>
  <c r="I123" i="1"/>
  <c r="H123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15" i="1"/>
  <c r="Z15" i="1" l="1"/>
  <c r="AF13" i="1"/>
  <c r="AC9" i="1"/>
  <c r="AC7" i="1"/>
  <c r="AD7" i="1"/>
  <c r="AB7" i="1"/>
  <c r="AB9" i="1"/>
  <c r="AD9" i="1"/>
  <c r="AC5" i="1"/>
  <c r="Q9" i="1"/>
  <c r="R9" i="1"/>
  <c r="S9" i="1"/>
  <c r="T9" i="1"/>
  <c r="P9" i="1"/>
  <c r="Q10" i="1"/>
  <c r="S10" i="1"/>
  <c r="R10" i="1"/>
  <c r="T10" i="1"/>
  <c r="H122" i="1"/>
  <c r="H121" i="1"/>
  <c r="H120" i="1"/>
  <c r="H119" i="1"/>
  <c r="H118" i="1"/>
  <c r="H117" i="1"/>
  <c r="H116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I75" i="1"/>
  <c r="H66" i="1"/>
  <c r="H65" i="1"/>
  <c r="H64" i="1"/>
  <c r="H63" i="1"/>
  <c r="I63" i="1"/>
  <c r="H14" i="1"/>
  <c r="H13" i="1"/>
  <c r="I13" i="1"/>
  <c r="K115" i="1"/>
  <c r="K107" i="1"/>
  <c r="K99" i="1"/>
  <c r="K91" i="1"/>
  <c r="K83" i="1"/>
  <c r="K75" i="1"/>
  <c r="J75" i="1"/>
  <c r="J115" i="1"/>
  <c r="J107" i="1"/>
  <c r="J99" i="1"/>
  <c r="J91" i="1"/>
  <c r="J83" i="1"/>
  <c r="J71" i="1"/>
  <c r="J67" i="1"/>
  <c r="J63" i="1"/>
  <c r="J59" i="1"/>
  <c r="J55" i="1"/>
  <c r="J51" i="1"/>
  <c r="J47" i="1"/>
  <c r="J43" i="1"/>
  <c r="J39" i="1"/>
  <c r="J35" i="1"/>
  <c r="J31" i="1"/>
  <c r="J27" i="1"/>
  <c r="I27" i="1"/>
  <c r="I115" i="1"/>
  <c r="I107" i="1"/>
  <c r="I99" i="1"/>
  <c r="I91" i="1"/>
  <c r="I83" i="1"/>
  <c r="I71" i="1"/>
  <c r="I67" i="1"/>
  <c r="I59" i="1"/>
  <c r="I55" i="1"/>
  <c r="I51" i="1"/>
  <c r="I47" i="1"/>
  <c r="I43" i="1"/>
  <c r="I39" i="1"/>
  <c r="I35" i="1"/>
  <c r="I31" i="1"/>
  <c r="I11" i="1"/>
  <c r="I9" i="1"/>
  <c r="I7" i="1"/>
  <c r="I5" i="1"/>
  <c r="I3" i="1"/>
  <c r="I25" i="1"/>
  <c r="I23" i="1"/>
  <c r="I21" i="1"/>
  <c r="I19" i="1"/>
  <c r="I17" i="1"/>
  <c r="I15" i="1"/>
  <c r="Y13" i="1" l="1"/>
  <c r="Y15" i="1"/>
  <c r="Z17" i="1"/>
  <c r="Z13" i="1"/>
  <c r="Y17" i="1"/>
  <c r="Y21" i="1"/>
  <c r="Z21" i="1"/>
  <c r="P7" i="1"/>
  <c r="P3" i="1"/>
  <c r="Q3" i="1"/>
  <c r="Q4" i="1"/>
  <c r="Q6" i="1"/>
  <c r="P5" i="1"/>
  <c r="R5" i="1"/>
  <c r="R8" i="1"/>
  <c r="S7" i="1"/>
  <c r="S8" i="1"/>
  <c r="R7" i="1"/>
  <c r="Q8" i="1"/>
  <c r="R6" i="1"/>
  <c r="Q7" i="1"/>
  <c r="Q5" i="1"/>
  <c r="H26" i="1"/>
  <c r="H25" i="1"/>
  <c r="H74" i="1"/>
  <c r="H73" i="1"/>
  <c r="H72" i="1"/>
  <c r="H71" i="1"/>
  <c r="H70" i="1"/>
  <c r="H69" i="1"/>
  <c r="H68" i="1"/>
  <c r="H67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1" i="1" l="1"/>
  <c r="H22" i="1"/>
  <c r="H23" i="1"/>
  <c r="H24" i="1"/>
  <c r="H20" i="1"/>
  <c r="H19" i="1"/>
  <c r="H18" i="1"/>
  <c r="H17" i="1"/>
  <c r="H16" i="1"/>
  <c r="H15" i="1"/>
  <c r="H12" i="1"/>
  <c r="H11" i="1"/>
  <c r="H10" i="1"/>
  <c r="H9" i="1"/>
  <c r="H8" i="1"/>
  <c r="H7" i="1"/>
  <c r="H6" i="1"/>
  <c r="H5" i="1"/>
  <c r="H4" i="1"/>
  <c r="H3" i="1"/>
  <c r="R14" i="1" l="1"/>
  <c r="Q13" i="1"/>
  <c r="R13" i="1"/>
  <c r="Q14" i="1"/>
</calcChain>
</file>

<file path=xl/sharedStrings.xml><?xml version="1.0" encoding="utf-8"?>
<sst xmlns="http://schemas.openxmlformats.org/spreadsheetml/2006/main" count="96" uniqueCount="50">
  <si>
    <t>Sample</t>
  </si>
  <si>
    <t>Smooth</t>
  </si>
  <si>
    <t>Fusome %</t>
  </si>
  <si>
    <t>1/2 Ratio</t>
  </si>
  <si>
    <t>1+2/3+4</t>
  </si>
  <si>
    <t>2 cell</t>
  </si>
  <si>
    <t>2_1</t>
  </si>
  <si>
    <t>6_1</t>
  </si>
  <si>
    <t>7_1</t>
  </si>
  <si>
    <t>9_1</t>
  </si>
  <si>
    <t>11_1</t>
  </si>
  <si>
    <t>1_1</t>
  </si>
  <si>
    <t>1_2</t>
  </si>
  <si>
    <t>3_1</t>
  </si>
  <si>
    <t>5_1</t>
  </si>
  <si>
    <t>9_2</t>
  </si>
  <si>
    <t>9_3</t>
  </si>
  <si>
    <t>13_1</t>
  </si>
  <si>
    <t>x_length</t>
  </si>
  <si>
    <t>z_length</t>
  </si>
  <si>
    <t>Cell</t>
  </si>
  <si>
    <t>Fus Vol</t>
  </si>
  <si>
    <t>1-4/5-8</t>
  </si>
  <si>
    <t>1-8/9-16</t>
  </si>
  <si>
    <t>4 cell</t>
  </si>
  <si>
    <t>7_2</t>
  </si>
  <si>
    <t>8_1</t>
  </si>
  <si>
    <t>12_1</t>
  </si>
  <si>
    <t>14_1</t>
  </si>
  <si>
    <t>14_2</t>
  </si>
  <si>
    <t>15_1</t>
  </si>
  <si>
    <t>16_1</t>
  </si>
  <si>
    <t>8 cell</t>
  </si>
  <si>
    <t>10_1</t>
  </si>
  <si>
    <t>1/2 Stats</t>
  </si>
  <si>
    <t>16 cell</t>
  </si>
  <si>
    <t>1-2/3-4</t>
  </si>
  <si>
    <t>2_2</t>
  </si>
  <si>
    <t>n</t>
  </si>
  <si>
    <t>Avg %</t>
  </si>
  <si>
    <t>Est Avg.</t>
  </si>
  <si>
    <t>f1</t>
  </si>
  <si>
    <t>f2</t>
  </si>
  <si>
    <t>f3</t>
  </si>
  <si>
    <t>f4</t>
  </si>
  <si>
    <t>STDEV</t>
  </si>
  <si>
    <t>16 cell-sum</t>
  </si>
  <si>
    <t>f0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</si>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</sst>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16" fontId="1" fillId="0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/>
    <xf numFmtId="164" fontId="0" fillId="0" borderId="4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8" xfId="0" applyBorder="1"/>
    <xf numFmtId="0" fontId="0" fillId="0" borderId="10" xfId="0" applyBorder="1"/>
    <xf numFmtId="16" fontId="0" fillId="0" borderId="6" xfId="0" applyNumberFormat="1" applyBorder="1" applyAlignment="1">
      <alignment horizontal="right"/>
    </xf>
    <xf numFmtId="164" fontId="0" fillId="0" borderId="5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0" xfId="0" applyBorder="1"/>
    <xf numFmtId="0" fontId="0" fillId="0" borderId="12" xfId="0" applyBorder="1"/>
    <xf numFmtId="0" fontId="0" fillId="0" borderId="7" xfId="0" applyFill="1" applyBorder="1"/>
    <xf numFmtId="164" fontId="0" fillId="0" borderId="6" xfId="0" applyNumberFormat="1" applyBorder="1"/>
    <xf numFmtId="0" fontId="0" fillId="0" borderId="9" xfId="0" applyBorder="1"/>
    <xf numFmtId="0" fontId="0" fillId="0" borderId="13" xfId="0" applyFill="1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right"/>
    </xf>
    <xf numFmtId="165" fontId="0" fillId="0" borderId="6" xfId="0" applyNumberFormat="1" applyBorder="1"/>
    <xf numFmtId="164" fontId="0" fillId="0" borderId="7" xfId="0" applyNumberFormat="1" applyBorder="1"/>
    <xf numFmtId="0" fontId="0" fillId="0" borderId="3" xfId="0" applyBorder="1"/>
    <xf numFmtId="0" fontId="0" fillId="0" borderId="11" xfId="0" applyBorder="1"/>
    <xf numFmtId="0" fontId="1" fillId="0" borderId="2" xfId="0" applyFont="1" applyBorder="1"/>
    <xf numFmtId="164" fontId="0" fillId="0" borderId="0" xfId="0" applyNumberFormat="1" applyBorder="1"/>
    <xf numFmtId="165" fontId="0" fillId="0" borderId="0" xfId="0" applyNumberFormat="1"/>
    <xf numFmtId="0" fontId="1" fillId="0" borderId="1" xfId="0" applyFont="1" applyFill="1" applyBorder="1" applyAlignment="1">
      <alignment horizontal="center"/>
    </xf>
    <xf numFmtId="165" fontId="0" fillId="0" borderId="7" xfId="0" applyNumberFormat="1" applyBorder="1"/>
    <xf numFmtId="16" fontId="1" fillId="0" borderId="1" xfId="0" applyNumberFormat="1" applyFont="1" applyFill="1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Border="1"/>
    <xf numFmtId="0" fontId="1" fillId="0" borderId="0" xfId="0" applyFont="1" applyFill="1" applyBorder="1" applyAlignment="1">
      <alignment horizontal="center"/>
    </xf>
    <xf numFmtId="16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13" xfId="0" applyNumberFormat="1" applyFont="1" applyBorder="1"/>
    <xf numFmtId="164" fontId="0" fillId="2" borderId="3" xfId="0" applyNumberFormat="1" applyFill="1" applyBorder="1"/>
    <xf numFmtId="164" fontId="2" fillId="2" borderId="6" xfId="0" applyNumberFormat="1" applyFon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2" fillId="2" borderId="7" xfId="0" applyNumberFormat="1" applyFont="1" applyFill="1" applyBorder="1"/>
    <xf numFmtId="164" fontId="0" fillId="2" borderId="10" xfId="0" applyNumberFormat="1" applyFill="1" applyBorder="1"/>
    <xf numFmtId="164" fontId="0" fillId="2" borderId="7" xfId="0" applyNumberFormat="1" applyFill="1" applyBorder="1"/>
    <xf numFmtId="164" fontId="0" fillId="3" borderId="6" xfId="0" applyNumberFormat="1" applyFill="1" applyBorder="1"/>
    <xf numFmtId="164" fontId="2" fillId="3" borderId="6" xfId="0" applyNumberFormat="1" applyFont="1" applyFill="1" applyBorder="1"/>
    <xf numFmtId="164" fontId="0" fillId="3" borderId="11" xfId="0" applyNumberFormat="1" applyFill="1" applyBorder="1"/>
    <xf numFmtId="164" fontId="0" fillId="3" borderId="13" xfId="0" applyNumberFormat="1" applyFill="1" applyBorder="1"/>
    <xf numFmtId="164" fontId="2" fillId="3" borderId="13" xfId="0" applyNumberFormat="1" applyFont="1" applyFill="1" applyBorder="1"/>
    <xf numFmtId="164" fontId="0" fillId="3" borderId="7" xfId="0" applyNumberFormat="1" applyFill="1" applyBorder="1"/>
    <xf numFmtId="164" fontId="2" fillId="3" borderId="7" xfId="0" applyNumberFormat="1" applyFont="1" applyFill="1" applyBorder="1"/>
    <xf numFmtId="164" fontId="0" fillId="3" borderId="9" xfId="0" applyNumberFormat="1" applyFill="1" applyBorder="1"/>
    <xf numFmtId="164" fontId="0" fillId="4" borderId="13" xfId="0" applyNumberFormat="1" applyFill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166" fontId="2" fillId="2" borderId="6" xfId="0" applyNumberFormat="1" applyFont="1" applyFill="1" applyBorder="1"/>
    <xf numFmtId="166" fontId="2" fillId="2" borderId="7" xfId="0" applyNumberFormat="1" applyFont="1" applyFill="1" applyBorder="1"/>
    <xf numFmtId="166" fontId="2" fillId="3" borderId="6" xfId="0" applyNumberFormat="1" applyFont="1" applyFill="1" applyBorder="1"/>
    <xf numFmtId="166" fontId="2" fillId="3" borderId="13" xfId="0" applyNumberFormat="1" applyFont="1" applyFill="1" applyBorder="1"/>
    <xf numFmtId="166" fontId="2" fillId="3" borderId="7" xfId="0" applyNumberFormat="1" applyFont="1" applyFill="1" applyBorder="1"/>
    <xf numFmtId="166" fontId="2" fillId="4" borderId="6" xfId="0" applyNumberFormat="1" applyFont="1" applyFill="1" applyBorder="1"/>
    <xf numFmtId="166" fontId="2" fillId="4" borderId="13" xfId="0" applyNumberFormat="1" applyFont="1" applyFill="1" applyBorder="1"/>
    <xf numFmtId="166" fontId="2" fillId="4" borderId="7" xfId="0" applyNumberFormat="1" applyFont="1" applyFill="1" applyBorder="1"/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5A56-6173-4811-AB98-2FD73426FA06}">
  <dimension ref="A1:AF362"/>
  <sheetViews>
    <sheetView tabSelected="1" topLeftCell="J1" zoomScale="85" zoomScaleNormal="85" workbookViewId="0">
      <selection activeCell="Q13" sqref="Q13"/>
    </sheetView>
  </sheetViews>
  <sheetFormatPr defaultRowHeight="14.5" x14ac:dyDescent="0.35"/>
  <cols>
    <col min="1" max="1" width="6.08984375" bestFit="1" customWidth="1"/>
    <col min="2" max="2" width="6.81640625" bestFit="1" customWidth="1"/>
    <col min="3" max="3" width="7.26953125" bestFit="1" customWidth="1"/>
    <col min="4" max="4" width="8" bestFit="1" customWidth="1"/>
    <col min="5" max="5" width="7.81640625" bestFit="1" customWidth="1"/>
    <col min="6" max="6" width="3.81640625" bestFit="1" customWidth="1"/>
    <col min="7" max="7" width="7.81640625" bestFit="1" customWidth="1"/>
    <col min="8" max="8" width="9.26953125" bestFit="1" customWidth="1"/>
    <col min="9" max="9" width="8.54296875" bestFit="1" customWidth="1"/>
    <col min="10" max="10" width="7.7265625" bestFit="1" customWidth="1"/>
    <col min="11" max="11" width="6.81640625" bestFit="1" customWidth="1"/>
    <col min="12" max="12" width="7.81640625" bestFit="1" customWidth="1"/>
    <col min="13" max="13" width="1.36328125" customWidth="1"/>
    <col min="14" max="14" width="1.6328125" customWidth="1"/>
    <col min="15" max="15" width="6.54296875" bestFit="1" customWidth="1"/>
    <col min="16" max="16" width="3.08984375" bestFit="1" customWidth="1"/>
    <col min="17" max="17" width="8.6328125" bestFit="1" customWidth="1"/>
    <col min="18" max="19" width="7.36328125" bestFit="1" customWidth="1"/>
    <col min="20" max="20" width="8.453125" bestFit="1" customWidth="1"/>
    <col min="21" max="21" width="6.81640625" bestFit="1" customWidth="1"/>
    <col min="22" max="23" width="6.7265625" bestFit="1" customWidth="1"/>
    <col min="24" max="24" width="7.90625" bestFit="1" customWidth="1"/>
    <col min="25" max="25" width="10.6328125" bestFit="1" customWidth="1"/>
    <col min="26" max="26" width="6.81640625" bestFit="1" customWidth="1"/>
    <col min="27" max="27" width="7.7265625" bestFit="1" customWidth="1"/>
    <col min="28" max="28" width="8.6328125" bestFit="1" customWidth="1"/>
    <col min="29" max="30" width="7.36328125" bestFit="1" customWidth="1"/>
    <col min="31" max="31" width="8.453125" bestFit="1" customWidth="1"/>
    <col min="32" max="32" width="6.81640625" bestFit="1" customWidth="1"/>
  </cols>
  <sheetData>
    <row r="1" spans="1:32" ht="15" thickBot="1" x14ac:dyDescent="0.4">
      <c r="X1" s="48" t="s">
        <v>49</v>
      </c>
      <c r="Y1" s="49">
        <v>0.5</v>
      </c>
    </row>
    <row r="2" spans="1:32" ht="15" thickBot="1" x14ac:dyDescent="0.4">
      <c r="B2" s="1" t="s">
        <v>0</v>
      </c>
      <c r="C2" s="2" t="s">
        <v>1</v>
      </c>
      <c r="D2" s="1" t="s">
        <v>18</v>
      </c>
      <c r="E2" s="1" t="s">
        <v>19</v>
      </c>
      <c r="F2" s="1" t="s">
        <v>20</v>
      </c>
      <c r="G2" s="1" t="s">
        <v>21</v>
      </c>
      <c r="H2" s="3" t="s">
        <v>2</v>
      </c>
      <c r="I2" s="4" t="s">
        <v>3</v>
      </c>
      <c r="J2" s="5" t="s">
        <v>4</v>
      </c>
      <c r="K2" s="5" t="s">
        <v>22</v>
      </c>
      <c r="L2" s="6" t="s">
        <v>23</v>
      </c>
      <c r="M2" s="43"/>
      <c r="P2" s="38" t="s">
        <v>38</v>
      </c>
      <c r="Q2" s="40" t="s">
        <v>34</v>
      </c>
      <c r="R2" s="38" t="s">
        <v>36</v>
      </c>
      <c r="S2" s="38" t="s">
        <v>22</v>
      </c>
      <c r="T2" s="38" t="s">
        <v>23</v>
      </c>
      <c r="V2" s="43"/>
      <c r="W2" s="44"/>
      <c r="X2" s="48" t="s">
        <v>48</v>
      </c>
      <c r="Y2" s="49">
        <v>0.7</v>
      </c>
      <c r="AB2" s="40" t="s">
        <v>34</v>
      </c>
      <c r="AC2" s="38" t="s">
        <v>36</v>
      </c>
      <c r="AD2" s="38" t="s">
        <v>22</v>
      </c>
      <c r="AE2" s="38" t="s">
        <v>23</v>
      </c>
    </row>
    <row r="3" spans="1:32" ht="15" thickBot="1" x14ac:dyDescent="0.4">
      <c r="A3" s="2" t="s">
        <v>5</v>
      </c>
      <c r="B3" s="19" t="s">
        <v>11</v>
      </c>
      <c r="C3" s="8">
        <v>5</v>
      </c>
      <c r="D3" s="8">
        <v>6.9900000000000004E-2</v>
      </c>
      <c r="E3" s="8">
        <v>0.20979999999999999</v>
      </c>
      <c r="F3" s="8">
        <v>1</v>
      </c>
      <c r="G3" s="8">
        <v>5.4955999999999996</v>
      </c>
      <c r="H3" s="9">
        <f>G3/SUM(G3:G4)</f>
        <v>0.66687700223279289</v>
      </c>
      <c r="I3" s="10">
        <f>IF(G3="","",G3/G4)</f>
        <v>2.0018942153577153</v>
      </c>
      <c r="J3" s="11"/>
      <c r="K3" s="11"/>
      <c r="L3" s="12"/>
      <c r="M3" s="23"/>
      <c r="O3" s="35" t="s">
        <v>5</v>
      </c>
      <c r="P3" s="2">
        <f>COUNT(I3:I26)</f>
        <v>12</v>
      </c>
      <c r="Q3" s="31">
        <f>AVERAGE(I3:I26)</f>
        <v>2.3534137014336398</v>
      </c>
      <c r="R3" s="37"/>
      <c r="V3" s="48"/>
      <c r="W3" s="44"/>
      <c r="X3" s="48" t="s">
        <v>47</v>
      </c>
      <c r="Y3" s="49">
        <v>1</v>
      </c>
      <c r="AA3" s="35" t="s">
        <v>5</v>
      </c>
      <c r="AB3" s="31">
        <f>AB13/AB14</f>
        <v>2.333333333333333</v>
      </c>
      <c r="AC3" s="37"/>
    </row>
    <row r="4" spans="1:32" ht="15" thickBot="1" x14ac:dyDescent="0.4">
      <c r="B4" s="13"/>
      <c r="C4" s="14"/>
      <c r="D4" s="14"/>
      <c r="E4" s="14"/>
      <c r="F4" s="14">
        <v>2</v>
      </c>
      <c r="G4" s="14">
        <v>2.7452000000000001</v>
      </c>
      <c r="H4" s="15">
        <f>G4/SUM(G3:G4)</f>
        <v>0.33312299776720705</v>
      </c>
      <c r="I4" s="16"/>
      <c r="J4" s="17"/>
      <c r="K4" s="17"/>
      <c r="L4" s="18"/>
      <c r="M4" s="23"/>
      <c r="Q4" s="39">
        <f>STDEV(I3:I26)</f>
        <v>0.29490891124121305</v>
      </c>
      <c r="R4" s="37"/>
      <c r="V4" s="48"/>
      <c r="W4" s="44"/>
      <c r="X4" s="48" t="s">
        <v>41</v>
      </c>
      <c r="Y4" s="49">
        <f>(1-Y2)/(Y2-Y1)</f>
        <v>1.5000000000000004</v>
      </c>
      <c r="AB4" s="39"/>
      <c r="AC4" s="37"/>
    </row>
    <row r="5" spans="1:32" ht="15" thickBot="1" x14ac:dyDescent="0.4">
      <c r="B5" s="19" t="s">
        <v>12</v>
      </c>
      <c r="C5" s="8">
        <v>5</v>
      </c>
      <c r="D5" s="8">
        <v>6.9900000000000004E-2</v>
      </c>
      <c r="E5" s="8">
        <v>0.20979999999999999</v>
      </c>
      <c r="F5" s="8">
        <v>1</v>
      </c>
      <c r="G5" s="8">
        <v>6.0945999999999998</v>
      </c>
      <c r="H5" s="20">
        <f>G5/SUM(G5:G6)</f>
        <v>0.68374169807933949</v>
      </c>
      <c r="I5" s="10">
        <f>IF(G5="","",G5/G6)</f>
        <v>2.1619723306136929</v>
      </c>
      <c r="J5" s="11"/>
      <c r="K5" s="11"/>
      <c r="L5" s="12"/>
      <c r="M5" s="23"/>
      <c r="O5" s="35" t="s">
        <v>24</v>
      </c>
      <c r="P5" s="2">
        <f>COUNT(I27:I74)</f>
        <v>12</v>
      </c>
      <c r="Q5" s="31">
        <f>AVERAGE(I27:I74)</f>
        <v>1.7755964100008876</v>
      </c>
      <c r="R5" s="31">
        <f>AVERAGE(J27:J74)</f>
        <v>3.657081376717203</v>
      </c>
      <c r="V5" s="48"/>
      <c r="W5" s="44"/>
      <c r="X5" s="48" t="s">
        <v>42</v>
      </c>
      <c r="Y5" s="49">
        <f>(1-Y1)*(4-11*Y1+8*Y1^2)/2/(Y2-Y1)/(8-31*Y1+42*Y1^2-20*Y1^3)</f>
        <v>1.2500000000000002</v>
      </c>
      <c r="AA5" s="35" t="s">
        <v>24</v>
      </c>
      <c r="AB5" s="31">
        <f>AC13/AC14</f>
        <v>1.7272727272727271</v>
      </c>
      <c r="AC5" s="31">
        <f>SUM(AC13:AC14)/SUM(AC15:AC16)</f>
        <v>3</v>
      </c>
    </row>
    <row r="6" spans="1:32" ht="15" thickBot="1" x14ac:dyDescent="0.4">
      <c r="B6" s="13"/>
      <c r="C6" s="14"/>
      <c r="D6" s="14"/>
      <c r="E6" s="14"/>
      <c r="F6" s="14">
        <v>2</v>
      </c>
      <c r="G6" s="14">
        <v>2.819</v>
      </c>
      <c r="H6" s="21">
        <f>G6/SUM(G5:G6)</f>
        <v>0.31625830192066062</v>
      </c>
      <c r="I6" s="16"/>
      <c r="J6" s="17"/>
      <c r="K6" s="17"/>
      <c r="L6" s="18"/>
      <c r="M6" s="23"/>
      <c r="Q6" s="39">
        <f>STDEV(I27:I74)</f>
        <v>0.38052409628564715</v>
      </c>
      <c r="R6" s="39">
        <f>STDEV(J27:J74)</f>
        <v>1.0239713133540389</v>
      </c>
      <c r="V6" s="43"/>
      <c r="X6" s="48" t="s">
        <v>43</v>
      </c>
      <c r="Y6" s="49">
        <f>(1-Y1)^2*(2-3*Y1)/2/(Y2-Y1)/(8-31*Y1+42*Y1^2-20*Y1^3)</f>
        <v>0.62500000000000011</v>
      </c>
      <c r="AB6" s="39"/>
      <c r="AC6" s="39"/>
    </row>
    <row r="7" spans="1:32" ht="15" thickBot="1" x14ac:dyDescent="0.4">
      <c r="B7" s="7" t="s">
        <v>6</v>
      </c>
      <c r="C7" s="8">
        <v>5</v>
      </c>
      <c r="D7" s="8">
        <v>6.9900000000000004E-2</v>
      </c>
      <c r="E7" s="8">
        <v>0.20979999999999999</v>
      </c>
      <c r="F7" s="8">
        <v>1</v>
      </c>
      <c r="G7" s="8">
        <v>8.6519999999999992</v>
      </c>
      <c r="H7" s="20">
        <f>G7/SUM(G7:G8)</f>
        <v>0.7260582054983048</v>
      </c>
      <c r="I7" s="10">
        <f>IF(G7="","",G7/G8)</f>
        <v>2.6504104889106723</v>
      </c>
      <c r="J7" s="11"/>
      <c r="K7" s="11"/>
      <c r="L7" s="12"/>
      <c r="M7" s="23"/>
      <c r="O7" s="35" t="s">
        <v>32</v>
      </c>
      <c r="P7" s="2">
        <f>COUNT(I75:I122)</f>
        <v>6</v>
      </c>
      <c r="Q7" s="31">
        <f>AVERAGE(I75:I122)</f>
        <v>1.2890085556612503</v>
      </c>
      <c r="R7" s="31">
        <f>AVERAGE(J75:J122)</f>
        <v>2.4854077483393247</v>
      </c>
      <c r="S7" s="31">
        <f>AVERAGE(K75:K122)</f>
        <v>5.4137204351317907</v>
      </c>
      <c r="V7" s="43"/>
      <c r="X7" s="48" t="s">
        <v>44</v>
      </c>
      <c r="Y7" s="49">
        <f>(1-Y1)^3/2/(Y2-Y1)/(8-31*Y1+42*Y1^2-20*Y1^3)</f>
        <v>0.62500000000000011</v>
      </c>
      <c r="AA7" s="35" t="s">
        <v>32</v>
      </c>
      <c r="AB7" s="31">
        <f>AD13/AD14</f>
        <v>1.5925925925925923</v>
      </c>
      <c r="AC7" s="31">
        <f>SUM(AD13:AD14)/SUM(AD15:AD16)</f>
        <v>2.333333333333333</v>
      </c>
      <c r="AD7" s="31">
        <f>SUM(AD13:AD16)/SUM(AD17:AD20)</f>
        <v>5</v>
      </c>
    </row>
    <row r="8" spans="1:32" ht="15" thickBot="1" x14ac:dyDescent="0.4">
      <c r="B8" s="13"/>
      <c r="C8" s="14"/>
      <c r="D8" s="14"/>
      <c r="E8" s="14"/>
      <c r="F8" s="14">
        <v>2</v>
      </c>
      <c r="G8" s="14">
        <v>3.2644000000000002</v>
      </c>
      <c r="H8" s="21">
        <f>G8/SUM(G7:G8)</f>
        <v>0.27394179450169515</v>
      </c>
      <c r="I8" s="16"/>
      <c r="J8" s="17"/>
      <c r="K8" s="17"/>
      <c r="L8" s="18"/>
      <c r="M8" s="23"/>
      <c r="Q8" s="39">
        <f>STDEV(I75:I122)</f>
        <v>0.16343488856576643</v>
      </c>
      <c r="R8" s="39">
        <f>STDEV(J75:J122)</f>
        <v>0.39307546678790417</v>
      </c>
      <c r="S8" s="39">
        <f>STDEV(K75:K122)</f>
        <v>2.7654954401781766</v>
      </c>
      <c r="AB8" s="39"/>
      <c r="AC8" s="39"/>
      <c r="AD8" s="39"/>
    </row>
    <row r="9" spans="1:32" ht="15" thickBot="1" x14ac:dyDescent="0.4">
      <c r="B9" s="7" t="s">
        <v>13</v>
      </c>
      <c r="C9" s="8">
        <v>5</v>
      </c>
      <c r="D9" s="8">
        <v>6.9900000000000004E-2</v>
      </c>
      <c r="E9" s="8">
        <v>0.20979999999999999</v>
      </c>
      <c r="F9" s="8">
        <v>1</v>
      </c>
      <c r="G9" s="8">
        <v>4.0536000000000003</v>
      </c>
      <c r="H9" s="20">
        <f>G9/SUM(G9:G10)</f>
        <v>0.67950716620568263</v>
      </c>
      <c r="I9" s="10">
        <f>IF(G9="","",G9/G10)</f>
        <v>2.1201945708457557</v>
      </c>
      <c r="J9" s="11"/>
      <c r="K9" s="11"/>
      <c r="L9" s="12"/>
      <c r="M9" s="23"/>
      <c r="O9" s="35" t="s">
        <v>35</v>
      </c>
      <c r="P9" s="2">
        <f>COUNT(I123:I394)</f>
        <v>11</v>
      </c>
      <c r="Q9" s="31">
        <f>AVERAGE(I123:I394)</f>
        <v>1.248454971581737</v>
      </c>
      <c r="R9" s="31">
        <f>AVERAGE(J123:J394)</f>
        <v>1.7542902771454232</v>
      </c>
      <c r="S9" s="31">
        <f>AVERAGE(K123:K394)</f>
        <v>2.7319864183514904</v>
      </c>
      <c r="T9" s="31">
        <f>AVERAGE(L123:L394)</f>
        <v>4.1641331486875055</v>
      </c>
      <c r="AA9" s="35" t="s">
        <v>35</v>
      </c>
      <c r="AB9" s="31">
        <f>AE13/AE14</f>
        <v>1.4999999999999998</v>
      </c>
      <c r="AC9" s="31">
        <f>SUM(AE13:AE14)/SUM(AE15:AE16)</f>
        <v>2</v>
      </c>
      <c r="AD9" s="31">
        <f>SUM(AE13:AE16)/SUM(AE17:AE20)</f>
        <v>3</v>
      </c>
      <c r="AE9" s="31">
        <f>SUM(AE13:AE20)/SUM(AE21:AE28)</f>
        <v>4.0000000000000009</v>
      </c>
    </row>
    <row r="10" spans="1:32" ht="15" thickBot="1" x14ac:dyDescent="0.4">
      <c r="B10" s="13"/>
      <c r="C10" s="14"/>
      <c r="D10" s="14"/>
      <c r="E10" s="14"/>
      <c r="F10" s="14">
        <v>2</v>
      </c>
      <c r="G10" s="14">
        <v>1.9118999999999999</v>
      </c>
      <c r="H10" s="21">
        <f>G10/SUM(G9:G10)</f>
        <v>0.32049283379431731</v>
      </c>
      <c r="I10" s="16"/>
      <c r="J10" s="17"/>
      <c r="K10" s="17"/>
      <c r="L10" s="18"/>
      <c r="M10" s="23"/>
      <c r="Q10" s="39">
        <f>STDEV(I123:I394)</f>
        <v>0.1819634626603979</v>
      </c>
      <c r="R10" s="39">
        <f>STDEV(J123:J394)</f>
        <v>0.28165855606780749</v>
      </c>
      <c r="S10" s="39">
        <f>STDEV(K123:K394)</f>
        <v>0.3172341850285666</v>
      </c>
      <c r="T10" s="39">
        <f>STDEV(L123:L394)</f>
        <v>0.78367854122853053</v>
      </c>
      <c r="AB10" s="39"/>
      <c r="AC10" s="39"/>
      <c r="AD10" s="39"/>
      <c r="AE10" s="39"/>
    </row>
    <row r="11" spans="1:32" ht="15" thickBot="1" x14ac:dyDescent="0.4">
      <c r="B11" s="7" t="s">
        <v>14</v>
      </c>
      <c r="C11" s="8">
        <v>5</v>
      </c>
      <c r="D11" s="8">
        <v>6.9900000000000004E-2</v>
      </c>
      <c r="E11" s="8">
        <v>0.20979999999999999</v>
      </c>
      <c r="F11" s="8">
        <v>1</v>
      </c>
      <c r="G11" s="8">
        <v>8.6700999999999997</v>
      </c>
      <c r="H11" s="20">
        <f>G11/SUM(G11:G12)</f>
        <v>0.75794875381374083</v>
      </c>
      <c r="I11" s="10">
        <f>IF(G11="","",G11/G12)</f>
        <v>3.1313565443513434</v>
      </c>
      <c r="J11" s="11"/>
      <c r="K11" s="11"/>
      <c r="L11" s="12"/>
      <c r="M11" s="23"/>
      <c r="P11" s="37"/>
      <c r="Q11" s="37"/>
      <c r="W11" s="37"/>
      <c r="X11" s="37"/>
      <c r="Y11" s="37"/>
      <c r="Z11" s="37"/>
    </row>
    <row r="12" spans="1:32" ht="15" thickBot="1" x14ac:dyDescent="0.4">
      <c r="B12" s="13"/>
      <c r="C12" s="14"/>
      <c r="D12" s="14"/>
      <c r="E12" s="14"/>
      <c r="F12" s="14">
        <v>2</v>
      </c>
      <c r="G12" s="14">
        <v>2.7688000000000001</v>
      </c>
      <c r="H12" s="42">
        <f>G12/SUM(G11:G12)</f>
        <v>0.24205124618625917</v>
      </c>
      <c r="I12" s="16"/>
      <c r="J12" s="17"/>
      <c r="K12" s="17"/>
      <c r="L12" s="18"/>
      <c r="M12" s="23"/>
      <c r="O12" s="94" t="s">
        <v>39</v>
      </c>
      <c r="P12" s="95"/>
      <c r="Q12" s="3" t="s">
        <v>5</v>
      </c>
      <c r="R12" s="3" t="s">
        <v>45</v>
      </c>
      <c r="S12" s="3" t="s">
        <v>24</v>
      </c>
      <c r="T12" s="45" t="s">
        <v>45</v>
      </c>
      <c r="U12" s="3" t="s">
        <v>32</v>
      </c>
      <c r="V12" s="3" t="s">
        <v>45</v>
      </c>
      <c r="W12" s="3" t="s">
        <v>35</v>
      </c>
      <c r="X12" s="38" t="s">
        <v>45</v>
      </c>
      <c r="Y12" s="2" t="s">
        <v>46</v>
      </c>
      <c r="Z12" s="2" t="s">
        <v>45</v>
      </c>
      <c r="AA12" s="38" t="s">
        <v>40</v>
      </c>
      <c r="AB12" s="3" t="s">
        <v>5</v>
      </c>
      <c r="AC12" s="45" t="s">
        <v>24</v>
      </c>
      <c r="AD12" s="45" t="s">
        <v>32</v>
      </c>
      <c r="AE12" s="46" t="s">
        <v>35</v>
      </c>
      <c r="AF12" s="47"/>
    </row>
    <row r="13" spans="1:32" x14ac:dyDescent="0.35">
      <c r="B13" s="7" t="s">
        <v>7</v>
      </c>
      <c r="C13" s="8">
        <v>5</v>
      </c>
      <c r="D13" s="8">
        <v>6.9900000000000004E-2</v>
      </c>
      <c r="E13" s="8">
        <v>0.20979999999999999</v>
      </c>
      <c r="F13" s="8">
        <v>1</v>
      </c>
      <c r="G13" s="33">
        <v>6.1967999999999996</v>
      </c>
      <c r="H13" s="26">
        <f>IF(G13="","",G13/SUM(G13:G14))</f>
        <v>0.7037499716083313</v>
      </c>
      <c r="I13" s="9">
        <f>IF(G13="","",G13/G14)</f>
        <v>2.3755271026604308</v>
      </c>
      <c r="J13" s="11"/>
      <c r="K13" s="11"/>
      <c r="L13" s="12"/>
      <c r="M13" s="23"/>
      <c r="P13" s="37"/>
      <c r="Q13" s="26">
        <f>AVERAGE(H3,H5,H7,H9,H11,H13,H15,H17,H19,H21,H23,H25)</f>
        <v>0.69990088947973883</v>
      </c>
      <c r="R13" s="50">
        <f>STDEV(H3,H5,H7,H9,H11,H13,H15,H17,H19,H21,H23,H25)</f>
        <v>2.3643984988163589E-2</v>
      </c>
      <c r="S13" s="10">
        <f>AVERAGE(H27,H31,H35,H39,H43,H47,H51,H55,H59,H63,H67,H71)</f>
        <v>0.49209535067753252</v>
      </c>
      <c r="T13" s="50">
        <f>STDEV(H27,H31,H35,H39,H43,H47,H51,H55,H59,H63,H67,H71)</f>
        <v>5.7714956502835355E-2</v>
      </c>
      <c r="U13" s="20">
        <f>AVERAGE(H75,H83,H91,H99,H107,H115)</f>
        <v>0.32717334438987195</v>
      </c>
      <c r="V13" s="50">
        <f>STDEV(H75,H83,H91,H99,H107,H115)</f>
        <v>4.7110545145463187E-2</v>
      </c>
      <c r="W13" s="26">
        <f>AVERAGE(H123,H139,H155,H171,H187,H203,H219,H235,H251,H267,H283,H363,H379)</f>
        <v>0.20524272220019313</v>
      </c>
      <c r="X13" s="72">
        <f>STDEV(H123,H139,H155,H171,H187,H203,H219,H235,H251,H267,H283,H363,H379)</f>
        <v>2.3346034025161156E-2</v>
      </c>
      <c r="Y13" s="82">
        <f>SUM(W13:W14)</f>
        <v>0.37117483167202769</v>
      </c>
      <c r="Z13" s="84">
        <f>SQRT(X13^2+X14^2)</f>
        <v>2.9515428799490179E-2</v>
      </c>
      <c r="AA13" s="44"/>
      <c r="AB13" s="10">
        <f>(Y3+Y1*Y4)/(Y3+Y4)</f>
        <v>0.7</v>
      </c>
      <c r="AC13" s="10">
        <f>(Y3+Y1*Y4+Y1*Y5)/($Y$3+$Y$4+2*$Y$5)</f>
        <v>0.47499999999999998</v>
      </c>
      <c r="AD13" s="10">
        <f>(Y3+Y1*Y4+Y1*Y5+Y1*Y6)/(Y3+Y4+2*$Y$5+4*$Y$6)</f>
        <v>0.35833333333333328</v>
      </c>
      <c r="AE13" s="26">
        <f>(Y3+Y1*Y4+Y1*$Y$5+Y1*$Y$6+Y1*$Y$7)/(Y3+Y4+2*$Y$5+4*$Y$6+8*$Y$7)</f>
        <v>0.23999999999999996</v>
      </c>
      <c r="AF13" s="82">
        <f>SUM(AE13:AE14)</f>
        <v>0.39999999999999997</v>
      </c>
    </row>
    <row r="14" spans="1:32" ht="15" thickBot="1" x14ac:dyDescent="0.4">
      <c r="B14" s="13"/>
      <c r="C14" s="14"/>
      <c r="D14" s="14"/>
      <c r="E14" s="14"/>
      <c r="F14" s="14">
        <v>2</v>
      </c>
      <c r="G14" s="27">
        <v>2.6086</v>
      </c>
      <c r="H14" s="32">
        <f>IF(G14="","",G14/SUM(G13:G14))</f>
        <v>0.29625002839166881</v>
      </c>
      <c r="I14" s="15"/>
      <c r="J14" s="17"/>
      <c r="K14" s="17"/>
      <c r="L14" s="18"/>
      <c r="M14" s="23"/>
      <c r="P14" s="37"/>
      <c r="Q14" s="32">
        <f>AVERAGE(H4,H6,H8,H10,H12,H14,H16,H18,H20,H22,H24,H26)</f>
        <v>0.30009911052026106</v>
      </c>
      <c r="R14" s="51">
        <f>STDEV(H4,H6,H8,H10,H12,H14,H16,H18,H20,H22,H24,H26)</f>
        <v>2.3643984988163586E-2</v>
      </c>
      <c r="S14" s="16">
        <f>AVERAGE(H28,H32,H36,H40,H44,H48,H52,H56,H60,H64,H68,H72)</f>
        <v>0.28297287511222274</v>
      </c>
      <c r="T14" s="52">
        <f>STDEV(H28,H32,H36,H40,H44,H48,H52,H56,H60,H64,H68,H72)</f>
        <v>3.4928509263050356E-2</v>
      </c>
      <c r="U14" s="21">
        <f>AVERAGE(H76,H84,H92,H100,H108,H116)</f>
        <v>0.25490324134531889</v>
      </c>
      <c r="V14" s="51">
        <f>STDEV(H76,H84,H92,H100,H108,H116)</f>
        <v>3.1950490697922503E-2</v>
      </c>
      <c r="W14" s="32">
        <f>AVERAGE(H124,H140,H156,H172,H188,H204,H220,H236,H252,H268,H284,H364,H380)</f>
        <v>0.16593210947183459</v>
      </c>
      <c r="X14" s="73">
        <f>STDEV(H124,H140,H156,H172,H188,H204,H220,H236,H252,H268,H284,H364,H380)</f>
        <v>1.8058882371669405E-2</v>
      </c>
      <c r="Y14" s="83"/>
      <c r="Z14" s="85"/>
      <c r="AA14" s="44"/>
      <c r="AB14" s="16">
        <f>((1-Y1)*Y4)/(Y3+Y4)</f>
        <v>0.30000000000000004</v>
      </c>
      <c r="AC14" s="16">
        <f>((1-Y1)*Y4+Y1*Y5)/($Y$3+$Y$4+2*$Y$5)</f>
        <v>0.27500000000000002</v>
      </c>
      <c r="AD14" s="16">
        <f>((1-Y1)*Y4+Y1*Y5+Y1*Y6)/(Y3+Y4+2*$Y$5+4*$Y$6)</f>
        <v>0.22500000000000001</v>
      </c>
      <c r="AE14" s="32">
        <f>((1-Y1)*Y4+Y1*$Y$5+Y1*$Y$6+Y1*$Y$7)/(Y3+Y4+2*$Y$5+4*$Y$6+8*$Y$7)</f>
        <v>0.16</v>
      </c>
      <c r="AF14" s="83"/>
    </row>
    <row r="15" spans="1:32" x14ac:dyDescent="0.35">
      <c r="B15" s="7" t="s">
        <v>8</v>
      </c>
      <c r="C15" s="8">
        <v>5</v>
      </c>
      <c r="D15" s="8">
        <v>6.9900000000000004E-2</v>
      </c>
      <c r="E15" s="8">
        <v>0.20979999999999999</v>
      </c>
      <c r="F15" s="8">
        <v>1</v>
      </c>
      <c r="G15" s="8">
        <v>8.2394999999999996</v>
      </c>
      <c r="H15" s="42">
        <f>G15/SUM(G15:G16)</f>
        <v>0.69460719434164264</v>
      </c>
      <c r="I15" s="10">
        <f>IF(G15="","",G15/G16)</f>
        <v>2.2744713741511622</v>
      </c>
      <c r="J15" s="11"/>
      <c r="K15" s="11"/>
      <c r="L15" s="12"/>
      <c r="M15" s="23"/>
      <c r="P15" s="37"/>
      <c r="Q15" s="44"/>
      <c r="R15" s="44"/>
      <c r="S15" s="53">
        <f>AVERAGE(H29,H33,H37,H41,H45,H49,H53,H57,H61,H65,H69,H73)</f>
        <v>0.12844464232090314</v>
      </c>
      <c r="T15" s="54">
        <f>STDEV(H29,H33,H37,H41,H45,H49,H53,H57,H61,H65,H69,H73)</f>
        <v>2.7536846659727048E-2</v>
      </c>
      <c r="U15" s="55">
        <f>AVERAGE(H77,H85,H93,H101,H109,H117)</f>
        <v>0.14174622250468136</v>
      </c>
      <c r="V15" s="54">
        <f>STDEV(H77,H85,H93,H101,H109,H117)</f>
        <v>2.5204849844474429E-2</v>
      </c>
      <c r="W15" s="56">
        <f>AVERAGE(H125,H141,H157,H173,H189,H205,H221,H237,H253,H269,H285,H365,H381)</f>
        <v>0.1056683549445438</v>
      </c>
      <c r="X15" s="74">
        <f>STDEV(H125,H141,H157,H173,H189,H205,H221,H237,H253,H269,H285,H365,H381)</f>
        <v>1.842338078342735E-2</v>
      </c>
      <c r="Y15" s="89">
        <f>SUM(W15:W16)</f>
        <v>0.21447385871777885</v>
      </c>
      <c r="Z15" s="102">
        <f>SQRT(X15^2+X16^2)</f>
        <v>2.6135750743041797E-2</v>
      </c>
      <c r="AA15" s="44"/>
      <c r="AB15" s="44"/>
      <c r="AC15" s="53">
        <f>((1-Y1)*Y5)/($Y$3+$Y$4+2*$Y$5)</f>
        <v>0.125</v>
      </c>
      <c r="AD15" s="53">
        <f>((1-Y1)*Y5+Y1*Y6)/(Y3+Y4+2*$Y$5+4*$Y$6)</f>
        <v>0.125</v>
      </c>
      <c r="AE15" s="56">
        <f>((1-Y1)*$Y$5+Y1*$Y$6+Y1*$Y$7)/(Y3+Y4+2*$Y$5+4*$Y$6+8*$Y$7)</f>
        <v>9.9999999999999992E-2</v>
      </c>
      <c r="AF15" s="82">
        <f>SUM(AE15:AE16)</f>
        <v>0.19999999999999998</v>
      </c>
    </row>
    <row r="16" spans="1:32" ht="15" thickBot="1" x14ac:dyDescent="0.4">
      <c r="B16" s="13"/>
      <c r="C16" s="14"/>
      <c r="D16" s="14"/>
      <c r="E16" s="14"/>
      <c r="F16" s="14">
        <v>2</v>
      </c>
      <c r="G16" s="14">
        <v>3.6225999999999998</v>
      </c>
      <c r="H16" s="21">
        <f>G16/SUM(G15:G16)</f>
        <v>0.3053928056583573</v>
      </c>
      <c r="I16" s="16"/>
      <c r="J16" s="17"/>
      <c r="K16" s="17"/>
      <c r="L16" s="18"/>
      <c r="M16" s="23"/>
      <c r="P16" s="37"/>
      <c r="Q16" s="44"/>
      <c r="R16" s="44"/>
      <c r="S16" s="57">
        <f>AVERAGE(H30,H34,H38,H42,H46,H50,H54,H58,H62,H66,H70,H74)</f>
        <v>9.6487131889341618E-2</v>
      </c>
      <c r="T16" s="58">
        <f>STDEV(H30,H34,H38,H42,H46,H50,H54,H58,H62,H66,H70,H74)</f>
        <v>3.5006990608078048E-2</v>
      </c>
      <c r="U16" s="59">
        <f>AVERAGE(H78,H86,H94,H102,H110,H118)</f>
        <v>9.4979300942770781E-2</v>
      </c>
      <c r="V16" s="58">
        <f>STDEV(H78,H86,H94,H102,H110,H118)</f>
        <v>1.5546481719987831E-2</v>
      </c>
      <c r="W16" s="60">
        <f>AVERAGE(H126,H142,H158,H174,H190,H206,H222,H238,H254,H270,H286,H366,H382)</f>
        <v>0.10880550377323504</v>
      </c>
      <c r="X16" s="75">
        <f>STDEV(H126,H142,H158,H174,H190,H206,H222,H238,H254,H270,H286,H366,H382)</f>
        <v>1.853797473866144E-2</v>
      </c>
      <c r="Y16" s="90"/>
      <c r="Z16" s="103"/>
      <c r="AA16" s="44"/>
      <c r="AB16" s="44"/>
      <c r="AC16" s="57">
        <f>((1-Y1)*Y5)/($Y$3+$Y$4+2*$Y$5)</f>
        <v>0.125</v>
      </c>
      <c r="AD16" s="57">
        <f>((1-Y1)*Y5+Y1*Y6)/(Y3+Y4+2*$Y$5+4*$Y$6)</f>
        <v>0.125</v>
      </c>
      <c r="AE16" s="60">
        <f>((1-Y1)*$Y$5+Y1*$Y$6+Y1*$Y$7)/(Y3+Y4+2*$Y$5+4*$Y$6+8*$Y$7)</f>
        <v>9.9999999999999992E-2</v>
      </c>
      <c r="AF16" s="83"/>
    </row>
    <row r="17" spans="1:32" x14ac:dyDescent="0.35">
      <c r="B17" s="7" t="s">
        <v>9</v>
      </c>
      <c r="C17" s="8">
        <v>5</v>
      </c>
      <c r="D17" s="8">
        <v>6.9900000000000004E-2</v>
      </c>
      <c r="E17" s="8">
        <v>0.20979999999999999</v>
      </c>
      <c r="F17" s="8">
        <v>1</v>
      </c>
      <c r="G17" s="8">
        <v>7.47</v>
      </c>
      <c r="H17" s="20">
        <f>G17/SUM(G17:G18)</f>
        <v>0.6986728022671792</v>
      </c>
      <c r="I17" s="10">
        <f>IF(G17="","",G17/G18)</f>
        <v>2.3186516435422293</v>
      </c>
      <c r="J17" s="11"/>
      <c r="K17" s="11"/>
      <c r="L17" s="12"/>
      <c r="M17" s="23"/>
      <c r="P17" s="37"/>
      <c r="Q17" s="44"/>
      <c r="R17" s="44"/>
      <c r="S17" s="44"/>
      <c r="T17" s="44"/>
      <c r="U17" s="61">
        <f>AVERAGE(H79,H87,H95,H103,H111,H119)</f>
        <v>5.6724091258826721E-2</v>
      </c>
      <c r="V17" s="62">
        <f>STDEV(H79,H87,H95,H103,H111,H119)</f>
        <v>3.0341091682366948E-2</v>
      </c>
      <c r="W17" s="61">
        <f>AVERAGE(H127,H143,H159,H175,H191,H207,H223,H239,H255,H271,H287,H367,H383)</f>
        <v>6.286938259670713E-2</v>
      </c>
      <c r="X17" s="76">
        <f>STDEV(H127,H143,H159,H175,H191,H207,H223,H239,H255,H271,H287,H367,H383)</f>
        <v>1.2026933900720184E-2</v>
      </c>
      <c r="Y17" s="86">
        <f>SUM(W17:W20)</f>
        <v>0.21651969289149114</v>
      </c>
      <c r="Z17" s="99">
        <f>SQRT(X17^2+X18^2+X19^2+X20^2)</f>
        <v>2.4287718169807692E-2</v>
      </c>
      <c r="AA17" s="44"/>
      <c r="AB17" s="44"/>
      <c r="AC17" s="44"/>
      <c r="AD17" s="63">
        <f>((1-Y1)*Y6)/(Y3+Y4+2*$Y$5+4*$Y$6)</f>
        <v>4.1666666666666664E-2</v>
      </c>
      <c r="AE17" s="61">
        <f>((1-Y1)*$Y$6+Y1*$Y$7)/(Y3+Y4+2*$Y$5+4*$Y$6+8*$Y$7)</f>
        <v>4.9999999999999996E-2</v>
      </c>
      <c r="AF17" s="82">
        <f>SUM(AE17:AE20)</f>
        <v>0.19999999999999998</v>
      </c>
    </row>
    <row r="18" spans="1:32" ht="15" thickBot="1" x14ac:dyDescent="0.4">
      <c r="B18" s="13"/>
      <c r="C18" s="14"/>
      <c r="D18" s="14"/>
      <c r="E18" s="14"/>
      <c r="F18" s="14">
        <v>2</v>
      </c>
      <c r="G18" s="14">
        <v>3.2216999999999998</v>
      </c>
      <c r="H18" s="21">
        <f>G18/SUM(G17:G18)</f>
        <v>0.3013271977328208</v>
      </c>
      <c r="I18" s="16"/>
      <c r="J18" s="17"/>
      <c r="K18" s="17"/>
      <c r="L18" s="18"/>
      <c r="M18" s="23"/>
      <c r="P18" s="37"/>
      <c r="Q18" s="44"/>
      <c r="R18" s="44"/>
      <c r="S18" s="44"/>
      <c r="T18" s="44"/>
      <c r="U18" s="64">
        <f>AVERAGE(H80,H88,H96,H104,H112,H120)</f>
        <v>4.0249888286004863E-2</v>
      </c>
      <c r="V18" s="65">
        <f>STDEV(H80,H88,H96,H104,H112,H120)</f>
        <v>2.3242289970896359E-2</v>
      </c>
      <c r="W18" s="64">
        <f>AVERAGE(H128,H144,H160,H176,H192,H208,H224,H240,H256,H272,H288,H368,H384)</f>
        <v>5.3411372956801047E-2</v>
      </c>
      <c r="X18" s="77">
        <f>STDEV(H128,H144,H160,H176,H192,H208,H224,H240,H256,H272,H288,H368,H384)</f>
        <v>9.8532218328872562E-3</v>
      </c>
      <c r="Y18" s="87"/>
      <c r="Z18" s="100"/>
      <c r="AA18" s="44"/>
      <c r="AB18" s="44"/>
      <c r="AC18" s="44"/>
      <c r="AD18" s="63">
        <f>((1-Y1)*Y6)/(Y3+Y4+2*$Y$5+4*$Y$6)</f>
        <v>4.1666666666666664E-2</v>
      </c>
      <c r="AE18" s="64">
        <f>((1-Y1)*$Y$6+Y1*$Y$7)/(Y3+Y4+2*$Y$5+4*$Y$6+8*$Y$7)</f>
        <v>4.9999999999999996E-2</v>
      </c>
      <c r="AF18" s="104"/>
    </row>
    <row r="19" spans="1:32" x14ac:dyDescent="0.35">
      <c r="B19" s="7" t="s">
        <v>15</v>
      </c>
      <c r="C19" s="8">
        <v>5</v>
      </c>
      <c r="D19" s="8">
        <v>6.9900000000000004E-2</v>
      </c>
      <c r="E19" s="8">
        <v>0.20979999999999999</v>
      </c>
      <c r="F19" s="8">
        <v>1</v>
      </c>
      <c r="G19" s="8">
        <v>8.9665999999999997</v>
      </c>
      <c r="H19" s="20">
        <f>G19/SUM(G19:G20)</f>
        <v>0.68872127319650978</v>
      </c>
      <c r="I19" s="10">
        <f>IF(G19="","",G19/G20)</f>
        <v>2.2125549030252185</v>
      </c>
      <c r="J19" s="11"/>
      <c r="K19" s="11"/>
      <c r="L19" s="12"/>
      <c r="M19" s="23"/>
      <c r="P19" s="37"/>
      <c r="Q19" s="44"/>
      <c r="R19" s="44"/>
      <c r="S19" s="44"/>
      <c r="T19" s="44"/>
      <c r="U19" s="64">
        <f>AVERAGE(H81,H89,H97,H105,H113,H121)</f>
        <v>3.961966419525155E-2</v>
      </c>
      <c r="V19" s="65">
        <f>STDEV(H81,H89,H97,H105,H113,H121)</f>
        <v>2.5936442663601823E-2</v>
      </c>
      <c r="W19" s="64">
        <f>AVERAGE(H129,H145,H161,H177,H193,H209,H225,H241,H257,H273,H289,H369,H385)</f>
        <v>5.1605668817105738E-2</v>
      </c>
      <c r="X19" s="77">
        <f>STDEV(H129,H145,H161,H177,H193,H209,H225,H241,H257,H273,H289,H369,H385)</f>
        <v>1.4150370882957383E-2</v>
      </c>
      <c r="Y19" s="87"/>
      <c r="Z19" s="100"/>
      <c r="AA19" s="44"/>
      <c r="AB19" s="44"/>
      <c r="AC19" s="44"/>
      <c r="AD19" s="63">
        <f>((1-Y1)*Y6)/(Y3+Y4+2*$Y$5+4*$Y$6)</f>
        <v>4.1666666666666664E-2</v>
      </c>
      <c r="AE19" s="64">
        <f>((1-Y1)*$Y$6+Y1*$Y$7)/(Y3+Y4+2*$Y$5+4*$Y$6+8*$Y$7)</f>
        <v>4.9999999999999996E-2</v>
      </c>
      <c r="AF19" s="104"/>
    </row>
    <row r="20" spans="1:32" ht="15" thickBot="1" x14ac:dyDescent="0.4">
      <c r="B20" s="13"/>
      <c r="C20" s="14"/>
      <c r="D20" s="14"/>
      <c r="E20" s="14"/>
      <c r="F20" s="14">
        <v>2</v>
      </c>
      <c r="G20" s="14">
        <v>4.0526</v>
      </c>
      <c r="H20" s="21">
        <f>G20/SUM(G19:G20)</f>
        <v>0.31127872680349022</v>
      </c>
      <c r="I20" s="22"/>
      <c r="J20" s="23"/>
      <c r="K20" s="23"/>
      <c r="L20" s="24"/>
      <c r="M20" s="23"/>
      <c r="P20" s="37"/>
      <c r="Q20" s="44"/>
      <c r="R20" s="44"/>
      <c r="S20" s="44"/>
      <c r="T20" s="44"/>
      <c r="U20" s="66">
        <f>AVERAGE(H82,H90,H98,H106,H114,H122)</f>
        <v>4.4604247077273868E-2</v>
      </c>
      <c r="V20" s="67">
        <f>STDEV(H82,H90,H98,H106,H114,H122)</f>
        <v>1.801731680837184E-2</v>
      </c>
      <c r="W20" s="66">
        <f>AVERAGE(H130,H146,H162,H178,H194,H210,H226,H242,H258,H274,H290,H370,H386)</f>
        <v>4.8633268520877244E-2</v>
      </c>
      <c r="X20" s="78">
        <f>STDEV(H130,H146,H162,H178,H194,H210,H226,H242,H258,H274,H290,H370,H386)</f>
        <v>1.216253009165363E-2</v>
      </c>
      <c r="Y20" s="88"/>
      <c r="Z20" s="101"/>
      <c r="AA20" s="44"/>
      <c r="AB20" s="44"/>
      <c r="AC20" s="44"/>
      <c r="AD20" s="68">
        <f>((1-Y1)*Y6)/(Y3+Y4+2*$Y$5+4*$Y$6)</f>
        <v>4.1666666666666664E-2</v>
      </c>
      <c r="AE20" s="66">
        <f>((1-Y1)*$Y$6+Y1*$Y$7)/(Y3+Y4+2*$Y$5+4*$Y$6+8*$Y$7)</f>
        <v>4.9999999999999996E-2</v>
      </c>
      <c r="AF20" s="83"/>
    </row>
    <row r="21" spans="1:32" x14ac:dyDescent="0.35">
      <c r="B21" s="7" t="s">
        <v>16</v>
      </c>
      <c r="C21" s="8">
        <v>5</v>
      </c>
      <c r="D21" s="8">
        <v>6.9900000000000004E-2</v>
      </c>
      <c r="E21" s="8">
        <v>0.20979999999999999</v>
      </c>
      <c r="F21" s="8">
        <v>1</v>
      </c>
      <c r="G21" s="8">
        <v>8.7927</v>
      </c>
      <c r="H21" s="9">
        <f>G21/SUM(G21:G22)</f>
        <v>0.70005015883631494</v>
      </c>
      <c r="I21" s="10">
        <f>IF(G21="","",G21/G22)</f>
        <v>2.3338907469342254</v>
      </c>
      <c r="J21" s="11"/>
      <c r="K21" s="11"/>
      <c r="L21" s="12"/>
      <c r="M21" s="23"/>
      <c r="P21" s="37"/>
      <c r="Q21" s="44"/>
      <c r="R21" s="44"/>
      <c r="S21" s="44"/>
      <c r="T21" s="44"/>
      <c r="U21" s="44"/>
      <c r="V21" s="44"/>
      <c r="W21" s="69">
        <f>AVERAGE(H131,H147,H163,H179,H195,H211,H227,H243,H259,H275,H291,H371,H387)</f>
        <v>3.0749987565148705E-2</v>
      </c>
      <c r="X21" s="79">
        <f>STDEV(H131,H147,H163,H179,H195,H211,H227,H243,H259,H275,H291,H371,H387)</f>
        <v>1.3224247714803542E-2</v>
      </c>
      <c r="Y21" s="91">
        <f>SUM(W21:W28)</f>
        <v>0.19783161671870228</v>
      </c>
      <c r="Z21" s="96">
        <f>SQRT(X21^2+X22^2+X23^2+X24^2+X25^2+X26^2+X27^2+X28^2)</f>
        <v>2.6065704838063742E-2</v>
      </c>
      <c r="AA21" s="44"/>
      <c r="AB21" s="44"/>
      <c r="AC21" s="44"/>
      <c r="AD21" s="44"/>
      <c r="AE21" s="70">
        <f>((1-Y1)*$Y$7)/(Y3+Y4+2*$Y$5+4*$Y$6+8*$Y$7)</f>
        <v>2.4999999999999998E-2</v>
      </c>
      <c r="AF21" s="82">
        <f>SUM(AE21:AE28)</f>
        <v>0.19999999999999998</v>
      </c>
    </row>
    <row r="22" spans="1:32" ht="15" thickBot="1" x14ac:dyDescent="0.4">
      <c r="B22" s="13"/>
      <c r="C22" s="14"/>
      <c r="D22" s="14"/>
      <c r="E22" s="14"/>
      <c r="F22" s="14">
        <v>2</v>
      </c>
      <c r="G22" s="14">
        <v>3.7673999999999999</v>
      </c>
      <c r="H22" s="15">
        <f>G22/SUM(G21:G22)</f>
        <v>0.299949841163685</v>
      </c>
      <c r="I22" s="16"/>
      <c r="J22" s="17"/>
      <c r="K22" s="17"/>
      <c r="L22" s="18"/>
      <c r="M22" s="23"/>
      <c r="P22" s="37"/>
      <c r="Q22" s="44"/>
      <c r="R22" s="44"/>
      <c r="S22" s="44"/>
      <c r="T22" s="44"/>
      <c r="U22" s="44"/>
      <c r="V22" s="44"/>
      <c r="W22" s="69">
        <f>AVERAGE(H132,H148,H164,H180,H196,H212,H228,H244,H260,H276,H292,H372,H388)</f>
        <v>2.7410131727602028E-2</v>
      </c>
      <c r="X22" s="80">
        <f>STDEV(H132,H148,H164,H180,H196,H212,H228,H244,H260,H276,H292,H372,H388)</f>
        <v>6.5336333773716926E-3</v>
      </c>
      <c r="Y22" s="92"/>
      <c r="Z22" s="97"/>
      <c r="AA22" s="44"/>
      <c r="AB22" s="44"/>
      <c r="AC22" s="44"/>
      <c r="AD22" s="44"/>
      <c r="AE22" s="69">
        <f>((1-Y1)*$Y$7)/(Y3+Y4+2*$Y$5+4*$Y$6+8*$Y$7)</f>
        <v>2.4999999999999998E-2</v>
      </c>
      <c r="AF22" s="104"/>
    </row>
    <row r="23" spans="1:32" x14ac:dyDescent="0.35">
      <c r="B23" s="7" t="s">
        <v>10</v>
      </c>
      <c r="C23" s="8">
        <v>5</v>
      </c>
      <c r="D23" s="8">
        <v>6.5199999999999994E-2</v>
      </c>
      <c r="E23" s="8">
        <v>0.20979999999999999</v>
      </c>
      <c r="F23" s="8">
        <v>1</v>
      </c>
      <c r="G23" s="8">
        <v>10.1624</v>
      </c>
      <c r="H23" s="20">
        <f>G23/SUM(G23:G24)</f>
        <v>0.70833420460169094</v>
      </c>
      <c r="I23" s="10">
        <f>IF(G23="","",G23/G24)</f>
        <v>2.4285816704504719</v>
      </c>
      <c r="J23" s="11"/>
      <c r="K23" s="11"/>
      <c r="L23" s="12"/>
      <c r="M23" s="23"/>
      <c r="P23" s="37"/>
      <c r="Q23" s="44"/>
      <c r="R23" s="44"/>
      <c r="S23" s="44"/>
      <c r="T23" s="44"/>
      <c r="U23" s="44"/>
      <c r="V23" s="44"/>
      <c r="W23" s="69">
        <f>AVERAGE(H133,H149,H165,H181,H197,H213,H229,H245,H261,H277,H293,H373,H389)</f>
        <v>2.4540685425647156E-2</v>
      </c>
      <c r="X23" s="80">
        <f>STDEV(H133,H149,H165,H181,H197,H213,H229,H245,H261,H277,H293,H373,H389)</f>
        <v>8.8035289231956308E-3</v>
      </c>
      <c r="Y23" s="92"/>
      <c r="Z23" s="97"/>
      <c r="AA23" s="44"/>
      <c r="AB23" s="44"/>
      <c r="AC23" s="44"/>
      <c r="AD23" s="44"/>
      <c r="AE23" s="69">
        <f>((1-Y1)*$Y$7)/(Y3+Y4+2*$Y$5+4*$Y$6+8*$Y$7)</f>
        <v>2.4999999999999998E-2</v>
      </c>
      <c r="AF23" s="104"/>
    </row>
    <row r="24" spans="1:32" ht="15" thickBot="1" x14ac:dyDescent="0.4">
      <c r="B24" s="13"/>
      <c r="C24" s="14"/>
      <c r="D24" s="14"/>
      <c r="E24" s="14"/>
      <c r="F24" s="14">
        <v>2</v>
      </c>
      <c r="G24" s="14">
        <v>4.1844999999999999</v>
      </c>
      <c r="H24" s="21">
        <f>G24/SUM(G23:G24)</f>
        <v>0.29166579539830906</v>
      </c>
      <c r="I24" s="16"/>
      <c r="J24" s="17"/>
      <c r="K24" s="17"/>
      <c r="L24" s="18"/>
      <c r="M24" s="23"/>
      <c r="P24" s="37"/>
      <c r="Q24" s="44"/>
      <c r="R24" s="44"/>
      <c r="S24" s="44"/>
      <c r="T24" s="44"/>
      <c r="U24" s="44"/>
      <c r="V24" s="44"/>
      <c r="W24" s="69">
        <f>AVERAGE(H134,H150,H166,H182,H198,H214,H230,H246,H262,H278,H294,H374,H390)</f>
        <v>2.2466947539678251E-2</v>
      </c>
      <c r="X24" s="80">
        <f>STDEV(H134,H150,H166,H182,H198,H214,H230,H246,H262,H278,H294,H374,H390)</f>
        <v>9.2638831705935572E-3</v>
      </c>
      <c r="Y24" s="92"/>
      <c r="Z24" s="97"/>
      <c r="AA24" s="44"/>
      <c r="AB24" s="44"/>
      <c r="AC24" s="44"/>
      <c r="AD24" s="44"/>
      <c r="AE24" s="69">
        <f>((1-Y1)*$Y$7)/(Y3+Y4+2*$Y$5+4*$Y$6+8*$Y$7)</f>
        <v>2.4999999999999998E-2</v>
      </c>
      <c r="AF24" s="104"/>
    </row>
    <row r="25" spans="1:32" x14ac:dyDescent="0.35">
      <c r="B25" s="7" t="s">
        <v>17</v>
      </c>
      <c r="C25" s="8">
        <v>5</v>
      </c>
      <c r="D25" s="8">
        <v>7.5200000000000003E-2</v>
      </c>
      <c r="E25" s="8">
        <v>0.20979999999999999</v>
      </c>
      <c r="F25" s="8">
        <v>1</v>
      </c>
      <c r="G25" s="8">
        <v>11.1265</v>
      </c>
      <c r="H25" s="26">
        <f>G25/SUM(G25:G26)</f>
        <v>0.69054224307533807</v>
      </c>
      <c r="I25" s="10">
        <f>IF(G25="","",G25/G26)</f>
        <v>2.2314588263607558</v>
      </c>
      <c r="J25" s="11"/>
      <c r="K25" s="11"/>
      <c r="L25" s="12"/>
      <c r="M25" s="23"/>
      <c r="P25" s="37"/>
      <c r="Q25" s="44"/>
      <c r="R25" s="44"/>
      <c r="S25" s="44"/>
      <c r="T25" s="44"/>
      <c r="U25" s="44"/>
      <c r="V25" s="44"/>
      <c r="W25" s="69">
        <f>AVERAGE(H135,H151,H167,H183,H199,H215,H231,H247,H263,H279,H295,H375,H391)</f>
        <v>2.1666501263132978E-2</v>
      </c>
      <c r="X25" s="80">
        <f>STDEV(H135,H151,H167,H183,H199,H215,H231,H247,H263,H279,H295,H375,H391)</f>
        <v>8.4321878556877384E-3</v>
      </c>
      <c r="Y25" s="92"/>
      <c r="Z25" s="97"/>
      <c r="AA25" s="44"/>
      <c r="AB25" s="44"/>
      <c r="AC25" s="44"/>
      <c r="AD25" s="44"/>
      <c r="AE25" s="69">
        <f>((1-Y1)*$Y$7)/(Y3+Y4+2*$Y$5+4*$Y$6+8*$Y$7)</f>
        <v>2.4999999999999998E-2</v>
      </c>
      <c r="AF25" s="104"/>
    </row>
    <row r="26" spans="1:32" ht="15" thickBot="1" x14ac:dyDescent="0.4">
      <c r="B26" s="14"/>
      <c r="C26" s="14"/>
      <c r="D26" s="14"/>
      <c r="E26" s="14"/>
      <c r="F26" s="25">
        <v>2</v>
      </c>
      <c r="G26" s="14">
        <v>4.9862000000000002</v>
      </c>
      <c r="H26" s="32">
        <f>G26/SUM(G25:G26)</f>
        <v>0.30945775692466193</v>
      </c>
      <c r="I26" s="27"/>
      <c r="J26" s="17"/>
      <c r="K26" s="17"/>
      <c r="L26" s="18"/>
      <c r="M26" s="23"/>
      <c r="P26" s="37"/>
      <c r="Q26" s="44"/>
      <c r="R26" s="44"/>
      <c r="S26" s="44"/>
      <c r="T26" s="44"/>
      <c r="U26" s="44"/>
      <c r="V26" s="44"/>
      <c r="W26" s="69">
        <f>AVERAGE(H136,H152,H168,H184,H200,H216,H232,H248,H264,H280,H296,H376,H392)</f>
        <v>2.6417897384025679E-2</v>
      </c>
      <c r="X26" s="80">
        <f>STDEV(H136,H152,H168,H184,H200,H216,H232,H248,H264,H280,H296,H376,H392)</f>
        <v>6.9759260235717838E-3</v>
      </c>
      <c r="Y26" s="92"/>
      <c r="Z26" s="97"/>
      <c r="AA26" s="44"/>
      <c r="AB26" s="44"/>
      <c r="AC26" s="44"/>
      <c r="AD26" s="44"/>
      <c r="AE26" s="69">
        <f>((1-Y1)*$Y$7)/(Y3+Y4+2*$Y$5+4*$Y$6+8*$Y$7)</f>
        <v>2.4999999999999998E-2</v>
      </c>
      <c r="AF26" s="104"/>
    </row>
    <row r="27" spans="1:32" ht="15" thickBot="1" x14ac:dyDescent="0.4">
      <c r="A27" s="2" t="s">
        <v>24</v>
      </c>
      <c r="B27" s="7" t="s">
        <v>6</v>
      </c>
      <c r="C27" s="8">
        <v>5</v>
      </c>
      <c r="D27" s="8">
        <v>6.9900000000000004E-2</v>
      </c>
      <c r="E27" s="8">
        <v>0.20979999999999999</v>
      </c>
      <c r="F27" s="8">
        <v>1</v>
      </c>
      <c r="G27" s="8">
        <v>5.8647999999999998</v>
      </c>
      <c r="H27" s="10">
        <f>G27/SUM(G27:G30)</f>
        <v>0.50368436421099649</v>
      </c>
      <c r="I27" s="10">
        <f>IF(G27="","",G27/G28)</f>
        <v>1.7936265214997857</v>
      </c>
      <c r="J27" s="9">
        <f>IF(G27="","",(G27+G28)/(G29+G30))</f>
        <v>3.6404431691375736</v>
      </c>
      <c r="K27" s="11"/>
      <c r="L27" s="12"/>
      <c r="M27" s="23"/>
      <c r="Q27" s="44"/>
      <c r="R27" s="44"/>
      <c r="S27" s="44"/>
      <c r="T27" s="44"/>
      <c r="U27" s="44"/>
      <c r="V27" s="44"/>
      <c r="W27" s="69">
        <f>AVERAGE(H137,H153,H169,H185,H201,H217,H233,H249,H265,H281,H297,H377,H393)</f>
        <v>2.3001828525012393E-2</v>
      </c>
      <c r="X27" s="80">
        <f>STDEV(H137,H153,H169,H185,H201,H217,H233,H249,H265,H281,H297,H377,H393)</f>
        <v>1.0099027419282534E-2</v>
      </c>
      <c r="Y27" s="92"/>
      <c r="Z27" s="97"/>
      <c r="AA27" s="44"/>
      <c r="AB27" s="44"/>
      <c r="AC27" s="44"/>
      <c r="AD27" s="44"/>
      <c r="AE27" s="69">
        <f>((1-Y1)*$Y$7)/(Y3+Y4+2*$Y$5+4*$Y$6+8*$Y$7)</f>
        <v>2.4999999999999998E-2</v>
      </c>
      <c r="AF27" s="104"/>
    </row>
    <row r="28" spans="1:32" ht="15" thickBot="1" x14ac:dyDescent="0.4">
      <c r="B28" s="28"/>
      <c r="C28" s="29"/>
      <c r="D28" s="29"/>
      <c r="E28" s="29"/>
      <c r="F28" s="29">
        <v>2</v>
      </c>
      <c r="G28" s="29">
        <v>3.2698</v>
      </c>
      <c r="H28" s="22">
        <f>G28/SUM(G27:G30)</f>
        <v>0.28081897662275207</v>
      </c>
      <c r="I28" s="22"/>
      <c r="J28" s="36"/>
      <c r="K28" s="23"/>
      <c r="L28" s="24"/>
      <c r="M28" s="23"/>
      <c r="Q28" s="44"/>
      <c r="R28" s="44"/>
      <c r="S28" s="44"/>
      <c r="T28" s="44"/>
      <c r="U28" s="44"/>
      <c r="V28" s="44"/>
      <c r="W28" s="71">
        <f>AVERAGE(H138,H154,H170,H186,H202,H218,H234,H250,H266,H282,H298,H378,H394)</f>
        <v>2.1577637288455097E-2</v>
      </c>
      <c r="X28" s="81">
        <f>STDEV(H138,H154,H170,H186,H202,H218,H234,H250,H266,H282,H298,H378,H394)</f>
        <v>8.7621077565472015E-3</v>
      </c>
      <c r="Y28" s="93"/>
      <c r="Z28" s="98"/>
      <c r="AA28" s="44"/>
      <c r="AB28" s="44"/>
      <c r="AC28" s="44"/>
      <c r="AD28" s="44"/>
      <c r="AE28" s="71">
        <f>((1-Y1)*$Y$7)/(Y3+Y4+2*$Y$5+4*$Y$6+8*$Y$7)</f>
        <v>2.4999999999999998E-2</v>
      </c>
      <c r="AF28" s="83"/>
    </row>
    <row r="29" spans="1:32" x14ac:dyDescent="0.35">
      <c r="B29" s="30"/>
      <c r="C29" s="29"/>
      <c r="D29" s="29"/>
      <c r="E29" s="29"/>
      <c r="F29" s="29">
        <v>3</v>
      </c>
      <c r="G29" s="29">
        <v>1.5222</v>
      </c>
      <c r="H29" s="22">
        <f>G29/SUM(G27:G30)</f>
        <v>0.13073051752864187</v>
      </c>
      <c r="I29" s="22"/>
      <c r="J29" s="36"/>
      <c r="K29" s="23"/>
      <c r="L29" s="24"/>
      <c r="M29" s="23"/>
    </row>
    <row r="30" spans="1:32" ht="15" thickBot="1" x14ac:dyDescent="0.4">
      <c r="B30" s="13"/>
      <c r="C30" s="14"/>
      <c r="D30" s="14"/>
      <c r="E30" s="14"/>
      <c r="F30" s="14">
        <v>4</v>
      </c>
      <c r="G30" s="14">
        <v>0.98699999999999999</v>
      </c>
      <c r="H30" s="16">
        <f>G30/SUM(G27:G30)</f>
        <v>8.4766141637609718E-2</v>
      </c>
      <c r="I30" s="16"/>
      <c r="J30" s="15"/>
      <c r="K30" s="17"/>
      <c r="L30" s="18"/>
      <c r="M30" s="23"/>
    </row>
    <row r="31" spans="1:32" x14ac:dyDescent="0.35">
      <c r="B31" s="7" t="s">
        <v>13</v>
      </c>
      <c r="C31" s="8">
        <v>5</v>
      </c>
      <c r="D31" s="8">
        <v>6.9900000000000004E-2</v>
      </c>
      <c r="E31" s="8">
        <v>0.20979999999999999</v>
      </c>
      <c r="F31" s="8">
        <v>1</v>
      </c>
      <c r="G31" s="8">
        <v>4.8026</v>
      </c>
      <c r="H31" s="10">
        <f>G31/SUM(G31:G34)</f>
        <v>0.5242841391657479</v>
      </c>
      <c r="I31" s="10">
        <f>IF(G31="","",G31/G32)</f>
        <v>1.9320915637446192</v>
      </c>
      <c r="J31" s="9">
        <f>IF(G31="","",(G31+G32)/(G33+G34))</f>
        <v>3.8933226495726494</v>
      </c>
      <c r="K31" s="11"/>
      <c r="L31" s="12"/>
      <c r="M31" s="23"/>
    </row>
    <row r="32" spans="1:32" x14ac:dyDescent="0.35">
      <c r="B32" s="28"/>
      <c r="C32" s="29"/>
      <c r="D32" s="29"/>
      <c r="E32" s="29"/>
      <c r="F32" s="29">
        <v>2</v>
      </c>
      <c r="G32" s="29">
        <v>2.4857</v>
      </c>
      <c r="H32" s="22">
        <f>G32/SUM(G31:G34)</f>
        <v>0.27135574162418263</v>
      </c>
      <c r="I32" s="22"/>
      <c r="J32" s="36"/>
      <c r="K32" s="23"/>
      <c r="L32" s="24"/>
      <c r="M32" s="23"/>
    </row>
    <row r="33" spans="2:13" x14ac:dyDescent="0.35">
      <c r="B33" s="30"/>
      <c r="C33" s="29"/>
      <c r="D33" s="29"/>
      <c r="E33" s="29"/>
      <c r="F33" s="29">
        <v>3</v>
      </c>
      <c r="G33" s="29">
        <v>1.1691</v>
      </c>
      <c r="H33" s="22">
        <f>G33/SUM(G31:G34)</f>
        <v>0.12762682444898094</v>
      </c>
      <c r="I33" s="22"/>
      <c r="J33" s="36"/>
      <c r="K33" s="23"/>
      <c r="L33" s="24"/>
      <c r="M33" s="23"/>
    </row>
    <row r="34" spans="2:13" ht="15" thickBot="1" x14ac:dyDescent="0.4">
      <c r="B34" s="13"/>
      <c r="C34" s="14"/>
      <c r="D34" s="14"/>
      <c r="E34" s="14"/>
      <c r="F34" s="14">
        <v>4</v>
      </c>
      <c r="G34" s="14">
        <v>0.70289999999999997</v>
      </c>
      <c r="H34" s="16">
        <f>G34/SUM(G31:G34)</f>
        <v>7.6733294761088616E-2</v>
      </c>
      <c r="I34" s="16"/>
      <c r="J34" s="15"/>
      <c r="K34" s="17"/>
      <c r="L34" s="18"/>
      <c r="M34" s="23"/>
    </row>
    <row r="35" spans="2:13" x14ac:dyDescent="0.35">
      <c r="B35" s="7" t="s">
        <v>7</v>
      </c>
      <c r="C35" s="8">
        <v>5</v>
      </c>
      <c r="D35" s="8">
        <v>6.9900000000000004E-2</v>
      </c>
      <c r="E35" s="8">
        <v>0.20979999999999999</v>
      </c>
      <c r="F35" s="8">
        <v>1</v>
      </c>
      <c r="G35" s="8">
        <v>5.1776</v>
      </c>
      <c r="H35" s="10">
        <f>G35/SUM(G35:G38)</f>
        <v>0.44239379336272605</v>
      </c>
      <c r="I35" s="10">
        <f>IF(G35="","",G35/G36)</f>
        <v>1.5902696725843111</v>
      </c>
      <c r="J35" s="9">
        <f>IF(G35="","",(G35+G36)/(G37+G38))</f>
        <v>2.5788636780625036</v>
      </c>
      <c r="K35" s="11"/>
      <c r="L35" s="12"/>
      <c r="M35" s="23"/>
    </row>
    <row r="36" spans="2:13" x14ac:dyDescent="0.35">
      <c r="B36" s="28"/>
      <c r="C36" s="29"/>
      <c r="D36" s="29"/>
      <c r="E36" s="29"/>
      <c r="F36" s="29">
        <v>2</v>
      </c>
      <c r="G36" s="29">
        <v>3.2557999999999998</v>
      </c>
      <c r="H36" s="22">
        <f>G36/SUM(G35:G38)</f>
        <v>0.27818790799412152</v>
      </c>
      <c r="I36" s="22"/>
      <c r="J36" s="36"/>
      <c r="K36" s="23"/>
      <c r="L36" s="24"/>
      <c r="M36" s="23"/>
    </row>
    <row r="37" spans="2:13" x14ac:dyDescent="0.35">
      <c r="B37" s="30"/>
      <c r="C37" s="29"/>
      <c r="D37" s="29"/>
      <c r="E37" s="29"/>
      <c r="F37" s="29">
        <v>3</v>
      </c>
      <c r="G37" s="29">
        <v>1.8583000000000001</v>
      </c>
      <c r="H37" s="22">
        <f>G37/SUM(G35:G38)</f>
        <v>0.15878020438155785</v>
      </c>
      <c r="I37" s="22"/>
      <c r="J37" s="36"/>
      <c r="K37" s="23"/>
      <c r="L37" s="24"/>
      <c r="M37" s="23"/>
    </row>
    <row r="38" spans="2:13" ht="15" thickBot="1" x14ac:dyDescent="0.4">
      <c r="B38" s="13"/>
      <c r="C38" s="14"/>
      <c r="D38" s="14"/>
      <c r="E38" s="14"/>
      <c r="F38" s="14">
        <v>4</v>
      </c>
      <c r="G38" s="14">
        <v>1.4118999999999999</v>
      </c>
      <c r="H38" s="16">
        <f>G38/SUM(G35:G38)</f>
        <v>0.12063809426159473</v>
      </c>
      <c r="I38" s="16"/>
      <c r="J38" s="15"/>
      <c r="K38" s="17"/>
      <c r="L38" s="18"/>
      <c r="M38" s="23"/>
    </row>
    <row r="39" spans="2:13" x14ac:dyDescent="0.35">
      <c r="B39" s="7" t="s">
        <v>8</v>
      </c>
      <c r="C39" s="8">
        <v>5</v>
      </c>
      <c r="D39" s="8">
        <v>6.9900000000000004E-2</v>
      </c>
      <c r="E39" s="8">
        <v>0.20979999999999999</v>
      </c>
      <c r="F39" s="8">
        <v>1</v>
      </c>
      <c r="G39" s="8">
        <v>9.3507999999999996</v>
      </c>
      <c r="H39" s="10">
        <f>G39/SUM(G39:G42)</f>
        <v>0.54467083726511256</v>
      </c>
      <c r="I39" s="10">
        <f>IF(G39="","",G39/G40)</f>
        <v>2.0436673587586056</v>
      </c>
      <c r="J39" s="9">
        <f>IF(G39="","",(G39+G40)/(G41+G42))</f>
        <v>4.2962517353077274</v>
      </c>
      <c r="K39" s="11"/>
      <c r="L39" s="12"/>
      <c r="M39" s="23"/>
    </row>
    <row r="40" spans="2:13" x14ac:dyDescent="0.35">
      <c r="B40" s="28"/>
      <c r="C40" s="29"/>
      <c r="D40" s="29"/>
      <c r="E40" s="29"/>
      <c r="F40" s="29">
        <v>2</v>
      </c>
      <c r="G40" s="29">
        <v>4.5754999999999999</v>
      </c>
      <c r="H40" s="22">
        <f>G40/SUM(G39:G42)</f>
        <v>0.26651638532601729</v>
      </c>
      <c r="I40" s="22"/>
      <c r="J40" s="36"/>
      <c r="K40" s="23"/>
      <c r="L40" s="24"/>
      <c r="M40" s="23"/>
    </row>
    <row r="41" spans="2:13" x14ac:dyDescent="0.35">
      <c r="B41" s="30"/>
      <c r="C41" s="29"/>
      <c r="D41" s="29"/>
      <c r="E41" s="29"/>
      <c r="F41" s="29">
        <v>3</v>
      </c>
      <c r="G41" s="29">
        <v>1.9116</v>
      </c>
      <c r="H41" s="22">
        <f>G41/SUM(G39:G42)</f>
        <v>0.11134798867647573</v>
      </c>
      <c r="I41" s="22"/>
      <c r="J41" s="36"/>
      <c r="K41" s="23"/>
      <c r="L41" s="24"/>
      <c r="M41" s="23"/>
    </row>
    <row r="42" spans="2:13" ht="15" thickBot="1" x14ac:dyDescent="0.4">
      <c r="B42" s="13"/>
      <c r="C42" s="14"/>
      <c r="D42" s="14"/>
      <c r="E42" s="14"/>
      <c r="F42" s="14">
        <v>4</v>
      </c>
      <c r="G42" s="14">
        <v>1.3299000000000001</v>
      </c>
      <c r="H42" s="16">
        <f>G42/SUM(G39:G42)</f>
        <v>7.7464788732394374E-2</v>
      </c>
      <c r="I42" s="16"/>
      <c r="J42" s="15"/>
      <c r="K42" s="17"/>
      <c r="L42" s="18"/>
      <c r="M42" s="23"/>
    </row>
    <row r="43" spans="2:13" x14ac:dyDescent="0.35">
      <c r="B43" s="7" t="s">
        <v>25</v>
      </c>
      <c r="C43" s="8">
        <v>5</v>
      </c>
      <c r="D43" s="8">
        <v>6.9900000000000004E-2</v>
      </c>
      <c r="E43" s="8">
        <v>0.20979999999999999</v>
      </c>
      <c r="F43" s="33">
        <v>1</v>
      </c>
      <c r="G43" s="8">
        <v>6.8739999999999997</v>
      </c>
      <c r="H43" s="9">
        <f>G43/SUM(G43:G46)</f>
        <v>0.56551928392786621</v>
      </c>
      <c r="I43" s="10">
        <f>IF(G43="","",G43/G44)</f>
        <v>2.5045543977264444</v>
      </c>
      <c r="J43" s="9">
        <f>IF(G43="","",(G43+G44)/(G45+G46))</f>
        <v>3.7919262004257672</v>
      </c>
      <c r="K43" s="11"/>
      <c r="L43" s="12"/>
      <c r="M43" s="23"/>
    </row>
    <row r="44" spans="2:13" x14ac:dyDescent="0.35">
      <c r="B44" s="28"/>
      <c r="C44" s="29"/>
      <c r="D44" s="29"/>
      <c r="E44" s="29"/>
      <c r="F44" s="34">
        <v>2</v>
      </c>
      <c r="G44" s="29">
        <v>2.7446000000000002</v>
      </c>
      <c r="H44" s="36">
        <f>G44/SUM(G43:G46)</f>
        <v>0.22579636698696853</v>
      </c>
      <c r="I44" s="22"/>
      <c r="J44" s="36"/>
      <c r="K44" s="23"/>
      <c r="L44" s="24"/>
      <c r="M44" s="23"/>
    </row>
    <row r="45" spans="2:13" x14ac:dyDescent="0.35">
      <c r="B45" s="30"/>
      <c r="C45" s="29"/>
      <c r="D45" s="29"/>
      <c r="E45" s="29"/>
      <c r="F45" s="34">
        <v>3</v>
      </c>
      <c r="G45" s="29">
        <v>1.1838</v>
      </c>
      <c r="H45" s="36">
        <f>G45/SUM(G43:G46)</f>
        <v>9.739041726997498E-2</v>
      </c>
      <c r="I45" s="22"/>
      <c r="J45" s="36"/>
      <c r="K45" s="23"/>
      <c r="L45" s="24"/>
      <c r="M45" s="23"/>
    </row>
    <row r="46" spans="2:13" ht="15" thickBot="1" x14ac:dyDescent="0.4">
      <c r="B46" s="13"/>
      <c r="C46" s="14"/>
      <c r="D46" s="14"/>
      <c r="E46" s="14"/>
      <c r="F46" s="27">
        <v>4</v>
      </c>
      <c r="G46" s="14">
        <v>1.3528</v>
      </c>
      <c r="H46" s="15">
        <f>G46/SUM(G43:G46)</f>
        <v>0.11129393181519021</v>
      </c>
      <c r="I46" s="16"/>
      <c r="J46" s="15"/>
      <c r="K46" s="17"/>
      <c r="L46" s="18"/>
      <c r="M46" s="23"/>
    </row>
    <row r="47" spans="2:13" x14ac:dyDescent="0.35">
      <c r="B47" s="7" t="s">
        <v>26</v>
      </c>
      <c r="C47" s="8">
        <v>5</v>
      </c>
      <c r="D47" s="8">
        <v>6.9900000000000004E-2</v>
      </c>
      <c r="E47" s="8">
        <v>0.20979999999999999</v>
      </c>
      <c r="F47" s="8">
        <v>1</v>
      </c>
      <c r="G47" s="8">
        <v>6.1082999999999998</v>
      </c>
      <c r="H47" s="10">
        <f>G47/SUM(G47:G50)</f>
        <v>0.45876362216197136</v>
      </c>
      <c r="I47" s="10">
        <f>IF(G47="","",G47/G48)</f>
        <v>1.3103440878668269</v>
      </c>
      <c r="J47" s="9">
        <f>IF(G47="","",(G47+G48)/(G49+G50))</f>
        <v>4.2321204023891861</v>
      </c>
      <c r="K47" s="11"/>
      <c r="L47" s="12"/>
      <c r="M47" s="23"/>
    </row>
    <row r="48" spans="2:13" x14ac:dyDescent="0.35">
      <c r="B48" s="28"/>
      <c r="C48" s="29"/>
      <c r="D48" s="29"/>
      <c r="E48" s="29"/>
      <c r="F48" s="29">
        <v>2</v>
      </c>
      <c r="G48" s="29">
        <v>4.6616</v>
      </c>
      <c r="H48" s="22">
        <f>G48/SUM(G47:G50)</f>
        <v>0.35010927771560757</v>
      </c>
      <c r="I48" s="22"/>
      <c r="J48" s="36"/>
      <c r="K48" s="23"/>
      <c r="L48" s="24"/>
      <c r="M48" s="23"/>
    </row>
    <row r="49" spans="2:13" x14ac:dyDescent="0.35">
      <c r="B49" s="30"/>
      <c r="C49" s="29"/>
      <c r="D49" s="29"/>
      <c r="E49" s="29"/>
      <c r="F49" s="29">
        <v>3</v>
      </c>
      <c r="G49" s="29">
        <v>1.3689</v>
      </c>
      <c r="H49" s="22">
        <f>G49/SUM(G47:G50)</f>
        <v>0.10281117862212442</v>
      </c>
      <c r="I49" s="22"/>
      <c r="J49" s="36"/>
      <c r="K49" s="23"/>
      <c r="L49" s="24"/>
      <c r="M49" s="23"/>
    </row>
    <row r="50" spans="2:13" ht="15" thickBot="1" x14ac:dyDescent="0.4">
      <c r="B50" s="13"/>
      <c r="C50" s="14"/>
      <c r="D50" s="14"/>
      <c r="E50" s="14"/>
      <c r="F50" s="14">
        <v>4</v>
      </c>
      <c r="G50" s="14">
        <v>1.1758999999999999</v>
      </c>
      <c r="H50" s="16">
        <f>G50/SUM(G47:G50)</f>
        <v>8.8315921500296657E-2</v>
      </c>
      <c r="I50" s="16"/>
      <c r="J50" s="15"/>
      <c r="K50" s="17"/>
      <c r="L50" s="18"/>
      <c r="M50" s="23"/>
    </row>
    <row r="51" spans="2:13" x14ac:dyDescent="0.35">
      <c r="B51" s="7" t="s">
        <v>27</v>
      </c>
      <c r="C51" s="8">
        <v>5</v>
      </c>
      <c r="D51" s="8">
        <v>6.7799999999999999E-2</v>
      </c>
      <c r="E51" s="8">
        <v>0.20979999999999999</v>
      </c>
      <c r="F51" s="8">
        <v>1</v>
      </c>
      <c r="G51" s="8">
        <v>11.0345</v>
      </c>
      <c r="H51" s="10">
        <f>G51/SUM(G51:G54)</f>
        <v>0.53527856605787183</v>
      </c>
      <c r="I51" s="10">
        <f>IF(G51="","",G51/G52)</f>
        <v>2.3361844473143774</v>
      </c>
      <c r="J51" s="9">
        <f>IF(G51="","",(G51+G52)/(G53+G54))</f>
        <v>3.244548767681759</v>
      </c>
      <c r="K51" s="11"/>
      <c r="L51" s="12"/>
      <c r="M51" s="23"/>
    </row>
    <row r="52" spans="2:13" x14ac:dyDescent="0.35">
      <c r="B52" s="28"/>
      <c r="C52" s="29"/>
      <c r="D52" s="29"/>
      <c r="E52" s="29"/>
      <c r="F52" s="29">
        <v>2</v>
      </c>
      <c r="G52" s="29">
        <v>4.7233000000000001</v>
      </c>
      <c r="H52" s="22">
        <f>G52/SUM(G51:G54)</f>
        <v>0.22912513036940019</v>
      </c>
      <c r="I52" s="22"/>
      <c r="J52" s="36"/>
      <c r="K52" s="23"/>
      <c r="L52" s="24"/>
      <c r="M52" s="23"/>
    </row>
    <row r="53" spans="2:13" x14ac:dyDescent="0.35">
      <c r="B53" s="30"/>
      <c r="C53" s="29"/>
      <c r="D53" s="29"/>
      <c r="E53" s="29"/>
      <c r="F53" s="29">
        <v>3</v>
      </c>
      <c r="G53" s="29">
        <v>3.2397999999999998</v>
      </c>
      <c r="H53" s="22">
        <f>G53/SUM(G51:G54)</f>
        <v>0.15716122147032427</v>
      </c>
      <c r="I53" s="22"/>
      <c r="J53" s="36"/>
      <c r="K53" s="23"/>
      <c r="L53" s="24"/>
      <c r="M53" s="23"/>
    </row>
    <row r="54" spans="2:13" ht="15" thickBot="1" x14ac:dyDescent="0.4">
      <c r="B54" s="13"/>
      <c r="C54" s="14"/>
      <c r="D54" s="14"/>
      <c r="E54" s="14"/>
      <c r="F54" s="14">
        <v>4</v>
      </c>
      <c r="G54" s="14">
        <v>1.6169</v>
      </c>
      <c r="H54" s="16">
        <f>G54/SUM(G51:G54)</f>
        <v>7.8435082102403644E-2</v>
      </c>
      <c r="I54" s="16"/>
      <c r="J54" s="15"/>
      <c r="K54" s="17"/>
      <c r="L54" s="18"/>
      <c r="M54" s="23"/>
    </row>
    <row r="55" spans="2:13" x14ac:dyDescent="0.35">
      <c r="B55" s="7" t="s">
        <v>17</v>
      </c>
      <c r="C55" s="8">
        <v>5</v>
      </c>
      <c r="D55" s="8">
        <v>7.5200000000000003E-2</v>
      </c>
      <c r="E55" s="8">
        <v>0.20979999999999999</v>
      </c>
      <c r="F55" s="8">
        <v>1</v>
      </c>
      <c r="G55" s="8">
        <v>6.3155000000000001</v>
      </c>
      <c r="H55" s="10">
        <f>G55/SUM(G55:G58)</f>
        <v>0.44505440297666027</v>
      </c>
      <c r="I55" s="10">
        <f>IF(G55="","",G55/G56)</f>
        <v>1.4852311744508724</v>
      </c>
      <c r="J55" s="9">
        <f>IF(G55="","",(G55+G56)/(G57+G58))</f>
        <v>2.9170784221713086</v>
      </c>
      <c r="K55" s="11"/>
      <c r="L55" s="12"/>
      <c r="M55" s="23"/>
    </row>
    <row r="56" spans="2:13" x14ac:dyDescent="0.35">
      <c r="B56" s="28"/>
      <c r="C56" s="29"/>
      <c r="D56" s="29"/>
      <c r="E56" s="29"/>
      <c r="F56" s="29">
        <v>2</v>
      </c>
      <c r="G56" s="29">
        <v>4.2522000000000002</v>
      </c>
      <c r="H56" s="22">
        <f>G56/SUM(G55:G58)</f>
        <v>0.29965328672905628</v>
      </c>
      <c r="I56" s="22"/>
      <c r="J56" s="36"/>
      <c r="K56" s="23"/>
      <c r="L56" s="24"/>
      <c r="M56" s="23"/>
    </row>
    <row r="57" spans="2:13" x14ac:dyDescent="0.35">
      <c r="B57" s="30"/>
      <c r="C57" s="29"/>
      <c r="D57" s="29"/>
      <c r="E57" s="29"/>
      <c r="F57" s="29">
        <v>3</v>
      </c>
      <c r="G57" s="29">
        <v>1.4773000000000001</v>
      </c>
      <c r="H57" s="22">
        <f>G57/SUM(G55:G58)</f>
        <v>0.1041055925132484</v>
      </c>
      <c r="I57" s="22"/>
      <c r="J57" s="36"/>
      <c r="K57" s="23"/>
      <c r="L57" s="24"/>
      <c r="M57" s="23"/>
    </row>
    <row r="58" spans="2:13" ht="15" thickBot="1" x14ac:dyDescent="0.4">
      <c r="B58" s="13"/>
      <c r="C58" s="14"/>
      <c r="D58" s="14"/>
      <c r="E58" s="14"/>
      <c r="F58" s="14">
        <v>4</v>
      </c>
      <c r="G58" s="14">
        <v>2.1454</v>
      </c>
      <c r="H58" s="16">
        <f>G58/SUM(G55:G58)</f>
        <v>0.15118671778103507</v>
      </c>
      <c r="I58" s="16"/>
      <c r="J58" s="15"/>
      <c r="K58" s="17"/>
      <c r="L58" s="18"/>
      <c r="M58" s="23"/>
    </row>
    <row r="59" spans="2:13" x14ac:dyDescent="0.35">
      <c r="B59" s="7" t="s">
        <v>28</v>
      </c>
      <c r="C59" s="8">
        <v>5</v>
      </c>
      <c r="D59" s="8">
        <v>6.0499999999999998E-2</v>
      </c>
      <c r="E59" s="8">
        <v>0.20979999999999999</v>
      </c>
      <c r="F59" s="8">
        <v>1</v>
      </c>
      <c r="G59" s="8">
        <v>3.6049000000000002</v>
      </c>
      <c r="H59" s="10">
        <f>G59/SUM(G59:G62)</f>
        <v>0.53246580603231808</v>
      </c>
      <c r="I59" s="10">
        <f>IF(G59="","",G59/G60)</f>
        <v>1.7946433016378751</v>
      </c>
      <c r="J59" s="9">
        <f>IF(G59="","",(G59+G60)/(G61+G62))</f>
        <v>4.8535362268718654</v>
      </c>
      <c r="K59" s="11"/>
      <c r="L59" s="12"/>
      <c r="M59" s="23"/>
    </row>
    <row r="60" spans="2:13" x14ac:dyDescent="0.35">
      <c r="B60" s="28"/>
      <c r="C60" s="29"/>
      <c r="D60" s="29"/>
      <c r="E60" s="29"/>
      <c r="F60" s="29">
        <v>2</v>
      </c>
      <c r="G60" s="29">
        <v>2.0087000000000002</v>
      </c>
      <c r="H60" s="22">
        <f>G60/SUM(G59:G62)</f>
        <v>0.29669729106968779</v>
      </c>
      <c r="I60" s="22"/>
      <c r="J60" s="23"/>
      <c r="K60" s="23"/>
      <c r="L60" s="24"/>
      <c r="M60" s="23"/>
    </row>
    <row r="61" spans="2:13" x14ac:dyDescent="0.35">
      <c r="B61" s="30"/>
      <c r="C61" s="29"/>
      <c r="D61" s="29"/>
      <c r="E61" s="29"/>
      <c r="F61" s="29">
        <v>3</v>
      </c>
      <c r="G61" s="29">
        <v>0.78300000000000003</v>
      </c>
      <c r="H61" s="22">
        <f>G61/SUM(G59:G62)</f>
        <v>0.11565389501048715</v>
      </c>
      <c r="I61" s="22"/>
      <c r="J61" s="23"/>
      <c r="K61" s="23"/>
      <c r="L61" s="24"/>
      <c r="M61" s="23"/>
    </row>
    <row r="62" spans="2:13" ht="15" thickBot="1" x14ac:dyDescent="0.4">
      <c r="B62" s="13"/>
      <c r="C62" s="14"/>
      <c r="D62" s="14"/>
      <c r="E62" s="14"/>
      <c r="F62" s="14">
        <v>4</v>
      </c>
      <c r="G62" s="14">
        <v>0.37359999999999999</v>
      </c>
      <c r="H62" s="22">
        <f>G62/SUM(G59:G62)</f>
        <v>5.5183007887507012E-2</v>
      </c>
      <c r="I62" s="16"/>
      <c r="J62" s="17"/>
      <c r="K62" s="17"/>
      <c r="L62" s="18"/>
      <c r="M62" s="23"/>
    </row>
    <row r="63" spans="2:13" x14ac:dyDescent="0.35">
      <c r="B63" s="7" t="s">
        <v>29</v>
      </c>
      <c r="C63" s="8">
        <v>5</v>
      </c>
      <c r="D63" s="8">
        <v>6.0499999999999998E-2</v>
      </c>
      <c r="E63" s="8">
        <v>0.20979999999999999</v>
      </c>
      <c r="F63" s="8">
        <v>1</v>
      </c>
      <c r="G63" s="33">
        <v>3.5377999999999998</v>
      </c>
      <c r="H63" s="26">
        <f>IF(G63="","",G63/SUM(G63:G66))</f>
        <v>0.42678086736232579</v>
      </c>
      <c r="I63" s="9">
        <f>IF(G63="","",G63/G64)</f>
        <v>1.3487609607319861</v>
      </c>
      <c r="J63" s="9">
        <f>IF(G63="","",(G63+G64)/(G65+G66))</f>
        <v>2.8941607553906135</v>
      </c>
      <c r="K63" s="11"/>
      <c r="L63" s="12"/>
      <c r="M63" s="23"/>
    </row>
    <row r="64" spans="2:13" x14ac:dyDescent="0.35">
      <c r="B64" s="28"/>
      <c r="C64" s="29"/>
      <c r="D64" s="29"/>
      <c r="E64" s="29"/>
      <c r="F64" s="29">
        <v>2</v>
      </c>
      <c r="G64" s="34">
        <v>2.6230000000000002</v>
      </c>
      <c r="H64" s="41">
        <f>IF(G64="","",G64/SUM(G63:G66))</f>
        <v>0.31642439230351649</v>
      </c>
      <c r="I64" s="36"/>
      <c r="J64" s="23"/>
      <c r="K64" s="23"/>
      <c r="L64" s="24"/>
      <c r="M64" s="23"/>
    </row>
    <row r="65" spans="1:13" x14ac:dyDescent="0.35">
      <c r="B65" s="30"/>
      <c r="C65" s="29"/>
      <c r="D65" s="29"/>
      <c r="E65" s="29"/>
      <c r="F65" s="29">
        <v>3</v>
      </c>
      <c r="G65" s="34">
        <v>1.169</v>
      </c>
      <c r="H65" s="41">
        <f>IF(G65="","",G65/SUM(G63:G66))</f>
        <v>0.1410217745340491</v>
      </c>
      <c r="I65" s="36"/>
      <c r="J65" s="23"/>
      <c r="K65" s="23"/>
      <c r="L65" s="24"/>
      <c r="M65" s="23"/>
    </row>
    <row r="66" spans="1:13" ht="15" thickBot="1" x14ac:dyDescent="0.4">
      <c r="B66" s="13"/>
      <c r="C66" s="14"/>
      <c r="D66" s="14"/>
      <c r="E66" s="14"/>
      <c r="F66" s="14">
        <v>4</v>
      </c>
      <c r="G66" s="27">
        <v>0.9597</v>
      </c>
      <c r="H66" s="32">
        <f>IF(G66="","",G66/SUM(G63:G66))</f>
        <v>0.11577296580010857</v>
      </c>
      <c r="I66" s="15"/>
      <c r="J66" s="17"/>
      <c r="K66" s="17"/>
      <c r="L66" s="18"/>
      <c r="M66" s="23"/>
    </row>
    <row r="67" spans="1:13" x14ac:dyDescent="0.35">
      <c r="B67" s="7" t="s">
        <v>30</v>
      </c>
      <c r="C67" s="8">
        <v>5</v>
      </c>
      <c r="D67" s="8">
        <v>6.4399999999999999E-2</v>
      </c>
      <c r="E67" s="8">
        <v>0.20979999999999999</v>
      </c>
      <c r="F67" s="8">
        <v>1</v>
      </c>
      <c r="G67" s="8">
        <v>4.1303000000000001</v>
      </c>
      <c r="H67" s="10">
        <f>G67/SUM(G67:G70)</f>
        <v>0.54084879594589275</v>
      </c>
      <c r="I67" s="10">
        <f>IF(G67="","",G67/G68)</f>
        <v>1.7560799319727893</v>
      </c>
      <c r="J67" s="9">
        <f>IF(G67="","",(G67+G68)/(G69+G70))</f>
        <v>5.6152979902979903</v>
      </c>
      <c r="K67" s="11"/>
      <c r="L67" s="12"/>
      <c r="M67" s="23"/>
    </row>
    <row r="68" spans="1:13" x14ac:dyDescent="0.35">
      <c r="B68" s="28"/>
      <c r="C68" s="29"/>
      <c r="D68" s="29"/>
      <c r="E68" s="29"/>
      <c r="F68" s="29">
        <v>2</v>
      </c>
      <c r="G68" s="29">
        <v>2.3519999999999999</v>
      </c>
      <c r="H68" s="22">
        <f>G68/SUM(G67:G70)</f>
        <v>0.30798643393088632</v>
      </c>
      <c r="I68" s="22"/>
      <c r="J68" s="23"/>
      <c r="K68" s="23"/>
      <c r="L68" s="24"/>
      <c r="M68" s="23"/>
    </row>
    <row r="69" spans="1:13" x14ac:dyDescent="0.35">
      <c r="B69" s="30"/>
      <c r="C69" s="29"/>
      <c r="D69" s="29"/>
      <c r="E69" s="29"/>
      <c r="F69" s="29">
        <v>3</v>
      </c>
      <c r="G69" s="29">
        <v>0.82720000000000005</v>
      </c>
      <c r="H69" s="22">
        <f>G69/SUM(G67:G70)</f>
        <v>0.10831903832807363</v>
      </c>
      <c r="I69" s="22"/>
      <c r="J69" s="23"/>
      <c r="K69" s="23"/>
      <c r="L69" s="24"/>
      <c r="M69" s="23"/>
    </row>
    <row r="70" spans="1:13" ht="15" thickBot="1" x14ac:dyDescent="0.4">
      <c r="B70" s="13"/>
      <c r="C70" s="14"/>
      <c r="D70" s="14"/>
      <c r="E70" s="14"/>
      <c r="F70" s="14">
        <v>4</v>
      </c>
      <c r="G70" s="14">
        <v>0.32719999999999999</v>
      </c>
      <c r="H70" s="16">
        <f>G70/SUM(G67:G70)</f>
        <v>4.2845731795147113E-2</v>
      </c>
      <c r="I70" s="16"/>
      <c r="J70" s="17"/>
      <c r="K70" s="17"/>
      <c r="L70" s="18"/>
      <c r="M70" s="23"/>
    </row>
    <row r="71" spans="1:13" x14ac:dyDescent="0.35">
      <c r="B71" s="7" t="s">
        <v>31</v>
      </c>
      <c r="C71" s="8">
        <v>5</v>
      </c>
      <c r="D71" s="8">
        <v>6.3399999999999998E-2</v>
      </c>
      <c r="E71" s="8">
        <v>0.20979999999999999</v>
      </c>
      <c r="F71" s="8">
        <v>1</v>
      </c>
      <c r="G71" s="8">
        <v>3.9346999999999999</v>
      </c>
      <c r="H71" s="10">
        <f>G71/SUM(G71:G74)</f>
        <v>0.38539972966090069</v>
      </c>
      <c r="I71" s="10">
        <f>IF(G71="","",G71/G72)</f>
        <v>1.4117035017221584</v>
      </c>
      <c r="J71" s="9">
        <f>IF(G71="","",(G71+G72)/(G73+G74))</f>
        <v>1.927426523297491</v>
      </c>
      <c r="K71" s="11"/>
      <c r="L71" s="12"/>
      <c r="M71" s="23"/>
    </row>
    <row r="72" spans="1:13" x14ac:dyDescent="0.35">
      <c r="B72" s="28"/>
      <c r="C72" s="29"/>
      <c r="D72" s="29"/>
      <c r="E72" s="29"/>
      <c r="F72" s="29">
        <v>2</v>
      </c>
      <c r="G72" s="29">
        <v>2.7871999999999999</v>
      </c>
      <c r="H72" s="22">
        <f>G72/SUM(G71:G74)</f>
        <v>0.27300331067447642</v>
      </c>
      <c r="I72" s="22"/>
      <c r="J72" s="23"/>
      <c r="K72" s="23"/>
      <c r="L72" s="24"/>
      <c r="M72" s="23"/>
    </row>
    <row r="73" spans="1:13" x14ac:dyDescent="0.35">
      <c r="B73" s="30"/>
      <c r="C73" s="29"/>
      <c r="D73" s="29"/>
      <c r="E73" s="29"/>
      <c r="F73" s="29">
        <v>3</v>
      </c>
      <c r="G73" s="29">
        <v>1.9029</v>
      </c>
      <c r="H73" s="22">
        <f>G73/SUM(G71:G74)</f>
        <v>0.18638705506689912</v>
      </c>
      <c r="I73" s="22"/>
      <c r="J73" s="23"/>
      <c r="K73" s="23"/>
      <c r="L73" s="24"/>
      <c r="M73" s="23"/>
    </row>
    <row r="74" spans="1:13" ht="15" thickBot="1" x14ac:dyDescent="0.4">
      <c r="B74" s="13"/>
      <c r="C74" s="14"/>
      <c r="D74" s="14"/>
      <c r="E74" s="14"/>
      <c r="F74" s="14">
        <v>4</v>
      </c>
      <c r="G74" s="14">
        <v>1.5846</v>
      </c>
      <c r="H74" s="22">
        <f>G74/SUM(G71:G74)</f>
        <v>0.15520990459772366</v>
      </c>
      <c r="I74" s="16"/>
      <c r="J74" s="17"/>
      <c r="K74" s="17"/>
      <c r="L74" s="18"/>
      <c r="M74" s="23"/>
    </row>
    <row r="75" spans="1:13" ht="15" thickBot="1" x14ac:dyDescent="0.4">
      <c r="A75" s="35" t="s">
        <v>32</v>
      </c>
      <c r="B75" s="7" t="s">
        <v>11</v>
      </c>
      <c r="C75" s="8">
        <v>5</v>
      </c>
      <c r="D75" s="8">
        <v>6.9900000000000004E-2</v>
      </c>
      <c r="E75" s="8">
        <v>0.20979999999999999</v>
      </c>
      <c r="F75" s="8">
        <v>1</v>
      </c>
      <c r="G75" s="10">
        <v>4.2329488350059998</v>
      </c>
      <c r="H75" s="26">
        <f>IF(G75="","",G75/SUM(G75:G82))</f>
        <v>0.27348352788013858</v>
      </c>
      <c r="I75" s="9">
        <f>IF(G75="","",G75/G76)</f>
        <v>1.2945477334447462</v>
      </c>
      <c r="J75" s="9">
        <f>IF(G75="","",(G75+G76)/(G77+G78))</f>
        <v>1.7786414055542059</v>
      </c>
      <c r="K75" s="9">
        <f>IF(G75="","",SUM(G75:G78)/SUM(G79:G82))</f>
        <v>3.1199090909090907</v>
      </c>
      <c r="L75" s="12"/>
      <c r="M75" s="23"/>
    </row>
    <row r="76" spans="1:13" x14ac:dyDescent="0.35">
      <c r="B76" s="30"/>
      <c r="C76" s="29"/>
      <c r="D76" s="29"/>
      <c r="E76" s="29"/>
      <c r="F76" s="29">
        <v>2</v>
      </c>
      <c r="G76" s="22">
        <v>3.269828315826</v>
      </c>
      <c r="H76" s="41">
        <f>IF(G76="","",G76/SUM(G75:G82))</f>
        <v>0.21125797127032814</v>
      </c>
      <c r="I76" s="36"/>
      <c r="J76" s="23"/>
      <c r="K76" s="36"/>
      <c r="L76" s="24"/>
      <c r="M76" s="23"/>
    </row>
    <row r="77" spans="1:13" x14ac:dyDescent="0.35">
      <c r="B77" s="30"/>
      <c r="C77" s="29"/>
      <c r="D77" s="29"/>
      <c r="E77" s="29"/>
      <c r="F77" s="29">
        <v>3</v>
      </c>
      <c r="G77" s="22">
        <v>2.420779517712</v>
      </c>
      <c r="H77" s="41">
        <f>IF(G77="","",G77/SUM(G75:G82))</f>
        <v>0.15640239193274347</v>
      </c>
      <c r="I77" s="36"/>
      <c r="J77" s="23"/>
      <c r="K77" s="36"/>
      <c r="L77" s="24"/>
      <c r="M77" s="23"/>
    </row>
    <row r="78" spans="1:13" x14ac:dyDescent="0.35">
      <c r="B78" s="30"/>
      <c r="C78" s="29"/>
      <c r="D78" s="29"/>
      <c r="E78" s="29"/>
      <c r="F78" s="29">
        <v>4</v>
      </c>
      <c r="G78" s="22">
        <v>1.7974834370370001</v>
      </c>
      <c r="H78" s="41">
        <f>IF(G78="","",G78/SUM(G75:G82))</f>
        <v>0.11613230653809663</v>
      </c>
      <c r="I78" s="36"/>
      <c r="J78" s="23"/>
      <c r="K78" s="36"/>
      <c r="L78" s="24"/>
      <c r="M78" s="23"/>
    </row>
    <row r="79" spans="1:13" x14ac:dyDescent="0.35">
      <c r="B79" s="30"/>
      <c r="C79" s="29"/>
      <c r="D79" s="29"/>
      <c r="E79" s="29"/>
      <c r="F79" s="29">
        <v>5</v>
      </c>
      <c r="G79" s="22">
        <v>0.90130320926100005</v>
      </c>
      <c r="H79" s="41">
        <f>IF(G79="","",G79/SUM(G75:G82))</f>
        <v>5.8231646770670151E-2</v>
      </c>
      <c r="I79" s="36"/>
      <c r="J79" s="23"/>
      <c r="K79" s="36"/>
      <c r="L79" s="24"/>
      <c r="M79" s="23"/>
    </row>
    <row r="80" spans="1:13" x14ac:dyDescent="0.35">
      <c r="B80" s="30"/>
      <c r="C80" s="29"/>
      <c r="D80" s="29"/>
      <c r="E80" s="29"/>
      <c r="F80" s="29">
        <v>6</v>
      </c>
      <c r="G80" s="22">
        <v>1.0785583686419999</v>
      </c>
      <c r="H80" s="41">
        <f>IF(G80="","",G80/SUM(G75:G82))</f>
        <v>6.9683797082901219E-2</v>
      </c>
      <c r="I80" s="36"/>
      <c r="J80" s="23"/>
      <c r="K80" s="36"/>
      <c r="L80" s="24"/>
      <c r="M80" s="23"/>
    </row>
    <row r="81" spans="2:14" x14ac:dyDescent="0.35">
      <c r="B81" s="30"/>
      <c r="C81" s="29"/>
      <c r="D81" s="29"/>
      <c r="E81" s="29"/>
      <c r="F81" s="29">
        <v>7</v>
      </c>
      <c r="G81" s="22">
        <v>0.72951256346399995</v>
      </c>
      <c r="H81" s="41">
        <f>IF(G81="","",G81/SUM(G75:G82))</f>
        <v>4.7132549261898984E-2</v>
      </c>
      <c r="I81" s="36"/>
      <c r="J81" s="23"/>
      <c r="K81" s="36"/>
      <c r="L81" s="24"/>
      <c r="M81" s="23"/>
    </row>
    <row r="82" spans="2:14" ht="15" thickBot="1" x14ac:dyDescent="0.4">
      <c r="B82" s="13"/>
      <c r="C82" s="14"/>
      <c r="D82" s="14"/>
      <c r="E82" s="14"/>
      <c r="F82" s="14">
        <v>8</v>
      </c>
      <c r="G82" s="16">
        <v>1.047478947633</v>
      </c>
      <c r="H82" s="32">
        <f>IF(G82="","",G82/SUM(G75:G82))</f>
        <v>6.7675809263222933E-2</v>
      </c>
      <c r="I82" s="15"/>
      <c r="J82" s="17"/>
      <c r="K82" s="15"/>
      <c r="L82" s="18"/>
      <c r="M82" s="23"/>
    </row>
    <row r="83" spans="2:14" x14ac:dyDescent="0.35">
      <c r="B83" s="7" t="s">
        <v>7</v>
      </c>
      <c r="C83" s="8">
        <v>5</v>
      </c>
      <c r="D83" s="8">
        <v>6.9900000000000004E-2</v>
      </c>
      <c r="E83" s="8">
        <v>0.20979999999999999</v>
      </c>
      <c r="F83" s="8">
        <v>1</v>
      </c>
      <c r="G83" s="26">
        <v>4.103508169485</v>
      </c>
      <c r="H83" s="26">
        <f>IF(G83="","",G83/SUM(G83:G90))</f>
        <v>0.28435850708825405</v>
      </c>
      <c r="I83" s="10">
        <f>IF(G83="","",G83/G84)</f>
        <v>1.1375686423025941</v>
      </c>
      <c r="J83" s="9">
        <f>IF(G83="","",(G83+G84)/(G85+G86))</f>
        <v>2.6209658695147433</v>
      </c>
      <c r="K83" s="9">
        <f>IF(G83="","",SUM(G83:G86)/SUM(G87:G90))</f>
        <v>2.819652865666245</v>
      </c>
      <c r="L83" s="12"/>
      <c r="M83" s="36"/>
      <c r="N83" s="44"/>
    </row>
    <row r="84" spans="2:14" x14ac:dyDescent="0.35">
      <c r="B84" s="30"/>
      <c r="C84" s="29"/>
      <c r="D84" s="29"/>
      <c r="E84" s="29"/>
      <c r="F84" s="29">
        <v>2</v>
      </c>
      <c r="G84" s="41">
        <v>3.607262029638</v>
      </c>
      <c r="H84" s="41">
        <f>IF(G84="","",G84/SUM(G83:G90))</f>
        <v>0.24997041630180106</v>
      </c>
      <c r="I84" s="22"/>
      <c r="J84" s="23"/>
      <c r="K84" s="36"/>
      <c r="L84" s="24"/>
      <c r="M84" s="23"/>
      <c r="N84" s="44"/>
    </row>
    <row r="85" spans="2:14" x14ac:dyDescent="0.35">
      <c r="B85" s="30"/>
      <c r="C85" s="29"/>
      <c r="D85" s="29"/>
      <c r="E85" s="29"/>
      <c r="F85" s="29">
        <v>3</v>
      </c>
      <c r="G85" s="41">
        <v>1.5696815270040001</v>
      </c>
      <c r="H85" s="41">
        <f>IF(G85="","",G85/SUM(G83:G90))</f>
        <v>0.10877334153787897</v>
      </c>
      <c r="I85" s="22"/>
      <c r="J85" s="23"/>
      <c r="K85" s="36"/>
      <c r="L85" s="24"/>
      <c r="M85" s="23"/>
    </row>
    <row r="86" spans="2:14" x14ac:dyDescent="0.35">
      <c r="B86" s="30"/>
      <c r="C86" s="29"/>
      <c r="D86" s="29"/>
      <c r="E86" s="29"/>
      <c r="F86" s="29">
        <v>4</v>
      </c>
      <c r="G86" s="41">
        <v>1.3722759737820001</v>
      </c>
      <c r="H86" s="41">
        <f>IF(G86="","",G86/SUM(G83:G90))</f>
        <v>9.5093839490687046E-2</v>
      </c>
      <c r="I86" s="22"/>
      <c r="J86" s="23"/>
      <c r="K86" s="36"/>
      <c r="L86" s="24"/>
      <c r="M86" s="23"/>
    </row>
    <row r="87" spans="2:14" x14ac:dyDescent="0.35">
      <c r="B87" s="30"/>
      <c r="C87" s="29"/>
      <c r="D87" s="29"/>
      <c r="E87" s="29"/>
      <c r="F87" s="29">
        <v>5</v>
      </c>
      <c r="G87" s="41">
        <v>1.554654114648</v>
      </c>
      <c r="H87" s="41">
        <f>IF(G87="","",G87/SUM(G83:G90))</f>
        <v>0.10773199536127612</v>
      </c>
      <c r="I87" s="22"/>
      <c r="J87" s="23"/>
      <c r="K87" s="36"/>
      <c r="L87" s="24"/>
      <c r="M87" s="23"/>
    </row>
    <row r="88" spans="2:14" x14ac:dyDescent="0.35">
      <c r="B88" s="30"/>
      <c r="C88" s="29"/>
      <c r="D88" s="29"/>
      <c r="E88" s="29"/>
      <c r="F88" s="29">
        <v>6</v>
      </c>
      <c r="G88" s="41">
        <v>0.44535785709600001</v>
      </c>
      <c r="H88" s="41">
        <f>IF(G88="","",G88/SUM(G83:G90))</f>
        <v>3.0861713961138855E-2</v>
      </c>
      <c r="I88" s="22"/>
      <c r="J88" s="23"/>
      <c r="K88" s="36"/>
      <c r="L88" s="24"/>
      <c r="M88" s="23"/>
    </row>
    <row r="89" spans="2:14" x14ac:dyDescent="0.35">
      <c r="B89" s="30"/>
      <c r="C89" s="29"/>
      <c r="D89" s="29"/>
      <c r="E89" s="29"/>
      <c r="F89" s="29">
        <v>7</v>
      </c>
      <c r="G89" s="41">
        <v>1.015716462426</v>
      </c>
      <c r="H89" s="41">
        <f>IF(G89="","",G89/SUM(G83:G90))</f>
        <v>7.0385534754928647E-2</v>
      </c>
      <c r="I89" s="22"/>
      <c r="J89" s="23"/>
      <c r="K89" s="36"/>
      <c r="L89" s="24"/>
      <c r="M89" s="23"/>
    </row>
    <row r="90" spans="2:14" ht="15" thickBot="1" x14ac:dyDescent="0.4">
      <c r="B90" s="13"/>
      <c r="C90" s="14"/>
      <c r="D90" s="14"/>
      <c r="E90" s="14"/>
      <c r="F90" s="14">
        <v>8</v>
      </c>
      <c r="G90" s="32">
        <v>0.76229964496799996</v>
      </c>
      <c r="H90" s="32">
        <f>IF(G90="","",G90/SUM(G83:G90))</f>
        <v>5.282465150403521E-2</v>
      </c>
      <c r="I90" s="16"/>
      <c r="J90" s="17"/>
      <c r="K90" s="15"/>
      <c r="L90" s="18"/>
      <c r="M90" s="23"/>
    </row>
    <row r="91" spans="2:14" x14ac:dyDescent="0.35">
      <c r="B91" s="7" t="s">
        <v>33</v>
      </c>
      <c r="C91" s="8">
        <v>5</v>
      </c>
      <c r="D91" s="8">
        <v>6.9900000000000004E-2</v>
      </c>
      <c r="E91" s="8">
        <v>0.20979999999999999</v>
      </c>
      <c r="F91" s="8">
        <v>1</v>
      </c>
      <c r="G91" s="26">
        <v>3.4436681542169998</v>
      </c>
      <c r="H91" s="26">
        <f>IF(G91="","",G91/SUM(G91:G98))</f>
        <v>0.34999479329376237</v>
      </c>
      <c r="I91" s="10">
        <f>IF(G91="","",G91/G92)</f>
        <v>1.3017041053446938</v>
      </c>
      <c r="J91" s="9">
        <f>IF(G91="","",(G91+G92)/(G93+G94))</f>
        <v>2.4772822009170485</v>
      </c>
      <c r="K91" s="9">
        <f>IF(G91="","",SUM(G91:G94)/SUM(G95:G98))</f>
        <v>6.615384615384615</v>
      </c>
      <c r="L91" s="12"/>
      <c r="M91" s="36"/>
    </row>
    <row r="92" spans="2:14" x14ac:dyDescent="0.35">
      <c r="B92" s="30"/>
      <c r="C92" s="29"/>
      <c r="D92" s="29"/>
      <c r="E92" s="29"/>
      <c r="F92" s="29">
        <v>2</v>
      </c>
      <c r="G92" s="41">
        <v>2.6455076388540002</v>
      </c>
      <c r="H92" s="41">
        <f>IF(G92="","",G92/SUM(G91:G98))</f>
        <v>0.26887431011142354</v>
      </c>
      <c r="I92" s="22"/>
      <c r="J92" s="23"/>
      <c r="K92" s="36"/>
      <c r="L92" s="24"/>
      <c r="M92" s="23"/>
    </row>
    <row r="93" spans="2:14" x14ac:dyDescent="0.35">
      <c r="B93" s="30"/>
      <c r="C93" s="29"/>
      <c r="D93" s="29"/>
      <c r="E93" s="29"/>
      <c r="F93" s="29">
        <v>3</v>
      </c>
      <c r="G93" s="41">
        <v>1.387986450336</v>
      </c>
      <c r="H93" s="41">
        <f>IF(G93="","",G93/SUM(G91:G98))</f>
        <v>0.14106702766496582</v>
      </c>
      <c r="I93" s="22"/>
      <c r="J93" s="23"/>
      <c r="K93" s="36"/>
      <c r="L93" s="24"/>
      <c r="M93" s="23"/>
    </row>
    <row r="94" spans="2:14" x14ac:dyDescent="0.35">
      <c r="B94" s="30"/>
      <c r="C94" s="29"/>
      <c r="D94" s="29"/>
      <c r="E94" s="29"/>
      <c r="F94" s="29">
        <v>4</v>
      </c>
      <c r="G94" s="41">
        <v>1.0700200661670001</v>
      </c>
      <c r="H94" s="41">
        <f>IF(G94="","",G94/SUM(G91:G98))</f>
        <v>0.10875073761671701</v>
      </c>
      <c r="I94" s="22"/>
      <c r="J94" s="23"/>
      <c r="K94" s="36"/>
      <c r="L94" s="24"/>
      <c r="M94" s="23"/>
    </row>
    <row r="95" spans="2:14" x14ac:dyDescent="0.35">
      <c r="B95" s="30"/>
      <c r="C95" s="29"/>
      <c r="D95" s="29"/>
      <c r="E95" s="29"/>
      <c r="F95" s="29">
        <v>5</v>
      </c>
      <c r="G95" s="41">
        <v>0.38183288668199999</v>
      </c>
      <c r="H95" s="41">
        <f>IF(G95="","",G95/SUM(G91:G98))</f>
        <v>3.8807317157832623E-2</v>
      </c>
      <c r="I95" s="22"/>
      <c r="J95" s="23"/>
      <c r="K95" s="36"/>
      <c r="L95" s="24"/>
      <c r="M95" s="23"/>
    </row>
    <row r="96" spans="2:14" x14ac:dyDescent="0.35">
      <c r="B96" s="30"/>
      <c r="C96" s="29"/>
      <c r="D96" s="29"/>
      <c r="E96" s="29"/>
      <c r="F96" s="29">
        <v>6</v>
      </c>
      <c r="G96" s="41">
        <v>0.40744779410699999</v>
      </c>
      <c r="H96" s="41">
        <f>IF(G96="","",G96/SUM(G91:G98))</f>
        <v>4.1410670276649658E-2</v>
      </c>
      <c r="I96" s="22"/>
      <c r="J96" s="23"/>
      <c r="K96" s="36"/>
      <c r="L96" s="24"/>
      <c r="M96" s="23"/>
    </row>
    <row r="97" spans="2:13" x14ac:dyDescent="0.35">
      <c r="B97" s="30"/>
      <c r="C97" s="29"/>
      <c r="D97" s="29"/>
      <c r="E97" s="29"/>
      <c r="F97" s="29">
        <v>7</v>
      </c>
      <c r="G97" s="41">
        <v>0.222678928548</v>
      </c>
      <c r="H97" s="41">
        <f>IF(G97="","",G97/SUM(G91:G98))</f>
        <v>2.2631816446249439E-2</v>
      </c>
      <c r="I97" s="22"/>
      <c r="J97" s="23"/>
      <c r="K97" s="36"/>
      <c r="L97" s="24"/>
      <c r="M97" s="23"/>
    </row>
    <row r="98" spans="2:13" ht="15" thickBot="1" x14ac:dyDescent="0.4">
      <c r="B98" s="13"/>
      <c r="C98" s="14"/>
      <c r="D98" s="14"/>
      <c r="E98" s="14"/>
      <c r="F98" s="14">
        <v>8</v>
      </c>
      <c r="G98" s="32">
        <v>0.28005632118000001</v>
      </c>
      <c r="H98" s="32">
        <f>IF(G98="","",G98/SUM(G91:G98))</f>
        <v>2.8463327432399602E-2</v>
      </c>
      <c r="I98" s="16"/>
      <c r="J98" s="17"/>
      <c r="K98" s="15"/>
      <c r="L98" s="18"/>
      <c r="M98" s="23"/>
    </row>
    <row r="99" spans="2:13" x14ac:dyDescent="0.35">
      <c r="B99" s="7" t="s">
        <v>27</v>
      </c>
      <c r="C99" s="8">
        <v>5</v>
      </c>
      <c r="D99" s="8">
        <v>6.7799999999999999E-2</v>
      </c>
      <c r="E99" s="8">
        <v>0.20979999999999999</v>
      </c>
      <c r="F99" s="8">
        <v>1</v>
      </c>
      <c r="G99" s="26">
        <v>6.5032175812319997</v>
      </c>
      <c r="H99" s="26">
        <f>IF(G99="","",G99/SUM(G99:G106))</f>
        <v>0.30892455288404591</v>
      </c>
      <c r="I99" s="10">
        <f>IF(G99="","",G99/G100)</f>
        <v>1.2876272755322431</v>
      </c>
      <c r="J99" s="9">
        <f>IF(G99="","",(G99+G100)/(G101+G102))</f>
        <v>2.5022612217347286</v>
      </c>
      <c r="K99" s="9">
        <f>IF(G99="","",SUM(G99:G102)/SUM(G103:G106))</f>
        <v>3.3137054540809809</v>
      </c>
      <c r="L99" s="12"/>
      <c r="M99" s="36"/>
    </row>
    <row r="100" spans="2:13" x14ac:dyDescent="0.35">
      <c r="B100" s="30"/>
      <c r="C100" s="29"/>
      <c r="D100" s="29"/>
      <c r="E100" s="29"/>
      <c r="F100" s="29">
        <v>2</v>
      </c>
      <c r="G100" s="41">
        <v>5.0505435111599999</v>
      </c>
      <c r="H100" s="41">
        <f>IF(G100="","",G100/SUM(G99:G106))</f>
        <v>0.23991768328793081</v>
      </c>
      <c r="I100" s="22"/>
      <c r="J100" s="23"/>
      <c r="K100" s="36"/>
      <c r="L100" s="24"/>
      <c r="M100" s="23"/>
    </row>
    <row r="101" spans="2:13" x14ac:dyDescent="0.35">
      <c r="B101" s="30"/>
      <c r="C101" s="29"/>
      <c r="D101" s="29"/>
      <c r="E101" s="29"/>
      <c r="F101" s="29">
        <v>3</v>
      </c>
      <c r="G101" s="41">
        <v>2.7071287218719999</v>
      </c>
      <c r="H101" s="41">
        <f>IF(G101="","",G101/SUM(G99:G106))</f>
        <v>0.12859765486201585</v>
      </c>
      <c r="I101" s="22"/>
      <c r="J101" s="23"/>
      <c r="K101" s="36"/>
      <c r="L101" s="24"/>
      <c r="M101" s="23"/>
    </row>
    <row r="102" spans="2:13" x14ac:dyDescent="0.35">
      <c r="B102" s="30"/>
      <c r="C102" s="29"/>
      <c r="D102" s="29"/>
      <c r="E102" s="29"/>
      <c r="F102" s="29">
        <v>4</v>
      </c>
      <c r="G102" s="41">
        <v>1.910199394008</v>
      </c>
      <c r="H102" s="41">
        <f>IF(G102="","",G102/SUM(G99:G106))</f>
        <v>9.0740850408622523E-2</v>
      </c>
      <c r="I102" s="22"/>
      <c r="J102" s="23"/>
      <c r="K102" s="36"/>
      <c r="L102" s="24"/>
      <c r="M102" s="23"/>
    </row>
    <row r="103" spans="2:13" x14ac:dyDescent="0.35">
      <c r="B103" s="30"/>
      <c r="C103" s="29"/>
      <c r="D103" s="29"/>
      <c r="E103" s="29"/>
      <c r="F103" s="29">
        <v>5</v>
      </c>
      <c r="G103" s="41">
        <v>1.3186577967119999</v>
      </c>
      <c r="H103" s="41">
        <f>IF(G103="","",G103/SUM(G99:G106))</f>
        <v>6.2640649058391562E-2</v>
      </c>
      <c r="I103" s="22"/>
      <c r="J103" s="23"/>
      <c r="K103" s="36"/>
      <c r="L103" s="24"/>
      <c r="M103" s="23"/>
    </row>
    <row r="104" spans="2:13" x14ac:dyDescent="0.35">
      <c r="B104" s="30"/>
      <c r="C104" s="29"/>
      <c r="D104" s="29"/>
      <c r="E104" s="29"/>
      <c r="F104" s="29">
        <v>6</v>
      </c>
      <c r="G104" s="41">
        <v>1.3510710349199999</v>
      </c>
      <c r="H104" s="41">
        <f>IF(G104="","",G104/SUM(G99:G106))</f>
        <v>6.4180386118678184E-2</v>
      </c>
      <c r="I104" s="22"/>
      <c r="J104" s="23"/>
      <c r="K104" s="36"/>
      <c r="L104" s="24"/>
      <c r="M104" s="23"/>
    </row>
    <row r="105" spans="2:13" x14ac:dyDescent="0.35">
      <c r="B105" s="30"/>
      <c r="C105" s="29"/>
      <c r="D105" s="29"/>
      <c r="E105" s="29"/>
      <c r="F105" s="29">
        <v>7</v>
      </c>
      <c r="G105" s="41">
        <v>1.4268058126559999</v>
      </c>
      <c r="H105" s="41">
        <f>IF(G105="","",G105/SUM(G99:G106))</f>
        <v>6.7778040980694065E-2</v>
      </c>
      <c r="I105" s="22"/>
      <c r="J105" s="23"/>
      <c r="K105" s="36"/>
      <c r="L105" s="24"/>
      <c r="M105" s="23"/>
    </row>
    <row r="106" spans="2:13" ht="15" thickBot="1" x14ac:dyDescent="0.4">
      <c r="B106" s="13"/>
      <c r="C106" s="14"/>
      <c r="D106" s="14"/>
      <c r="E106" s="14"/>
      <c r="F106" s="14">
        <v>8</v>
      </c>
      <c r="G106" s="32">
        <v>0.78352770052800003</v>
      </c>
      <c r="H106" s="32">
        <f>IF(G106="","",G106/SUM(G99:G106))</f>
        <v>3.7220182399620987E-2</v>
      </c>
      <c r="I106" s="16"/>
      <c r="J106" s="17"/>
      <c r="K106" s="15"/>
      <c r="L106" s="18"/>
      <c r="M106" s="23"/>
    </row>
    <row r="107" spans="2:13" x14ac:dyDescent="0.35">
      <c r="B107" s="7" t="s">
        <v>30</v>
      </c>
      <c r="C107" s="8">
        <v>2</v>
      </c>
      <c r="D107" s="8">
        <v>6.4399999999999999E-2</v>
      </c>
      <c r="E107" s="8">
        <v>0.20979999999999999</v>
      </c>
      <c r="F107" s="8">
        <v>1</v>
      </c>
      <c r="G107" s="26">
        <v>7.1214202433920004</v>
      </c>
      <c r="H107" s="26">
        <f>IF(G107="","",G107/SUM(G107:G114))</f>
        <v>0.39865137628395847</v>
      </c>
      <c r="I107" s="10">
        <f>IF(G107="","",G107/G108)</f>
        <v>1.5814353499406881</v>
      </c>
      <c r="J107" s="9">
        <f>IF(G107="","",(G107+G108)/(G109+G110))</f>
        <v>2.5474392742171497</v>
      </c>
      <c r="K107" s="9">
        <f>IF(G107="","",SUM(G107:G110)/SUM(G111:G114))</f>
        <v>9.6586454183266959</v>
      </c>
      <c r="L107" s="12"/>
      <c r="M107" s="36"/>
    </row>
    <row r="108" spans="2:13" x14ac:dyDescent="0.35">
      <c r="B108" s="30"/>
      <c r="C108" s="29"/>
      <c r="D108" s="29"/>
      <c r="E108" s="29"/>
      <c r="F108" s="29">
        <v>2</v>
      </c>
      <c r="G108" s="41">
        <v>4.5031371302399998</v>
      </c>
      <c r="H108" s="41">
        <f>IF(G108="","",G108/SUM(G107:G114))</f>
        <v>0.25208199392969804</v>
      </c>
      <c r="I108" s="22"/>
      <c r="J108" s="23"/>
      <c r="K108" s="36"/>
      <c r="L108" s="24"/>
      <c r="M108" s="23"/>
    </row>
    <row r="109" spans="2:13" x14ac:dyDescent="0.35">
      <c r="B109" s="30"/>
      <c r="C109" s="29"/>
      <c r="D109" s="29"/>
      <c r="E109" s="29"/>
      <c r="F109" s="29">
        <v>3</v>
      </c>
      <c r="G109" s="41">
        <v>3.2539572750720001</v>
      </c>
      <c r="H109" s="41">
        <f>IF(G109="","",G109/SUM(G107:G114))</f>
        <v>0.182153910560232</v>
      </c>
      <c r="I109" s="22"/>
      <c r="J109" s="23"/>
      <c r="K109" s="36"/>
      <c r="L109" s="24"/>
      <c r="M109" s="23"/>
    </row>
    <row r="110" spans="2:13" x14ac:dyDescent="0.35">
      <c r="B110" s="30"/>
      <c r="C110" s="29"/>
      <c r="D110" s="29"/>
      <c r="E110" s="29"/>
      <c r="F110" s="29">
        <v>4</v>
      </c>
      <c r="G110" s="41">
        <v>1.309275101568</v>
      </c>
      <c r="H110" s="41">
        <f>IF(G110="","",G110/SUM(G107:G114))</f>
        <v>7.329216691834993E-2</v>
      </c>
      <c r="I110" s="22"/>
      <c r="J110" s="23"/>
      <c r="K110" s="36"/>
      <c r="L110" s="24"/>
      <c r="M110" s="23"/>
    </row>
    <row r="111" spans="2:13" x14ac:dyDescent="0.35">
      <c r="B111" s="30"/>
      <c r="C111" s="29"/>
      <c r="D111" s="29"/>
      <c r="E111" s="29"/>
      <c r="F111" s="29">
        <v>5</v>
      </c>
      <c r="G111" s="41">
        <v>0.28925845267200001</v>
      </c>
      <c r="H111" s="41">
        <f>IF(G111="","",G111/SUM(G107:G114))</f>
        <v>1.6192455481961032E-2</v>
      </c>
      <c r="I111" s="22"/>
      <c r="J111" s="23"/>
      <c r="K111" s="36"/>
      <c r="L111" s="24"/>
      <c r="M111" s="23"/>
    </row>
    <row r="112" spans="2:13" x14ac:dyDescent="0.35">
      <c r="B112" s="30"/>
      <c r="C112" s="29"/>
      <c r="D112" s="29"/>
      <c r="E112" s="29"/>
      <c r="F112" s="29">
        <v>6</v>
      </c>
      <c r="G112" s="41">
        <v>0.159185630464</v>
      </c>
      <c r="H112" s="41">
        <f>IF(G112="","",G112/SUM(G107:G114))</f>
        <v>8.9110835339323863E-3</v>
      </c>
      <c r="I112" s="22"/>
      <c r="J112" s="23"/>
      <c r="K112" s="36"/>
      <c r="L112" s="24"/>
      <c r="M112" s="23"/>
    </row>
    <row r="113" spans="1:13" x14ac:dyDescent="0.35">
      <c r="B113" s="30"/>
      <c r="C113" s="29"/>
      <c r="D113" s="29"/>
      <c r="E113" s="29"/>
      <c r="F113" s="29">
        <v>7</v>
      </c>
      <c r="G113" s="41">
        <v>0.171204679744</v>
      </c>
      <c r="H113" s="41">
        <f>IF(G113="","",G113/SUM(G107:G114))</f>
        <v>9.5839002437091616E-3</v>
      </c>
      <c r="I113" s="22"/>
      <c r="J113" s="23"/>
      <c r="K113" s="36"/>
      <c r="L113" s="24"/>
      <c r="M113" s="23"/>
    </row>
    <row r="114" spans="1:13" ht="15" thickBot="1" x14ac:dyDescent="0.4">
      <c r="B114" s="13"/>
      <c r="C114" s="14"/>
      <c r="D114" s="14"/>
      <c r="E114" s="14"/>
      <c r="F114" s="14">
        <v>8</v>
      </c>
      <c r="G114" s="32">
        <v>1.0563408867199999</v>
      </c>
      <c r="H114" s="32">
        <f>IF(G114="","",G114/SUM(G107:G114))</f>
        <v>5.9133113048158707E-2</v>
      </c>
      <c r="I114" s="16"/>
      <c r="J114" s="17"/>
      <c r="K114" s="15"/>
      <c r="L114" s="18"/>
      <c r="M114" s="23"/>
    </row>
    <row r="115" spans="1:13" x14ac:dyDescent="0.35">
      <c r="B115" s="7" t="s">
        <v>31</v>
      </c>
      <c r="C115" s="8">
        <v>2</v>
      </c>
      <c r="D115" s="8">
        <v>6.3399999999999998E-2</v>
      </c>
      <c r="E115" s="8">
        <v>0.20979999999999999</v>
      </c>
      <c r="F115" s="8">
        <v>1</v>
      </c>
      <c r="G115" s="26">
        <v>4.3404366513279999</v>
      </c>
      <c r="H115" s="26">
        <f>IF(G115="","",G115/SUM(G115:G122))</f>
        <v>0.34762730890907245</v>
      </c>
      <c r="I115" s="10">
        <f>IF(G115="","",G115/G116)</f>
        <v>1.131168227402537</v>
      </c>
      <c r="J115" s="9">
        <f>IF(G115="","",(G115+G116)/(G117+G118))</f>
        <v>2.9858565180980734</v>
      </c>
      <c r="K115" s="9">
        <f>IF(G115="","",SUM(G115:G118)/SUM(G119:G122))</f>
        <v>6.9550251664231189</v>
      </c>
      <c r="L115" s="12"/>
      <c r="M115" s="36"/>
    </row>
    <row r="116" spans="1:13" x14ac:dyDescent="0.35">
      <c r="B116" s="30"/>
      <c r="C116" s="29"/>
      <c r="D116" s="29"/>
      <c r="E116" s="29"/>
      <c r="F116" s="29">
        <v>2</v>
      </c>
      <c r="G116" s="41">
        <v>3.837127445928</v>
      </c>
      <c r="H116" s="41">
        <f>IF(G116="","",G116/SUM(G115:G122))</f>
        <v>0.30731707317073176</v>
      </c>
      <c r="I116" s="22"/>
      <c r="J116" s="23"/>
      <c r="K116" s="36"/>
      <c r="L116" s="24"/>
      <c r="M116" s="23"/>
    </row>
    <row r="117" spans="1:13" x14ac:dyDescent="0.35">
      <c r="B117" s="30"/>
      <c r="C117" s="29"/>
      <c r="D117" s="29"/>
      <c r="E117" s="29"/>
      <c r="F117" s="29">
        <v>3</v>
      </c>
      <c r="G117" s="41">
        <v>1.6666542801599999</v>
      </c>
      <c r="H117" s="41">
        <f>IF(G117="","",G117/SUM(G115:G122))</f>
        <v>0.1334830084702521</v>
      </c>
      <c r="I117" s="22"/>
      <c r="J117" s="23"/>
      <c r="K117" s="36"/>
      <c r="L117" s="24"/>
      <c r="M117" s="23"/>
    </row>
    <row r="118" spans="1:13" x14ac:dyDescent="0.35">
      <c r="B118" s="30"/>
      <c r="C118" s="29"/>
      <c r="D118" s="29"/>
      <c r="E118" s="29"/>
      <c r="F118" s="29">
        <v>4</v>
      </c>
      <c r="G118" s="41">
        <v>1.0721123175280001</v>
      </c>
      <c r="H118" s="41">
        <f>IF(G118="","",G118/SUM(G115:G122))</f>
        <v>8.5865904684151464E-2</v>
      </c>
      <c r="I118" s="22"/>
      <c r="J118" s="23"/>
      <c r="K118" s="36"/>
      <c r="L118" s="24"/>
      <c r="M118" s="23"/>
    </row>
    <row r="119" spans="1:13" x14ac:dyDescent="0.35">
      <c r="B119" s="30"/>
      <c r="C119" s="29"/>
      <c r="D119" s="29"/>
      <c r="E119" s="29"/>
      <c r="F119" s="29">
        <v>5</v>
      </c>
      <c r="G119" s="41">
        <v>0.70845548912</v>
      </c>
      <c r="H119" s="41">
        <f>IF(G119="","",G119/SUM(G115:G122))</f>
        <v>5.6740483722828874E-2</v>
      </c>
      <c r="I119" s="22"/>
      <c r="J119" s="23"/>
      <c r="K119" s="36"/>
      <c r="L119" s="24"/>
      <c r="M119" s="23"/>
    </row>
    <row r="120" spans="1:13" x14ac:dyDescent="0.35">
      <c r="B120" s="30"/>
      <c r="C120" s="29"/>
      <c r="D120" s="29"/>
      <c r="E120" s="29"/>
      <c r="F120" s="29">
        <v>6</v>
      </c>
      <c r="G120" s="41">
        <v>0.33027277478400002</v>
      </c>
      <c r="H120" s="41">
        <f>IF(G120="","",G120/SUM(G115:G122))</f>
        <v>2.6451678742728857E-2</v>
      </c>
      <c r="I120" s="22"/>
      <c r="J120" s="23"/>
      <c r="K120" s="36"/>
      <c r="L120" s="24"/>
      <c r="M120" s="23"/>
    </row>
    <row r="121" spans="1:13" x14ac:dyDescent="0.35">
      <c r="B121" s="30"/>
      <c r="C121" s="29"/>
      <c r="D121" s="29"/>
      <c r="E121" s="29"/>
      <c r="F121" s="29">
        <v>7</v>
      </c>
      <c r="G121" s="41">
        <v>0.25229170295999997</v>
      </c>
      <c r="H121" s="41">
        <f>IF(G121="","",G121/SUM(G115:G122))</f>
        <v>2.0206143484028986E-2</v>
      </c>
      <c r="I121" s="22"/>
      <c r="J121" s="23"/>
      <c r="K121" s="36"/>
      <c r="L121" s="24"/>
      <c r="M121" s="23"/>
    </row>
    <row r="122" spans="1:13" ht="15" thickBot="1" x14ac:dyDescent="0.4">
      <c r="B122" s="13"/>
      <c r="C122" s="14"/>
      <c r="D122" s="14"/>
      <c r="E122" s="14"/>
      <c r="F122" s="14">
        <v>8</v>
      </c>
      <c r="G122" s="32">
        <v>0.27854023367199998</v>
      </c>
      <c r="H122" s="41">
        <f>IF(G122="","",G122/SUM(G115:G122))</f>
        <v>2.2308398816205739E-2</v>
      </c>
      <c r="I122" s="16"/>
      <c r="J122" s="17"/>
      <c r="K122" s="15"/>
      <c r="L122" s="18"/>
      <c r="M122" s="23"/>
    </row>
    <row r="123" spans="1:13" ht="15" thickBot="1" x14ac:dyDescent="0.4">
      <c r="A123" s="2" t="s">
        <v>35</v>
      </c>
      <c r="B123" s="7" t="s">
        <v>11</v>
      </c>
      <c r="C123" s="8">
        <v>5</v>
      </c>
      <c r="D123" s="8">
        <v>6.9900000000000004E-2</v>
      </c>
      <c r="E123" s="8">
        <v>0.20979999999999999</v>
      </c>
      <c r="F123" s="8">
        <v>1</v>
      </c>
      <c r="G123" s="33">
        <v>11.332376576919</v>
      </c>
      <c r="H123" s="26">
        <f>IF(G123="","",G123/SUM(G123:G138))</f>
        <v>0.24650644478288328</v>
      </c>
      <c r="I123" s="9">
        <f>IF(G123="","",G123/G124)</f>
        <v>1.5292897635617828</v>
      </c>
      <c r="J123" s="11">
        <f>IF(G123="","",(G123+G124)/(G125+G126))</f>
        <v>2.1359956406663554</v>
      </c>
      <c r="K123" s="11">
        <f>IF(G123="","",SUM(G123:G126)/SUM(G127:G130))</f>
        <v>2.4122032274482801</v>
      </c>
      <c r="L123" s="12">
        <f>IF(G123="","",SUM(G123:G130)/SUM(G131:G138))</f>
        <v>5.5234564311330807</v>
      </c>
      <c r="M123" s="36"/>
    </row>
    <row r="124" spans="1:13" x14ac:dyDescent="0.35">
      <c r="B124" s="30"/>
      <c r="C124" s="29"/>
      <c r="D124" s="29"/>
      <c r="E124" s="29"/>
      <c r="F124" s="29">
        <v>2</v>
      </c>
      <c r="G124" s="34">
        <v>7.4102219520029999</v>
      </c>
      <c r="H124" s="41">
        <f>IF(G124="","",G124/SUM(G123:G138))</f>
        <v>0.16119014895434791</v>
      </c>
      <c r="I124" s="36"/>
      <c r="J124" s="23"/>
      <c r="K124" s="23"/>
      <c r="L124" s="24"/>
      <c r="M124" s="23"/>
    </row>
    <row r="125" spans="1:13" x14ac:dyDescent="0.35">
      <c r="B125" s="30"/>
      <c r="C125" s="29"/>
      <c r="D125" s="29"/>
      <c r="E125" s="29"/>
      <c r="F125" s="29">
        <v>3</v>
      </c>
      <c r="G125" s="34">
        <v>5.124347613396</v>
      </c>
      <c r="H125" s="41">
        <f>IF(G125="","",G125/SUM(G123:G138))</f>
        <v>0.11146688458823968</v>
      </c>
      <c r="I125" s="36"/>
      <c r="J125" s="23"/>
      <c r="K125" s="23"/>
      <c r="L125" s="24"/>
      <c r="M125" s="23"/>
    </row>
    <row r="126" spans="1:13" x14ac:dyDescent="0.35">
      <c r="B126" s="30"/>
      <c r="C126" s="29"/>
      <c r="D126" s="29"/>
      <c r="E126" s="29"/>
      <c r="F126" s="29">
        <v>4</v>
      </c>
      <c r="G126" s="34">
        <v>3.6502950741119999</v>
      </c>
      <c r="H126" s="41">
        <f>IF(G126="","",G126/SUM(G123:G138))</f>
        <v>7.9402696779465848E-2</v>
      </c>
      <c r="I126" s="36"/>
      <c r="J126" s="23"/>
      <c r="K126" s="23"/>
      <c r="L126" s="24"/>
      <c r="M126" s="23"/>
    </row>
    <row r="127" spans="1:13" x14ac:dyDescent="0.35">
      <c r="B127" s="30"/>
      <c r="C127" s="29"/>
      <c r="D127" s="29"/>
      <c r="E127" s="29"/>
      <c r="F127" s="29">
        <v>5</v>
      </c>
      <c r="G127" s="34">
        <v>3.0532969650599999</v>
      </c>
      <c r="H127" s="41">
        <f>IF(G127="","",G127/SUM(G123:G138))</f>
        <v>6.641655213402177E-2</v>
      </c>
      <c r="I127" s="36"/>
      <c r="J127" s="23"/>
      <c r="K127" s="23"/>
      <c r="L127" s="24"/>
      <c r="M127" s="23"/>
    </row>
    <row r="128" spans="1:13" x14ac:dyDescent="0.35">
      <c r="B128" s="30"/>
      <c r="C128" s="29"/>
      <c r="D128" s="29"/>
      <c r="E128" s="29"/>
      <c r="F128" s="29">
        <v>6</v>
      </c>
      <c r="G128" s="34">
        <v>3.1492674848790001</v>
      </c>
      <c r="H128" s="41">
        <f>IF(G128="","",G128/SUM(G123:G138))</f>
        <v>6.8504141748077715E-2</v>
      </c>
      <c r="I128" s="36"/>
      <c r="J128" s="23"/>
      <c r="K128" s="23"/>
      <c r="L128" s="24"/>
      <c r="M128" s="23"/>
    </row>
    <row r="129" spans="2:13" x14ac:dyDescent="0.35">
      <c r="B129" s="30"/>
      <c r="C129" s="29"/>
      <c r="D129" s="29"/>
      <c r="E129" s="29"/>
      <c r="F129" s="29">
        <v>7</v>
      </c>
      <c r="G129" s="34">
        <v>2.5423649449560002</v>
      </c>
      <c r="H129" s="41">
        <f>IF(G129="","",G129/SUM(G123:G138))</f>
        <v>5.5302551911147441E-2</v>
      </c>
      <c r="I129" s="36"/>
      <c r="J129" s="23"/>
      <c r="K129" s="23"/>
      <c r="L129" s="24"/>
      <c r="M129" s="23"/>
    </row>
    <row r="130" spans="2:13" x14ac:dyDescent="0.35">
      <c r="B130" s="30"/>
      <c r="C130" s="29"/>
      <c r="D130" s="29"/>
      <c r="E130" s="29"/>
      <c r="F130" s="29">
        <v>8</v>
      </c>
      <c r="G130" s="34">
        <v>2.6625842438039999</v>
      </c>
      <c r="H130" s="41">
        <f>IF(G130="","",G130/SUM(G123:G138))</f>
        <v>5.7917610787117865E-2</v>
      </c>
      <c r="I130" s="36"/>
      <c r="J130" s="23"/>
      <c r="K130" s="23"/>
      <c r="L130" s="24"/>
      <c r="M130" s="23"/>
    </row>
    <row r="131" spans="2:13" x14ac:dyDescent="0.35">
      <c r="B131" s="30"/>
      <c r="C131" s="29"/>
      <c r="D131" s="29"/>
      <c r="E131" s="29"/>
      <c r="F131" s="29">
        <v>9</v>
      </c>
      <c r="G131" s="34">
        <v>0.93955480434899996</v>
      </c>
      <c r="H131" s="41">
        <f>IF(G131="","",G131/SUM(G123:G138))</f>
        <v>2.0437576613053007E-2</v>
      </c>
      <c r="I131" s="36"/>
      <c r="J131" s="23"/>
      <c r="K131" s="23"/>
      <c r="L131" s="24"/>
      <c r="M131" s="36"/>
    </row>
    <row r="132" spans="2:13" x14ac:dyDescent="0.35">
      <c r="B132" s="30"/>
      <c r="C132" s="29"/>
      <c r="D132" s="29"/>
      <c r="E132" s="29"/>
      <c r="F132" s="29">
        <v>10</v>
      </c>
      <c r="G132" s="34">
        <v>0.87261451294500003</v>
      </c>
      <c r="H132" s="41">
        <f>IF(G132="","",G132/SUM(G123:G138))</f>
        <v>1.8981464284387656E-2</v>
      </c>
      <c r="I132" s="36"/>
      <c r="J132" s="23"/>
      <c r="K132" s="23"/>
      <c r="L132" s="24"/>
      <c r="M132" s="23"/>
    </row>
    <row r="133" spans="2:13" x14ac:dyDescent="0.35">
      <c r="B133" s="30"/>
      <c r="C133" s="29"/>
      <c r="D133" s="29"/>
      <c r="E133" s="29"/>
      <c r="F133" s="29">
        <v>11</v>
      </c>
      <c r="G133" s="34">
        <v>1.1827256588370001</v>
      </c>
      <c r="H133" s="41">
        <f>IF(G133="","",G133/SUM(G123:G138))</f>
        <v>2.5727127521265932E-2</v>
      </c>
      <c r="I133" s="36"/>
      <c r="J133" s="23"/>
      <c r="K133" s="23"/>
      <c r="L133" s="24"/>
      <c r="M133" s="23"/>
    </row>
    <row r="134" spans="2:13" x14ac:dyDescent="0.35">
      <c r="B134" s="30"/>
      <c r="C134" s="29"/>
      <c r="D134" s="29"/>
      <c r="E134" s="29"/>
      <c r="F134" s="29">
        <v>12</v>
      </c>
      <c r="G134" s="34">
        <v>0.32069864096099998</v>
      </c>
      <c r="H134" s="41">
        <f>IF(G134="","",G134/SUM(G123:G138))</f>
        <v>6.9759667174324877E-3</v>
      </c>
      <c r="I134" s="36"/>
      <c r="J134" s="23"/>
      <c r="K134" s="23"/>
      <c r="L134" s="24"/>
      <c r="M134" s="23"/>
    </row>
    <row r="135" spans="2:13" x14ac:dyDescent="0.35">
      <c r="B135" s="30"/>
      <c r="C135" s="29"/>
      <c r="D135" s="29"/>
      <c r="E135" s="29"/>
      <c r="F135" s="29">
        <v>13</v>
      </c>
      <c r="G135" s="34">
        <v>0.768788754849</v>
      </c>
      <c r="H135" s="41">
        <f>IF(G135="","",G135/SUM(G123:G138))</f>
        <v>1.6723004346049553E-2</v>
      </c>
      <c r="I135" s="36"/>
      <c r="J135" s="23"/>
      <c r="K135" s="23"/>
      <c r="L135" s="24"/>
      <c r="M135" s="23"/>
    </row>
    <row r="136" spans="2:13" x14ac:dyDescent="0.35">
      <c r="B136" s="30"/>
      <c r="C136" s="29"/>
      <c r="D136" s="29"/>
      <c r="E136" s="29"/>
      <c r="F136" s="29">
        <v>14</v>
      </c>
      <c r="G136" s="34">
        <v>1.002396710565</v>
      </c>
      <c r="H136" s="41">
        <f>IF(G136="","",G136/SUM(G123:G138))</f>
        <v>2.1804539207310281E-2</v>
      </c>
      <c r="I136" s="36"/>
      <c r="J136" s="23"/>
      <c r="K136" s="23"/>
      <c r="L136" s="24"/>
      <c r="M136" s="23"/>
    </row>
    <row r="137" spans="2:13" x14ac:dyDescent="0.35">
      <c r="B137" s="30"/>
      <c r="C137" s="29"/>
      <c r="D137" s="29"/>
      <c r="E137" s="29"/>
      <c r="F137" s="29">
        <v>15</v>
      </c>
      <c r="G137" s="34">
        <v>0.94262859324000003</v>
      </c>
      <c r="H137" s="41">
        <f>IF(G137="","",G137/SUM(G123:G138))</f>
        <v>2.0504438913859072E-2</v>
      </c>
      <c r="I137" s="36"/>
      <c r="J137" s="23"/>
      <c r="K137" s="23"/>
      <c r="L137" s="24"/>
      <c r="M137" s="23"/>
    </row>
    <row r="138" spans="2:13" ht="15" thickBot="1" x14ac:dyDescent="0.4">
      <c r="B138" s="13"/>
      <c r="C138" s="14"/>
      <c r="D138" s="14"/>
      <c r="E138" s="14"/>
      <c r="F138" s="14">
        <v>16</v>
      </c>
      <c r="G138" s="27">
        <v>1.01776565502</v>
      </c>
      <c r="H138" s="32">
        <f>IF(G138="","",G138/SUM(G123:G138))</f>
        <v>2.2138850711340592E-2</v>
      </c>
      <c r="I138" s="15"/>
      <c r="J138" s="17"/>
      <c r="K138" s="17"/>
      <c r="L138" s="18"/>
      <c r="M138" s="23"/>
    </row>
    <row r="139" spans="2:13" x14ac:dyDescent="0.35">
      <c r="B139" s="7" t="s">
        <v>12</v>
      </c>
      <c r="C139" s="8">
        <v>5</v>
      </c>
      <c r="D139" s="8">
        <v>6.9900000000000004E-2</v>
      </c>
      <c r="E139" s="8">
        <v>0.20979999999999999</v>
      </c>
      <c r="F139" s="8">
        <v>1</v>
      </c>
      <c r="G139" s="33">
        <v>7.0990862098139997</v>
      </c>
      <c r="H139" s="26">
        <f>IF(G139="","",G139/SUM(G139:G154))</f>
        <v>0.19532960578865757</v>
      </c>
      <c r="I139" s="9">
        <f>IF(G139="","",G139/G140)</f>
        <v>1.1082911223673686</v>
      </c>
      <c r="J139" s="11">
        <f>IF(G139="","",(G139+G140)/(G141+G142))</f>
        <v>1.7803241782980641</v>
      </c>
      <c r="K139" s="11">
        <f>IF(G139="","",SUM(G139:G142)/SUM(G143:G146))</f>
        <v>2.5731727643970332</v>
      </c>
      <c r="L139" s="12">
        <f>IF(G139="","",SUM(G139:G146)/SUM(G147:G154))</f>
        <v>4.1492790090002902</v>
      </c>
      <c r="M139" s="23"/>
    </row>
    <row r="140" spans="2:13" x14ac:dyDescent="0.35">
      <c r="B140" s="30"/>
      <c r="C140" s="29"/>
      <c r="D140" s="29"/>
      <c r="E140" s="29"/>
      <c r="F140" s="29">
        <v>2</v>
      </c>
      <c r="G140" s="34">
        <v>6.4054345167450002</v>
      </c>
      <c r="H140" s="41">
        <f>IF(G140="","",G140/SUM(G139:G154))</f>
        <v>0.17624395057087816</v>
      </c>
      <c r="I140" s="36"/>
      <c r="J140" s="23"/>
      <c r="K140" s="23"/>
      <c r="L140" s="24"/>
      <c r="M140" s="23"/>
    </row>
    <row r="141" spans="2:13" x14ac:dyDescent="0.35">
      <c r="B141" s="30"/>
      <c r="C141" s="29"/>
      <c r="D141" s="29"/>
      <c r="E141" s="29"/>
      <c r="F141" s="29">
        <v>3</v>
      </c>
      <c r="G141" s="34">
        <v>4.2107492485710001</v>
      </c>
      <c r="H141" s="41">
        <f>IF(G141="","",G141/SUM(G139:G154))</f>
        <v>0.11585772682422589</v>
      </c>
      <c r="I141" s="36"/>
      <c r="J141" s="23"/>
      <c r="K141" s="23"/>
      <c r="L141" s="24"/>
      <c r="M141" s="23"/>
    </row>
    <row r="142" spans="2:13" x14ac:dyDescent="0.35">
      <c r="B142" s="30"/>
      <c r="C142" s="29"/>
      <c r="D142" s="29"/>
      <c r="E142" s="29"/>
      <c r="F142" s="29">
        <v>4</v>
      </c>
      <c r="G142" s="34">
        <v>3.3746786702190001</v>
      </c>
      <c r="H142" s="41">
        <f>IF(G142="","",G142/SUM(G139:G154))</f>
        <v>9.2853451111215513E-2</v>
      </c>
      <c r="I142" s="36"/>
      <c r="J142" s="23"/>
      <c r="K142" s="23"/>
      <c r="L142" s="24"/>
      <c r="M142" s="23"/>
    </row>
    <row r="143" spans="2:13" x14ac:dyDescent="0.35">
      <c r="B143" s="30"/>
      <c r="C143" s="29"/>
      <c r="D143" s="29"/>
      <c r="E143" s="29"/>
      <c r="F143" s="29">
        <v>5</v>
      </c>
      <c r="G143" s="34">
        <v>2.516408505432</v>
      </c>
      <c r="H143" s="41">
        <f>IF(G143="","",G143/SUM(G139:G154))</f>
        <v>6.9238359253864581E-2</v>
      </c>
      <c r="I143" s="36"/>
      <c r="J143" s="23"/>
      <c r="K143" s="23"/>
      <c r="L143" s="24"/>
      <c r="M143" s="23"/>
    </row>
    <row r="144" spans="2:13" x14ac:dyDescent="0.35">
      <c r="B144" s="30"/>
      <c r="C144" s="29"/>
      <c r="D144" s="29"/>
      <c r="E144" s="29"/>
      <c r="F144" s="29">
        <v>6</v>
      </c>
      <c r="G144" s="34">
        <v>2.2544533854990001</v>
      </c>
      <c r="H144" s="41">
        <f>IF(G144="","",G144/SUM(G139:G154))</f>
        <v>6.2030728750646053E-2</v>
      </c>
      <c r="I144" s="36"/>
      <c r="J144" s="23"/>
      <c r="K144" s="23"/>
      <c r="L144" s="24"/>
      <c r="M144" s="23"/>
    </row>
    <row r="145" spans="2:13" x14ac:dyDescent="0.35">
      <c r="B145" s="30"/>
      <c r="C145" s="29"/>
      <c r="D145" s="29"/>
      <c r="E145" s="29"/>
      <c r="F145" s="29">
        <v>7</v>
      </c>
      <c r="G145" s="34">
        <v>2.553293972124</v>
      </c>
      <c r="H145" s="41">
        <f>IF(G145="","",G145/SUM(G139:G154))</f>
        <v>7.0253253770615032E-2</v>
      </c>
      <c r="I145" s="36"/>
      <c r="J145" s="23"/>
      <c r="K145" s="23"/>
      <c r="L145" s="24"/>
      <c r="M145" s="23"/>
    </row>
    <row r="146" spans="2:13" x14ac:dyDescent="0.35">
      <c r="B146" s="30"/>
      <c r="C146" s="29"/>
      <c r="D146" s="29"/>
      <c r="E146" s="29"/>
      <c r="F146" s="29">
        <v>8</v>
      </c>
      <c r="G146" s="34">
        <v>0.87193144874700002</v>
      </c>
      <c r="H146" s="41">
        <f>IF(G146="","",G146/SUM(G139:G154))</f>
        <v>2.3990978715406661E-2</v>
      </c>
      <c r="I146" s="36"/>
      <c r="J146" s="23"/>
      <c r="K146" s="23"/>
      <c r="L146" s="24"/>
      <c r="M146" s="23"/>
    </row>
    <row r="147" spans="2:13" x14ac:dyDescent="0.35">
      <c r="B147" s="30"/>
      <c r="C147" s="29"/>
      <c r="D147" s="29"/>
      <c r="E147" s="29"/>
      <c r="F147" s="29">
        <v>9</v>
      </c>
      <c r="G147" s="34">
        <v>0.77288714003699999</v>
      </c>
      <c r="H147" s="41">
        <f>IF(G147="","",G147/SUM(G139:G154))</f>
        <v>2.1265798994502653E-2</v>
      </c>
      <c r="I147" s="36"/>
      <c r="J147" s="23"/>
      <c r="K147" s="23"/>
      <c r="L147" s="24"/>
      <c r="M147" s="23"/>
    </row>
    <row r="148" spans="2:13" x14ac:dyDescent="0.35">
      <c r="B148" s="30"/>
      <c r="C148" s="29"/>
      <c r="D148" s="29"/>
      <c r="E148" s="29"/>
      <c r="F148" s="29">
        <v>10</v>
      </c>
      <c r="G148" s="34">
        <v>1.1243236699079999</v>
      </c>
      <c r="H148" s="41">
        <f>IF(G148="","",G148/SUM(G139:G154))</f>
        <v>3.0935488417986181E-2</v>
      </c>
      <c r="I148" s="36"/>
      <c r="J148" s="23"/>
      <c r="K148" s="23"/>
      <c r="L148" s="24"/>
      <c r="M148" s="23"/>
    </row>
    <row r="149" spans="2:13" x14ac:dyDescent="0.35">
      <c r="B149" s="30"/>
      <c r="C149" s="29"/>
      <c r="D149" s="29"/>
      <c r="E149" s="29"/>
      <c r="F149" s="29">
        <v>11</v>
      </c>
      <c r="G149" s="34">
        <v>0.87842055862799995</v>
      </c>
      <c r="H149" s="41">
        <f>IF(G149="","",G149/SUM(G139:G154))</f>
        <v>2.4169524972983129E-2</v>
      </c>
      <c r="I149" s="36"/>
      <c r="J149" s="23"/>
      <c r="K149" s="23"/>
      <c r="L149" s="24"/>
      <c r="M149" s="23"/>
    </row>
    <row r="150" spans="2:13" x14ac:dyDescent="0.35">
      <c r="B150" s="30"/>
      <c r="C150" s="29"/>
      <c r="D150" s="29"/>
      <c r="E150" s="29"/>
      <c r="F150" s="29">
        <v>12</v>
      </c>
      <c r="G150" s="34">
        <v>1.1017825513740001</v>
      </c>
      <c r="H150" s="41">
        <f>IF(G150="","",G150/SUM(G139:G154))</f>
        <v>3.0315275102194238E-2</v>
      </c>
      <c r="I150" s="36"/>
      <c r="J150" s="23"/>
      <c r="K150" s="23"/>
      <c r="L150" s="24"/>
      <c r="M150" s="23"/>
    </row>
    <row r="151" spans="2:13" x14ac:dyDescent="0.35">
      <c r="B151" s="30"/>
      <c r="C151" s="29"/>
      <c r="D151" s="29"/>
      <c r="E151" s="29"/>
      <c r="F151" s="29">
        <v>13</v>
      </c>
      <c r="G151" s="34">
        <v>0.284154706368</v>
      </c>
      <c r="H151" s="41">
        <f>IF(G151="","",G151/SUM(G139:G154))</f>
        <v>7.8184466475590842E-3</v>
      </c>
      <c r="I151" s="36"/>
      <c r="J151" s="23"/>
      <c r="K151" s="23"/>
      <c r="L151" s="24"/>
      <c r="M151" s="23"/>
    </row>
    <row r="152" spans="2:13" x14ac:dyDescent="0.35">
      <c r="B152" s="30"/>
      <c r="C152" s="29"/>
      <c r="D152" s="29"/>
      <c r="E152" s="29"/>
      <c r="F152" s="29">
        <v>14</v>
      </c>
      <c r="G152" s="34">
        <v>1.067970873573</v>
      </c>
      <c r="H152" s="41">
        <f>IF(G152="","",G152/SUM(G139:G154))</f>
        <v>2.9384955128506317E-2</v>
      </c>
      <c r="I152" s="36"/>
      <c r="J152" s="23"/>
      <c r="K152" s="23"/>
      <c r="L152" s="24"/>
      <c r="M152" s="23"/>
    </row>
    <row r="153" spans="2:13" x14ac:dyDescent="0.35">
      <c r="B153" s="30"/>
      <c r="C153" s="29"/>
      <c r="D153" s="29"/>
      <c r="E153" s="29"/>
      <c r="F153" s="29">
        <v>15</v>
      </c>
      <c r="G153" s="34">
        <v>1.510254941778</v>
      </c>
      <c r="H153" s="41">
        <f>IF(G153="","",G153/SUM(G139:G154))</f>
        <v>4.1554292158060419E-2</v>
      </c>
      <c r="I153" s="36"/>
      <c r="J153" s="23"/>
      <c r="K153" s="23"/>
      <c r="L153" s="24"/>
      <c r="M153" s="23"/>
    </row>
    <row r="154" spans="2:13" ht="15" thickBot="1" x14ac:dyDescent="0.4">
      <c r="B154" s="13"/>
      <c r="C154" s="14"/>
      <c r="D154" s="14"/>
      <c r="E154" s="14"/>
      <c r="F154" s="14">
        <v>16</v>
      </c>
      <c r="G154" s="27">
        <v>0.31830791626799998</v>
      </c>
      <c r="H154" s="32">
        <f>IF(G154="","",G154/SUM(G139:G154))</f>
        <v>8.7581637926983959E-3</v>
      </c>
      <c r="I154" s="15"/>
      <c r="J154" s="17"/>
      <c r="K154" s="17"/>
      <c r="L154" s="18"/>
      <c r="M154" s="23"/>
    </row>
    <row r="155" spans="2:13" x14ac:dyDescent="0.35">
      <c r="B155" s="7" t="s">
        <v>37</v>
      </c>
      <c r="C155" s="8">
        <v>5</v>
      </c>
      <c r="D155" s="8">
        <v>6.9900000000000004E-2</v>
      </c>
      <c r="E155" s="8">
        <v>0.20979999999999999</v>
      </c>
      <c r="F155" s="8">
        <v>1</v>
      </c>
      <c r="G155" s="33">
        <v>7.7903471781900002</v>
      </c>
      <c r="H155" s="26">
        <f>IF(G155="","",G155/SUM(G155:G170))</f>
        <v>0.19945087614983734</v>
      </c>
      <c r="I155" s="9">
        <f>IF(G155="","",G155/G156)</f>
        <v>1.0486392055902904</v>
      </c>
      <c r="J155" s="11">
        <f>IF(G155="","",(G155+G156)/(G157+G158))</f>
        <v>1.738937017092016</v>
      </c>
      <c r="K155" s="11">
        <f>IF(G155="","",SUM(G155:G158)/SUM(G159:G162))</f>
        <v>2.9535431745497389</v>
      </c>
      <c r="L155" s="12">
        <f>IF(G155="","",SUM(G155:G162)/SUM(G163:G170))</f>
        <v>4.6027826768567515</v>
      </c>
      <c r="M155" s="23"/>
    </row>
    <row r="156" spans="2:13" x14ac:dyDescent="0.35">
      <c r="B156" s="30"/>
      <c r="C156" s="29"/>
      <c r="D156" s="29"/>
      <c r="E156" s="29"/>
      <c r="F156" s="29">
        <v>2</v>
      </c>
      <c r="G156" s="34">
        <v>7.4290062174480003</v>
      </c>
      <c r="H156" s="41">
        <f>IF(G156="","",G156/SUM(G155:G170))</f>
        <v>0.1901997131964604</v>
      </c>
      <c r="I156" s="36"/>
      <c r="J156" s="23"/>
      <c r="K156" s="23"/>
      <c r="L156" s="24"/>
      <c r="M156" s="23"/>
    </row>
    <row r="157" spans="2:13" x14ac:dyDescent="0.35">
      <c r="B157" s="30"/>
      <c r="C157" s="29"/>
      <c r="D157" s="29"/>
      <c r="E157" s="29"/>
      <c r="F157" s="29">
        <v>3</v>
      </c>
      <c r="G157" s="34">
        <v>4.4477725252770002</v>
      </c>
      <c r="H157" s="41">
        <f>IF(G157="","",G157/SUM(G155:G170))</f>
        <v>0.11387324682592423</v>
      </c>
      <c r="I157" s="36"/>
      <c r="J157" s="23"/>
      <c r="K157" s="23"/>
      <c r="L157" s="24"/>
      <c r="M157" s="23"/>
    </row>
    <row r="158" spans="2:13" x14ac:dyDescent="0.35">
      <c r="B158" s="30"/>
      <c r="C158" s="29"/>
      <c r="D158" s="29"/>
      <c r="E158" s="29"/>
      <c r="F158" s="29">
        <v>4</v>
      </c>
      <c r="G158" s="34">
        <v>4.3043290436969999</v>
      </c>
      <c r="H158" s="41">
        <f>IF(G158="","",G158/SUM(G155:G170))</f>
        <v>0.11020076247770275</v>
      </c>
      <c r="I158" s="36"/>
      <c r="J158" s="23"/>
      <c r="K158" s="23"/>
      <c r="L158" s="24"/>
      <c r="M158" s="23"/>
    </row>
    <row r="159" spans="2:13" x14ac:dyDescent="0.35">
      <c r="B159" s="30"/>
      <c r="C159" s="29"/>
      <c r="D159" s="29"/>
      <c r="E159" s="29"/>
      <c r="F159" s="29">
        <v>5</v>
      </c>
      <c r="G159" s="34">
        <v>2.5389496239659999</v>
      </c>
      <c r="H159" s="41">
        <f>IF(G159="","",G159/SUM(G155:G170))</f>
        <v>6.5002972963519978E-2</v>
      </c>
      <c r="I159" s="36"/>
      <c r="J159" s="23"/>
      <c r="K159" s="23"/>
      <c r="L159" s="24"/>
      <c r="M159" s="23"/>
    </row>
    <row r="160" spans="2:13" x14ac:dyDescent="0.35">
      <c r="B160" s="30"/>
      <c r="C160" s="29"/>
      <c r="D160" s="29"/>
      <c r="E160" s="29"/>
      <c r="F160" s="29">
        <v>6</v>
      </c>
      <c r="G160" s="34">
        <v>1.5785613615780001</v>
      </c>
      <c r="H160" s="41">
        <f>IF(G160="","",G160/SUM(G155:G170))</f>
        <v>4.0414815851141962E-2</v>
      </c>
      <c r="I160" s="36"/>
      <c r="J160" s="23"/>
      <c r="K160" s="23"/>
      <c r="L160" s="24"/>
      <c r="M160" s="23"/>
    </row>
    <row r="161" spans="2:13" x14ac:dyDescent="0.35">
      <c r="B161" s="30"/>
      <c r="C161" s="29"/>
      <c r="D161" s="29"/>
      <c r="E161" s="29"/>
      <c r="F161" s="29">
        <v>7</v>
      </c>
      <c r="G161" s="34">
        <v>1.9064321766179999</v>
      </c>
      <c r="H161" s="41">
        <f>IF(G161="","",G161/SUM(G155:G170))</f>
        <v>4.8809065789933888E-2</v>
      </c>
      <c r="I161" s="36"/>
      <c r="J161" s="23"/>
      <c r="K161" s="23"/>
      <c r="L161" s="24"/>
      <c r="M161" s="23"/>
    </row>
    <row r="162" spans="2:13" x14ac:dyDescent="0.35">
      <c r="B162" s="30"/>
      <c r="C162" s="29"/>
      <c r="D162" s="29"/>
      <c r="E162" s="29"/>
      <c r="F162" s="29">
        <v>8</v>
      </c>
      <c r="G162" s="34">
        <v>2.0922256384739999</v>
      </c>
      <c r="H162" s="41">
        <f>IF(G162="","",G162/SUM(G155:G170))</f>
        <v>5.3565807421915974E-2</v>
      </c>
      <c r="I162" s="36"/>
      <c r="J162" s="23"/>
      <c r="K162" s="23"/>
      <c r="L162" s="24"/>
      <c r="M162" s="23"/>
    </row>
    <row r="163" spans="2:13" x14ac:dyDescent="0.35">
      <c r="B163" s="30"/>
      <c r="C163" s="29"/>
      <c r="D163" s="29"/>
      <c r="E163" s="29"/>
      <c r="F163" s="29">
        <v>9</v>
      </c>
      <c r="G163" s="34">
        <v>1.0648970846820001</v>
      </c>
      <c r="H163" s="41">
        <f>IF(G163="","",G163/SUM(G155:G170))</f>
        <v>2.7263824280367947E-2</v>
      </c>
      <c r="I163" s="36"/>
      <c r="J163" s="23"/>
      <c r="K163" s="23"/>
      <c r="L163" s="24"/>
      <c r="M163" s="23"/>
    </row>
    <row r="164" spans="2:13" x14ac:dyDescent="0.35">
      <c r="B164" s="30"/>
      <c r="C164" s="29"/>
      <c r="D164" s="29"/>
      <c r="E164" s="29"/>
      <c r="F164" s="29">
        <v>10</v>
      </c>
      <c r="G164" s="34">
        <v>1.1922885576090001</v>
      </c>
      <c r="H164" s="41">
        <f>IF(G164="","",G164/SUM(G155:G170))</f>
        <v>3.0525340142002727E-2</v>
      </c>
      <c r="I164" s="36"/>
      <c r="J164" s="23"/>
      <c r="K164" s="23"/>
      <c r="L164" s="24"/>
      <c r="M164" s="23"/>
    </row>
    <row r="165" spans="2:13" x14ac:dyDescent="0.35">
      <c r="B165" s="30"/>
      <c r="C165" s="29"/>
      <c r="D165" s="29"/>
      <c r="E165" s="29"/>
      <c r="F165" s="29">
        <v>11</v>
      </c>
      <c r="G165" s="34">
        <v>0.36680547432600002</v>
      </c>
      <c r="H165" s="41">
        <f>IF(G165="","",G165/SUM(G155:G170))</f>
        <v>9.3910671190234676E-3</v>
      </c>
      <c r="I165" s="36"/>
      <c r="J165" s="23"/>
      <c r="K165" s="23"/>
      <c r="L165" s="24"/>
      <c r="M165" s="23"/>
    </row>
    <row r="166" spans="2:13" x14ac:dyDescent="0.35">
      <c r="B166" s="30"/>
      <c r="C166" s="29"/>
      <c r="D166" s="29"/>
      <c r="E166" s="29"/>
      <c r="F166" s="29">
        <v>12</v>
      </c>
      <c r="G166" s="34">
        <v>0.94536085003199999</v>
      </c>
      <c r="H166" s="41">
        <f>IF(G166="","",G166/SUM(G155:G170))</f>
        <v>2.4203420656850053E-2</v>
      </c>
      <c r="I166" s="36"/>
      <c r="J166" s="23"/>
      <c r="K166" s="23"/>
      <c r="L166" s="24"/>
      <c r="M166" s="23"/>
    </row>
    <row r="167" spans="2:13" x14ac:dyDescent="0.35">
      <c r="B167" s="30"/>
      <c r="C167" s="29"/>
      <c r="D167" s="29"/>
      <c r="E167" s="29"/>
      <c r="F167" s="29">
        <v>13</v>
      </c>
      <c r="G167" s="34">
        <v>0.98600316981299996</v>
      </c>
      <c r="H167" s="41">
        <f>IF(G167="","",G167/SUM(G155:G170))</f>
        <v>2.5243957888846136E-2</v>
      </c>
      <c r="I167" s="36"/>
      <c r="J167" s="23"/>
      <c r="K167" s="23"/>
      <c r="L167" s="24"/>
      <c r="M167" s="23"/>
    </row>
    <row r="168" spans="2:13" x14ac:dyDescent="0.35">
      <c r="B168" s="30"/>
      <c r="C168" s="29"/>
      <c r="D168" s="29"/>
      <c r="E168" s="29"/>
      <c r="F168" s="29">
        <v>14</v>
      </c>
      <c r="G168" s="34">
        <v>1.214829676143</v>
      </c>
      <c r="H168" s="41">
        <f>IF(G168="","",G168/SUM(G155:G170))</f>
        <v>3.1102444825294666E-2</v>
      </c>
      <c r="I168" s="36"/>
      <c r="J168" s="23"/>
      <c r="K168" s="23"/>
      <c r="L168" s="24"/>
      <c r="M168" s="23"/>
    </row>
    <row r="169" spans="2:13" x14ac:dyDescent="0.35">
      <c r="B169" s="30"/>
      <c r="C169" s="29"/>
      <c r="D169" s="29"/>
      <c r="E169" s="29"/>
      <c r="F169" s="29">
        <v>15</v>
      </c>
      <c r="G169" s="34">
        <v>0.56352796334999999</v>
      </c>
      <c r="H169" s="41">
        <f>IF(G169="","",G169/SUM(G155:G170))</f>
        <v>1.4427617082298623E-2</v>
      </c>
      <c r="I169" s="36"/>
      <c r="J169" s="23"/>
      <c r="K169" s="23"/>
      <c r="L169" s="24"/>
      <c r="M169" s="23"/>
    </row>
    <row r="170" spans="2:13" ht="15" thickBot="1" x14ac:dyDescent="0.4">
      <c r="B170" s="13"/>
      <c r="C170" s="14"/>
      <c r="D170" s="14"/>
      <c r="E170" s="14"/>
      <c r="F170" s="14">
        <v>16</v>
      </c>
      <c r="G170" s="27">
        <v>0.63764042883299998</v>
      </c>
      <c r="H170" s="32">
        <f>IF(G170="","",G170/SUM(G155:G170))</f>
        <v>1.6325067328879714E-2</v>
      </c>
      <c r="I170" s="15"/>
      <c r="J170" s="17"/>
      <c r="K170" s="17"/>
      <c r="L170" s="18"/>
      <c r="M170" s="23"/>
    </row>
    <row r="171" spans="2:13" x14ac:dyDescent="0.35">
      <c r="B171" s="7" t="s">
        <v>13</v>
      </c>
      <c r="C171" s="8">
        <v>5</v>
      </c>
      <c r="D171" s="8">
        <v>6.9900000000000004E-2</v>
      </c>
      <c r="E171" s="8">
        <v>0.20979999999999999</v>
      </c>
      <c r="F171" s="8">
        <v>1</v>
      </c>
      <c r="G171" s="33">
        <v>9.9211659438509994</v>
      </c>
      <c r="H171" s="26">
        <f>IF(G171="","",G171/SUM(G171:G186))</f>
        <v>0.22897387794996296</v>
      </c>
      <c r="I171" s="9">
        <f>IF(G171="","",G171/G172)</f>
        <v>1.4973711340206186</v>
      </c>
      <c r="J171" s="11">
        <f>IF(G171="","",(G171+G172)/(G173+G174))</f>
        <v>1.9713146437726328</v>
      </c>
      <c r="K171" s="11">
        <f>IF(G171="","",SUM(G171:G174)/SUM(G175:G178))</f>
        <v>2.586456045902104</v>
      </c>
      <c r="L171" s="12">
        <f>IF(G171="","",SUM(G171:G178)/SUM(G179:G186))</f>
        <v>3.9545419042411938</v>
      </c>
      <c r="M171" s="23"/>
    </row>
    <row r="172" spans="2:13" x14ac:dyDescent="0.35">
      <c r="B172" s="30"/>
      <c r="C172" s="29"/>
      <c r="D172" s="29"/>
      <c r="E172" s="29"/>
      <c r="F172" s="29">
        <v>2</v>
      </c>
      <c r="G172" s="34">
        <v>6.6257227205999998</v>
      </c>
      <c r="H172" s="41">
        <f>IF(G172="","",G172/SUM(G171:G186))</f>
        <v>0.15291725127299671</v>
      </c>
      <c r="I172" s="36"/>
      <c r="J172" s="23"/>
      <c r="K172" s="23"/>
      <c r="L172" s="24"/>
      <c r="M172" s="23"/>
    </row>
    <row r="173" spans="2:13" x14ac:dyDescent="0.35">
      <c r="B173" s="30"/>
      <c r="C173" s="29"/>
      <c r="D173" s="29"/>
      <c r="E173" s="29"/>
      <c r="F173" s="29">
        <v>3</v>
      </c>
      <c r="G173" s="34">
        <v>4.2712004300939999</v>
      </c>
      <c r="H173" s="41">
        <f>IF(G173="","",G173/SUM(G171:G186))</f>
        <v>9.8576450743303956E-2</v>
      </c>
      <c r="I173" s="36"/>
      <c r="J173" s="23"/>
      <c r="K173" s="23"/>
      <c r="L173" s="24"/>
      <c r="M173" s="23"/>
    </row>
    <row r="174" spans="2:13" x14ac:dyDescent="0.35">
      <c r="B174" s="30"/>
      <c r="C174" s="29"/>
      <c r="D174" s="29"/>
      <c r="E174" s="29"/>
      <c r="F174" s="29">
        <v>4</v>
      </c>
      <c r="G174" s="34">
        <v>4.1226339670290004</v>
      </c>
      <c r="H174" s="41">
        <f>IF(G174="","",G174/SUM(G171:G186))</f>
        <v>9.5147636088471321E-2</v>
      </c>
      <c r="I174" s="36"/>
      <c r="J174" s="23"/>
      <c r="K174" s="23"/>
      <c r="L174" s="24"/>
      <c r="M174" s="23"/>
    </row>
    <row r="175" spans="2:13" x14ac:dyDescent="0.35">
      <c r="B175" s="30"/>
      <c r="C175" s="29"/>
      <c r="D175" s="29"/>
      <c r="E175" s="29"/>
      <c r="F175" s="29">
        <v>5</v>
      </c>
      <c r="G175" s="34">
        <v>3.2401150232129998</v>
      </c>
      <c r="H175" s="41">
        <f>IF(G175="","",G175/SUM(G171:G186))</f>
        <v>7.4779688805511321E-2</v>
      </c>
      <c r="I175" s="36"/>
      <c r="J175" s="23"/>
      <c r="K175" s="23"/>
      <c r="L175" s="24"/>
      <c r="M175" s="23"/>
    </row>
    <row r="176" spans="2:13" x14ac:dyDescent="0.35">
      <c r="B176" s="30"/>
      <c r="C176" s="29"/>
      <c r="D176" s="29"/>
      <c r="E176" s="29"/>
      <c r="F176" s="29">
        <v>6</v>
      </c>
      <c r="G176" s="34">
        <v>1.7032205777130001</v>
      </c>
      <c r="H176" s="41">
        <f>IF(G176="","",G176/SUM(G171:G186))</f>
        <v>3.9309192376207974E-2</v>
      </c>
      <c r="I176" s="36"/>
      <c r="J176" s="23"/>
      <c r="K176" s="23"/>
      <c r="L176" s="24"/>
      <c r="M176" s="23"/>
    </row>
    <row r="177" spans="2:13" x14ac:dyDescent="0.35">
      <c r="B177" s="30"/>
      <c r="C177" s="29"/>
      <c r="D177" s="29"/>
      <c r="E177" s="29"/>
      <c r="F177" s="29">
        <v>7</v>
      </c>
      <c r="G177" s="34">
        <v>1.914970479093</v>
      </c>
      <c r="H177" s="41">
        <f>IF(G177="","",G177/SUM(G171:G186))</f>
        <v>4.4196238550911988E-2</v>
      </c>
      <c r="I177" s="36"/>
      <c r="J177" s="23"/>
      <c r="K177" s="23"/>
      <c r="L177" s="24"/>
      <c r="M177" s="23"/>
    </row>
    <row r="178" spans="2:13" x14ac:dyDescent="0.35">
      <c r="B178" s="30"/>
      <c r="C178" s="29"/>
      <c r="D178" s="29"/>
      <c r="E178" s="29"/>
      <c r="F178" s="29">
        <v>8</v>
      </c>
      <c r="G178" s="34">
        <v>2.7845112031469998</v>
      </c>
      <c r="H178" s="41">
        <f>IF(G178="","",G178/SUM(G171:G186))</f>
        <v>6.4264657197357841E-2</v>
      </c>
      <c r="I178" s="36"/>
      <c r="J178" s="23"/>
      <c r="K178" s="23"/>
      <c r="L178" s="24"/>
      <c r="M178" s="23"/>
    </row>
    <row r="179" spans="2:13" x14ac:dyDescent="0.35">
      <c r="B179" s="30"/>
      <c r="C179" s="29"/>
      <c r="D179" s="29"/>
      <c r="E179" s="29"/>
      <c r="F179" s="29">
        <v>9</v>
      </c>
      <c r="G179" s="34">
        <v>1.260594977409</v>
      </c>
      <c r="H179" s="41">
        <f>IF(G179="","",G179/SUM(G171:G186))</f>
        <v>2.90936894045686E-2</v>
      </c>
      <c r="I179" s="36"/>
      <c r="J179" s="23"/>
      <c r="K179" s="23"/>
      <c r="L179" s="24"/>
      <c r="M179" s="23"/>
    </row>
    <row r="180" spans="2:13" x14ac:dyDescent="0.35">
      <c r="B180" s="30"/>
      <c r="C180" s="29"/>
      <c r="D180" s="29"/>
      <c r="E180" s="29"/>
      <c r="F180" s="29">
        <v>10</v>
      </c>
      <c r="G180" s="34">
        <v>1.153695430422</v>
      </c>
      <c r="H180" s="41">
        <f>IF(G180="","",G180/SUM(G171:G186))</f>
        <v>2.6626519319597055E-2</v>
      </c>
      <c r="I180" s="36"/>
      <c r="J180" s="23"/>
      <c r="K180" s="23"/>
      <c r="L180" s="24"/>
      <c r="M180" s="23"/>
    </row>
    <row r="181" spans="2:13" x14ac:dyDescent="0.35">
      <c r="B181" s="30"/>
      <c r="C181" s="29"/>
      <c r="D181" s="29"/>
      <c r="E181" s="29"/>
      <c r="F181" s="29">
        <v>11</v>
      </c>
      <c r="G181" s="34">
        <v>1.1994607316879999</v>
      </c>
      <c r="H181" s="41">
        <f>IF(G181="","",G181/SUM(G171:G186))</f>
        <v>2.768275187993631E-2</v>
      </c>
      <c r="I181" s="36"/>
      <c r="J181" s="23"/>
      <c r="K181" s="23"/>
      <c r="L181" s="24"/>
      <c r="M181" s="23"/>
    </row>
    <row r="182" spans="2:13" x14ac:dyDescent="0.35">
      <c r="B182" s="30"/>
      <c r="C182" s="29"/>
      <c r="D182" s="29"/>
      <c r="E182" s="29"/>
      <c r="F182" s="29">
        <v>12</v>
      </c>
      <c r="G182" s="34">
        <v>1.395158624415</v>
      </c>
      <c r="H182" s="41">
        <f>IF(G182="","",G182/SUM(G171:G186))</f>
        <v>3.2199328425267605E-2</v>
      </c>
      <c r="I182" s="36"/>
      <c r="J182" s="23"/>
      <c r="K182" s="23"/>
      <c r="L182" s="24"/>
      <c r="M182" s="23"/>
    </row>
    <row r="183" spans="2:13" x14ac:dyDescent="0.35">
      <c r="B183" s="30"/>
      <c r="C183" s="29"/>
      <c r="D183" s="29"/>
      <c r="E183" s="29"/>
      <c r="F183" s="29">
        <v>13</v>
      </c>
      <c r="G183" s="34">
        <v>1.017082590822</v>
      </c>
      <c r="H183" s="41">
        <f>IF(G183="","",G183/SUM(G171:G186))</f>
        <v>2.3473586303658981E-2</v>
      </c>
      <c r="I183" s="36"/>
      <c r="J183" s="23"/>
      <c r="K183" s="23"/>
      <c r="L183" s="24"/>
      <c r="M183" s="23"/>
    </row>
    <row r="184" spans="2:13" x14ac:dyDescent="0.35">
      <c r="B184" s="30"/>
      <c r="C184" s="29"/>
      <c r="D184" s="29"/>
      <c r="E184" s="29"/>
      <c r="F184" s="29">
        <v>14</v>
      </c>
      <c r="G184" s="34">
        <v>1.1154438353339999</v>
      </c>
      <c r="H184" s="41">
        <f>IF(G184="","",G184/SUM(G171:G186))</f>
        <v>2.5743698075134394E-2</v>
      </c>
      <c r="I184" s="36"/>
      <c r="J184" s="23"/>
      <c r="K184" s="23"/>
      <c r="L184" s="24"/>
      <c r="M184" s="23"/>
    </row>
    <row r="185" spans="2:13" x14ac:dyDescent="0.35">
      <c r="B185" s="30"/>
      <c r="C185" s="29"/>
      <c r="D185" s="29"/>
      <c r="E185" s="29"/>
      <c r="F185" s="29">
        <v>15</v>
      </c>
      <c r="G185" s="34">
        <v>0.71687587580099998</v>
      </c>
      <c r="H185" s="41">
        <f>IF(G185="","",G185/SUM(G171:G186))</f>
        <v>1.6545016001135057E-2</v>
      </c>
      <c r="I185" s="36"/>
      <c r="J185" s="23"/>
      <c r="K185" s="23"/>
      <c r="L185" s="24"/>
      <c r="M185" s="23"/>
    </row>
    <row r="186" spans="2:13" ht="15" thickBot="1" x14ac:dyDescent="0.4">
      <c r="B186" s="13"/>
      <c r="C186" s="14"/>
      <c r="D186" s="14"/>
      <c r="E186" s="14"/>
      <c r="F186" s="14">
        <v>16</v>
      </c>
      <c r="G186" s="27">
        <v>0.88695886110300004</v>
      </c>
      <c r="H186" s="32">
        <f>IF(G186="","",G186/SUM(G171:G186))</f>
        <v>2.0470417605977963E-2</v>
      </c>
      <c r="I186" s="15"/>
      <c r="J186" s="17"/>
      <c r="K186" s="17"/>
      <c r="L186" s="18"/>
      <c r="M186" s="23"/>
    </row>
    <row r="187" spans="2:13" x14ac:dyDescent="0.35">
      <c r="B187" s="7" t="s">
        <v>14</v>
      </c>
      <c r="C187" s="8">
        <v>2</v>
      </c>
      <c r="D187" s="8">
        <v>6.9900000000000004E-2</v>
      </c>
      <c r="E187" s="8">
        <v>0.20979999999999999</v>
      </c>
      <c r="F187" s="8">
        <v>1</v>
      </c>
      <c r="G187" s="33">
        <v>10.306072619424</v>
      </c>
      <c r="H187" s="26">
        <f>IF(G187="","",G187/SUM(G187:G202))</f>
        <v>0.20453451723319888</v>
      </c>
      <c r="I187" s="9">
        <f>IF(G187="","",G187/G188)</f>
        <v>1.0394764037202893</v>
      </c>
      <c r="J187" s="11">
        <f>IF(G187="","",(G187+G188)/(G189+G190))</f>
        <v>1.7844957501959129</v>
      </c>
      <c r="K187" s="11">
        <f>IF(G187="","",SUM(G187:G190)/SUM(G191:G194))</f>
        <v>2.97993677827237</v>
      </c>
      <c r="L187" s="12">
        <f>IF(G187="","",SUM(G187:G194)/SUM(G195:G202))</f>
        <v>5.109362706530292</v>
      </c>
      <c r="M187" s="23"/>
    </row>
    <row r="188" spans="2:13" x14ac:dyDescent="0.35">
      <c r="B188" s="30"/>
      <c r="C188" s="29"/>
      <c r="D188" s="29"/>
      <c r="E188" s="29"/>
      <c r="F188" s="29">
        <v>2</v>
      </c>
      <c r="G188" s="34">
        <v>9.9146768339700007</v>
      </c>
      <c r="H188" s="41">
        <f>IF(G188="","",G188/SUM(G187:G202))</f>
        <v>0.19676686887857117</v>
      </c>
      <c r="I188" s="36"/>
      <c r="J188" s="23"/>
      <c r="K188" s="23"/>
      <c r="L188" s="24"/>
      <c r="M188" s="23"/>
    </row>
    <row r="189" spans="2:13" x14ac:dyDescent="0.35">
      <c r="B189" s="30"/>
      <c r="C189" s="29"/>
      <c r="D189" s="29"/>
      <c r="E189" s="29"/>
      <c r="F189" s="29">
        <v>3</v>
      </c>
      <c r="G189" s="34">
        <v>4.1564456448299998</v>
      </c>
      <c r="H189" s="41">
        <f>IF(G189="","",G189/SUM(G187:G202))</f>
        <v>8.2488900938760282E-2</v>
      </c>
      <c r="I189" s="36"/>
      <c r="J189" s="23"/>
      <c r="K189" s="23"/>
      <c r="L189" s="24"/>
      <c r="M189" s="23"/>
    </row>
    <row r="190" spans="2:13" x14ac:dyDescent="0.35">
      <c r="B190" s="30"/>
      <c r="C190" s="29"/>
      <c r="D190" s="29"/>
      <c r="E190" s="29"/>
      <c r="F190" s="29">
        <v>4</v>
      </c>
      <c r="G190" s="34">
        <v>7.1749063357920004</v>
      </c>
      <c r="H190" s="41">
        <f>IF(G190="","",G190/SUM(G187:G202))</f>
        <v>0.14239333039617716</v>
      </c>
      <c r="I190" s="36"/>
      <c r="J190" s="23"/>
      <c r="K190" s="23"/>
      <c r="L190" s="24"/>
      <c r="M190" s="23"/>
    </row>
    <row r="191" spans="2:13" x14ac:dyDescent="0.35">
      <c r="B191" s="30"/>
      <c r="C191" s="29"/>
      <c r="D191" s="29"/>
      <c r="E191" s="29"/>
      <c r="F191" s="29">
        <v>5</v>
      </c>
      <c r="G191" s="34">
        <v>3.6055543691429999</v>
      </c>
      <c r="H191" s="41">
        <f>IF(G191="","",G191/SUM(G187:G202))</f>
        <v>7.1555901989358447E-2</v>
      </c>
      <c r="I191" s="36"/>
      <c r="J191" s="23"/>
      <c r="K191" s="23"/>
      <c r="L191" s="24"/>
      <c r="M191" s="23"/>
    </row>
    <row r="192" spans="2:13" x14ac:dyDescent="0.35">
      <c r="B192" s="30"/>
      <c r="C192" s="29"/>
      <c r="D192" s="29"/>
      <c r="E192" s="29"/>
      <c r="F192" s="29">
        <v>6</v>
      </c>
      <c r="G192" s="34">
        <v>2.0577308964749998</v>
      </c>
      <c r="H192" s="41">
        <f>IF(G192="","",G192/SUM(G187:G202))</f>
        <v>4.0837767309451982E-2</v>
      </c>
      <c r="I192" s="36"/>
      <c r="J192" s="23"/>
      <c r="K192" s="23"/>
      <c r="L192" s="24"/>
      <c r="M192" s="23"/>
    </row>
    <row r="193" spans="2:13" x14ac:dyDescent="0.35">
      <c r="B193" s="30"/>
      <c r="C193" s="29"/>
      <c r="D193" s="29"/>
      <c r="E193" s="29"/>
      <c r="F193" s="29">
        <v>7</v>
      </c>
      <c r="G193" s="34">
        <v>1.961418844557</v>
      </c>
      <c r="H193" s="41">
        <f>IF(G193="","",G193/SUM(G187:G202))</f>
        <v>3.892635645778967E-2</v>
      </c>
      <c r="I193" s="36"/>
      <c r="J193" s="23"/>
      <c r="K193" s="23"/>
      <c r="L193" s="24"/>
      <c r="M193" s="23"/>
    </row>
    <row r="194" spans="2:13" x14ac:dyDescent="0.35">
      <c r="B194" s="30"/>
      <c r="C194" s="29"/>
      <c r="D194" s="29"/>
      <c r="E194" s="29"/>
      <c r="F194" s="29">
        <v>8</v>
      </c>
      <c r="G194" s="34">
        <v>2.9634740230230001</v>
      </c>
      <c r="H194" s="41">
        <f>IF(G194="","",G194/SUM(G187:G202))</f>
        <v>5.881316297827633E-2</v>
      </c>
      <c r="I194" s="36"/>
      <c r="J194" s="23"/>
      <c r="K194" s="23"/>
      <c r="L194" s="24"/>
      <c r="M194" s="23"/>
    </row>
    <row r="195" spans="2:13" x14ac:dyDescent="0.35">
      <c r="B195" s="30"/>
      <c r="C195" s="29"/>
      <c r="D195" s="29"/>
      <c r="E195" s="29"/>
      <c r="F195" s="29">
        <v>9</v>
      </c>
      <c r="G195" s="34">
        <v>0.170082985302</v>
      </c>
      <c r="H195" s="41">
        <f>IF(G195="","",G195/SUM(G187:G202))</f>
        <v>3.3754702274036664E-3</v>
      </c>
      <c r="I195" s="36"/>
      <c r="J195" s="23"/>
      <c r="K195" s="23"/>
      <c r="L195" s="24"/>
      <c r="M195" s="23"/>
    </row>
    <row r="196" spans="2:13" x14ac:dyDescent="0.35">
      <c r="B196" s="30"/>
      <c r="C196" s="29"/>
      <c r="D196" s="29"/>
      <c r="E196" s="29"/>
      <c r="F196" s="29">
        <v>10</v>
      </c>
      <c r="G196" s="34">
        <v>0.969268096962</v>
      </c>
      <c r="H196" s="41">
        <f>IF(G196="","",G196/SUM(G187:G202))</f>
        <v>1.9236113464601617E-2</v>
      </c>
      <c r="I196" s="36"/>
      <c r="J196" s="23"/>
      <c r="K196" s="23"/>
      <c r="L196" s="24"/>
      <c r="M196" s="23"/>
    </row>
    <row r="197" spans="2:13" x14ac:dyDescent="0.35">
      <c r="B197" s="30"/>
      <c r="C197" s="29"/>
      <c r="D197" s="29"/>
      <c r="E197" s="29"/>
      <c r="F197" s="29">
        <v>11</v>
      </c>
      <c r="G197" s="34">
        <v>1.1031486797700001</v>
      </c>
      <c r="H197" s="41">
        <f>IF(G197="","",G197/SUM(G187:G202))</f>
        <v>2.1893110109465548E-2</v>
      </c>
      <c r="I197" s="36"/>
      <c r="J197" s="23"/>
      <c r="K197" s="23"/>
      <c r="L197" s="24"/>
      <c r="M197" s="23"/>
    </row>
    <row r="198" spans="2:13" x14ac:dyDescent="0.35">
      <c r="B198" s="30"/>
      <c r="C198" s="29"/>
      <c r="D198" s="29"/>
      <c r="E198" s="29"/>
      <c r="F198" s="29">
        <v>12</v>
      </c>
      <c r="G198" s="34">
        <v>0.70867910542500001</v>
      </c>
      <c r="H198" s="41">
        <f>IF(G198="","",G198/SUM(G187:G202))</f>
        <v>1.406445928084861E-2</v>
      </c>
      <c r="I198" s="36"/>
      <c r="J198" s="23"/>
      <c r="K198" s="23"/>
      <c r="L198" s="24"/>
      <c r="M198" s="23"/>
    </row>
    <row r="199" spans="2:13" x14ac:dyDescent="0.35">
      <c r="B199" s="30"/>
      <c r="C199" s="29"/>
      <c r="D199" s="29"/>
      <c r="E199" s="29"/>
      <c r="F199" s="29">
        <v>13</v>
      </c>
      <c r="G199" s="34">
        <v>0.85724556849</v>
      </c>
      <c r="H199" s="41">
        <f>IF(G199="","",G199/SUM(G187:G202))</f>
        <v>1.7012912190327717E-2</v>
      </c>
      <c r="I199" s="36"/>
      <c r="J199" s="23"/>
      <c r="K199" s="23"/>
      <c r="L199" s="24"/>
      <c r="M199" s="23"/>
    </row>
    <row r="200" spans="2:13" x14ac:dyDescent="0.35">
      <c r="B200" s="30"/>
      <c r="C200" s="29"/>
      <c r="D200" s="29"/>
      <c r="E200" s="29"/>
      <c r="F200" s="29">
        <v>14</v>
      </c>
      <c r="G200" s="34">
        <v>1.5631924171230001</v>
      </c>
      <c r="H200" s="41">
        <f>IF(G200="","",G200/SUM(G187:G202))</f>
        <v>3.1023147049852574E-2</v>
      </c>
      <c r="I200" s="36"/>
      <c r="J200" s="23"/>
      <c r="K200" s="23"/>
      <c r="L200" s="24"/>
      <c r="M200" s="23"/>
    </row>
    <row r="201" spans="2:13" x14ac:dyDescent="0.35">
      <c r="B201" s="30"/>
      <c r="C201" s="29"/>
      <c r="D201" s="29"/>
      <c r="E201" s="29"/>
      <c r="F201" s="29">
        <v>15</v>
      </c>
      <c r="G201" s="34">
        <v>1.1434494674519999</v>
      </c>
      <c r="H201" s="41">
        <f>IF(G201="","",G201/SUM(G187:G202))</f>
        <v>2.2692920323990912E-2</v>
      </c>
      <c r="I201" s="36"/>
      <c r="J201" s="23"/>
      <c r="K201" s="23"/>
      <c r="L201" s="24"/>
      <c r="M201" s="23"/>
    </row>
    <row r="202" spans="2:13" ht="15" thickBot="1" x14ac:dyDescent="0.4">
      <c r="B202" s="13"/>
      <c r="C202" s="14"/>
      <c r="D202" s="14"/>
      <c r="E202" s="14"/>
      <c r="F202" s="14">
        <v>16</v>
      </c>
      <c r="G202" s="27">
        <v>1.7325923382270001</v>
      </c>
      <c r="H202" s="32">
        <f>IF(G202="","",G202/SUM(G187:G202))</f>
        <v>3.4385061171925302E-2</v>
      </c>
      <c r="I202" s="15"/>
      <c r="J202" s="17"/>
      <c r="K202" s="17"/>
      <c r="L202" s="18"/>
      <c r="M202" s="23"/>
    </row>
    <row r="203" spans="2:13" x14ac:dyDescent="0.35">
      <c r="B203" s="7" t="s">
        <v>7</v>
      </c>
      <c r="C203" s="8">
        <v>10</v>
      </c>
      <c r="D203" s="8">
        <v>6.9900000000000004E-2</v>
      </c>
      <c r="E203" s="8">
        <v>0.20979999999999999</v>
      </c>
      <c r="F203" s="8">
        <v>1</v>
      </c>
      <c r="G203" s="33">
        <v>8.7903531640619992</v>
      </c>
      <c r="H203" s="26">
        <f>IF(G203="","",G203/SUM(G203:G218))</f>
        <v>0.19463686136906738</v>
      </c>
      <c r="I203" s="9">
        <f>IF(G203="","",G203/G204)</f>
        <v>1.132385938668661</v>
      </c>
      <c r="J203" s="11">
        <f>IF(G203="","",(G203+G204)/(G205+G206))</f>
        <v>1.7865383906520695</v>
      </c>
      <c r="K203" s="11">
        <f>IF(G203="","",SUM(G203:G206)/SUM(G207:G210))</f>
        <v>3.2649218277619414</v>
      </c>
      <c r="L203" s="12">
        <f>IF(G203="","",SUM(G203:G210)/SUM(G211:G218))</f>
        <v>2.9489936092695452</v>
      </c>
      <c r="M203" s="23"/>
    </row>
    <row r="204" spans="2:13" x14ac:dyDescent="0.35">
      <c r="B204" s="30"/>
      <c r="C204" s="29"/>
      <c r="D204" s="29"/>
      <c r="E204" s="29"/>
      <c r="F204" s="29">
        <v>2</v>
      </c>
      <c r="G204" s="34">
        <v>7.7626830781710003</v>
      </c>
      <c r="H204" s="41">
        <f>IF(G204="","",G204/SUM(G203:G218))</f>
        <v>0.17188208959738649</v>
      </c>
      <c r="I204" s="36"/>
      <c r="J204" s="23"/>
      <c r="K204" s="23"/>
      <c r="L204" s="24"/>
      <c r="M204" s="23"/>
    </row>
    <row r="205" spans="2:13" x14ac:dyDescent="0.35">
      <c r="B205" s="30"/>
      <c r="C205" s="29"/>
      <c r="D205" s="29"/>
      <c r="E205" s="29"/>
      <c r="F205" s="29">
        <v>3</v>
      </c>
      <c r="G205" s="34">
        <v>4.2961322733209997</v>
      </c>
      <c r="H205" s="41">
        <f>IF(G205="","",G205/SUM(G203:G218))</f>
        <v>9.5125381892979199E-2</v>
      </c>
      <c r="I205" s="36"/>
      <c r="J205" s="23"/>
      <c r="K205" s="23"/>
      <c r="L205" s="24"/>
      <c r="M205" s="23"/>
    </row>
    <row r="206" spans="2:13" x14ac:dyDescent="0.35">
      <c r="B206" s="30"/>
      <c r="C206" s="29"/>
      <c r="D206" s="29"/>
      <c r="E206" s="29"/>
      <c r="F206" s="29">
        <v>4</v>
      </c>
      <c r="G206" s="34">
        <v>4.9692920404500001</v>
      </c>
      <c r="H206" s="41">
        <f>IF(G206="","",G206/SUM(G203:G218))</f>
        <v>0.11003055143833751</v>
      </c>
      <c r="I206" s="36"/>
      <c r="J206" s="23"/>
      <c r="K206" s="23"/>
      <c r="L206" s="24"/>
      <c r="M206" s="23"/>
    </row>
    <row r="207" spans="2:13" x14ac:dyDescent="0.35">
      <c r="B207" s="30"/>
      <c r="C207" s="29"/>
      <c r="D207" s="29"/>
      <c r="E207" s="29"/>
      <c r="F207" s="29">
        <v>5</v>
      </c>
      <c r="G207" s="34">
        <v>1.7486443468799999</v>
      </c>
      <c r="H207" s="41">
        <f>IF(G207="","",G207/SUM(G203:G218))</f>
        <v>3.8718654526755186E-2</v>
      </c>
      <c r="I207" s="36"/>
      <c r="J207" s="23"/>
      <c r="K207" s="23"/>
      <c r="L207" s="24"/>
      <c r="M207" s="23"/>
    </row>
    <row r="208" spans="2:13" x14ac:dyDescent="0.35">
      <c r="B208" s="30"/>
      <c r="C208" s="29"/>
      <c r="D208" s="29"/>
      <c r="E208" s="29"/>
      <c r="F208" s="29">
        <v>6</v>
      </c>
      <c r="G208" s="34">
        <v>2.237718312648</v>
      </c>
      <c r="H208" s="41">
        <f>IF(G208="","",G208/SUM(G203:G218))</f>
        <v>4.9547778214707038E-2</v>
      </c>
      <c r="I208" s="36"/>
      <c r="J208" s="23"/>
      <c r="K208" s="23"/>
      <c r="L208" s="24"/>
      <c r="M208" s="23"/>
    </row>
    <row r="209" spans="2:13" x14ac:dyDescent="0.35">
      <c r="B209" s="30"/>
      <c r="C209" s="29"/>
      <c r="D209" s="29"/>
      <c r="E209" s="29"/>
      <c r="F209" s="29">
        <v>7</v>
      </c>
      <c r="G209" s="34">
        <v>1.926924102558</v>
      </c>
      <c r="H209" s="41">
        <f>IF(G209="","",G209/SUM(G203:G218))</f>
        <v>4.2666142351553277E-2</v>
      </c>
      <c r="I209" s="36"/>
      <c r="J209" s="23"/>
      <c r="K209" s="23"/>
      <c r="L209" s="24"/>
      <c r="M209" s="23"/>
    </row>
    <row r="210" spans="2:13" x14ac:dyDescent="0.35">
      <c r="B210" s="30"/>
      <c r="C210" s="29"/>
      <c r="D210" s="29"/>
      <c r="E210" s="29"/>
      <c r="F210" s="29">
        <v>8</v>
      </c>
      <c r="G210" s="34">
        <v>1.99454745816</v>
      </c>
      <c r="H210" s="41">
        <f>IF(G210="","",G210/SUM(G203:G218))</f>
        <v>4.4163465319580139E-2</v>
      </c>
      <c r="I210" s="36"/>
      <c r="J210" s="23"/>
      <c r="K210" s="23"/>
      <c r="L210" s="24"/>
      <c r="M210" s="23"/>
    </row>
    <row r="211" spans="2:13" x14ac:dyDescent="0.35">
      <c r="B211" s="30"/>
      <c r="C211" s="29"/>
      <c r="D211" s="29"/>
      <c r="E211" s="29"/>
      <c r="F211" s="29">
        <v>9</v>
      </c>
      <c r="G211" s="34">
        <v>2.1263788483739998</v>
      </c>
      <c r="H211" s="41">
        <f>IF(G211="","",G211/SUM(G203:G218))</f>
        <v>4.7082488883511291E-2</v>
      </c>
      <c r="I211" s="36"/>
      <c r="J211" s="23"/>
      <c r="K211" s="23"/>
      <c r="L211" s="24"/>
      <c r="M211" s="23"/>
    </row>
    <row r="212" spans="2:13" x14ac:dyDescent="0.35">
      <c r="B212" s="30"/>
      <c r="C212" s="29"/>
      <c r="D212" s="29"/>
      <c r="E212" s="29"/>
      <c r="F212" s="29">
        <v>10</v>
      </c>
      <c r="G212" s="34">
        <v>1.673848817199</v>
      </c>
      <c r="H212" s="41">
        <f>IF(G212="","",G212/SUM(G203:G218))</f>
        <v>3.7062524577270939E-2</v>
      </c>
      <c r="I212" s="36"/>
      <c r="J212" s="23"/>
      <c r="K212" s="23"/>
      <c r="L212" s="24"/>
      <c r="M212" s="23"/>
    </row>
    <row r="213" spans="2:13" x14ac:dyDescent="0.35">
      <c r="B213" s="30"/>
      <c r="C213" s="29"/>
      <c r="D213" s="29"/>
      <c r="E213" s="29"/>
      <c r="F213" s="29">
        <v>11</v>
      </c>
      <c r="G213" s="34">
        <v>0.46106833365</v>
      </c>
      <c r="H213" s="41">
        <f>IF(G213="","",G213/SUM(G203:G218))</f>
        <v>1.020902023654678E-2</v>
      </c>
      <c r="I213" s="36"/>
      <c r="J213" s="23"/>
      <c r="K213" s="23"/>
      <c r="L213" s="24"/>
      <c r="M213" s="23"/>
    </row>
    <row r="214" spans="2:13" x14ac:dyDescent="0.35">
      <c r="B214" s="30"/>
      <c r="C214" s="29"/>
      <c r="D214" s="29"/>
      <c r="E214" s="29"/>
      <c r="F214" s="29">
        <v>12</v>
      </c>
      <c r="G214" s="34">
        <v>0.98497857351600004</v>
      </c>
      <c r="H214" s="41">
        <f>IF(G214="","",G214/SUM(G203:G218))</f>
        <v>2.1809492120148825E-2</v>
      </c>
      <c r="I214" s="36"/>
      <c r="J214" s="23"/>
      <c r="K214" s="23"/>
      <c r="L214" s="24"/>
      <c r="M214" s="23"/>
    </row>
    <row r="215" spans="2:13" x14ac:dyDescent="0.35">
      <c r="B215" s="30"/>
      <c r="C215" s="29"/>
      <c r="D215" s="29"/>
      <c r="E215" s="29"/>
      <c r="F215" s="29">
        <v>13</v>
      </c>
      <c r="G215" s="34">
        <v>1.3958416886130001</v>
      </c>
      <c r="H215" s="41">
        <f>IF(G215="","",G215/SUM(G203:G218))</f>
        <v>3.0906863486493841E-2</v>
      </c>
      <c r="I215" s="36"/>
      <c r="J215" s="23"/>
      <c r="K215" s="23"/>
      <c r="L215" s="24"/>
      <c r="M215" s="23"/>
    </row>
    <row r="216" spans="2:13" x14ac:dyDescent="0.35">
      <c r="B216" s="30"/>
      <c r="C216" s="29"/>
      <c r="D216" s="29"/>
      <c r="E216" s="29"/>
      <c r="F216" s="29">
        <v>14</v>
      </c>
      <c r="G216" s="34">
        <v>1.7995326296309999</v>
      </c>
      <c r="H216" s="41">
        <f>IF(G216="","",G216/SUM(G203:G218))</f>
        <v>3.9845427871381463E-2</v>
      </c>
      <c r="I216" s="36"/>
      <c r="J216" s="23"/>
      <c r="K216" s="23"/>
      <c r="L216" s="24"/>
      <c r="M216" s="23"/>
    </row>
    <row r="217" spans="2:13" x14ac:dyDescent="0.35">
      <c r="B217" s="30"/>
      <c r="C217" s="29"/>
      <c r="D217" s="29"/>
      <c r="E217" s="29"/>
      <c r="F217" s="29">
        <v>15</v>
      </c>
      <c r="G217" s="34">
        <v>1.338464295981</v>
      </c>
      <c r="H217" s="41">
        <f>IF(G217="","",G217/SUM(G203:G218))</f>
        <v>2.9636407634834688E-2</v>
      </c>
      <c r="I217" s="36"/>
      <c r="J217" s="23"/>
      <c r="K217" s="23"/>
      <c r="L217" s="24"/>
      <c r="M217" s="23"/>
    </row>
    <row r="218" spans="2:13" ht="15" thickBot="1" x14ac:dyDescent="0.4">
      <c r="B218" s="13"/>
      <c r="C218" s="14"/>
      <c r="D218" s="14"/>
      <c r="E218" s="14"/>
      <c r="F218" s="14">
        <v>16</v>
      </c>
      <c r="G218" s="27">
        <v>1.6564306801499999</v>
      </c>
      <c r="H218" s="32">
        <f>IF(G218="","",G218/SUM(G203:G218))</f>
        <v>3.6676850479445834E-2</v>
      </c>
      <c r="I218" s="15"/>
      <c r="J218" s="17"/>
      <c r="K218" s="17"/>
      <c r="L218" s="18"/>
      <c r="M218" s="23"/>
    </row>
    <row r="219" spans="2:13" x14ac:dyDescent="0.35">
      <c r="B219" s="7" t="s">
        <v>8</v>
      </c>
      <c r="C219" s="8">
        <v>5</v>
      </c>
      <c r="D219" s="8">
        <v>6.9900000000000004E-2</v>
      </c>
      <c r="E219" s="8">
        <v>0.20979999999999999</v>
      </c>
      <c r="F219" s="8">
        <v>1</v>
      </c>
      <c r="G219" s="33">
        <v>8.2633691353050001</v>
      </c>
      <c r="H219" s="26">
        <f>IF(G219="","",G219/SUM(G219:G234))</f>
        <v>0.18272789064270076</v>
      </c>
      <c r="I219" s="9">
        <f>IF(G219="","",G219/G220)</f>
        <v>1.0654835300334684</v>
      </c>
      <c r="J219" s="11">
        <f>IF(G219="","",(G219+G220)/(G221+G222))</f>
        <v>1.602589947722691</v>
      </c>
      <c r="K219" s="11">
        <f>IF(G219="","",SUM(G219:G222)/SUM(G223:G226))</f>
        <v>2.990224944058415</v>
      </c>
      <c r="L219" s="12">
        <f>IF(G219="","",SUM(G219:G226)/SUM(G227:G234))</f>
        <v>3.3036370136834914</v>
      </c>
      <c r="M219" s="23"/>
    </row>
    <row r="220" spans="2:13" x14ac:dyDescent="0.35">
      <c r="B220" s="30"/>
      <c r="C220" s="29"/>
      <c r="D220" s="29"/>
      <c r="E220" s="29"/>
      <c r="F220" s="29">
        <v>2</v>
      </c>
      <c r="G220" s="34">
        <v>7.7555109040919996</v>
      </c>
      <c r="H220" s="41">
        <f>IF(G220="","",G220/SUM(G219:G234))</f>
        <v>0.17149762102560231</v>
      </c>
      <c r="I220" s="36"/>
      <c r="J220" s="23"/>
      <c r="K220" s="23"/>
      <c r="L220" s="24"/>
      <c r="M220" s="23"/>
    </row>
    <row r="221" spans="2:13" x14ac:dyDescent="0.35">
      <c r="B221" s="30"/>
      <c r="C221" s="29"/>
      <c r="D221" s="29"/>
      <c r="E221" s="29"/>
      <c r="F221" s="29">
        <v>3</v>
      </c>
      <c r="G221" s="34">
        <v>3.9569908990139999</v>
      </c>
      <c r="H221" s="41">
        <f>IF(G221="","",G221/SUM(G219:G234))</f>
        <v>8.7500944037459422E-2</v>
      </c>
      <c r="I221" s="36"/>
      <c r="J221" s="23"/>
      <c r="K221" s="23"/>
      <c r="L221" s="24"/>
      <c r="M221" s="23"/>
    </row>
    <row r="222" spans="2:13" x14ac:dyDescent="0.35">
      <c r="B222" s="30"/>
      <c r="C222" s="29"/>
      <c r="D222" s="29"/>
      <c r="E222" s="29"/>
      <c r="F222" s="29">
        <v>4</v>
      </c>
      <c r="G222" s="34">
        <v>6.0386290424190001</v>
      </c>
      <c r="H222" s="41">
        <f>IF(G222="","",G222/SUM(G219:G234))</f>
        <v>0.13353221055811498</v>
      </c>
      <c r="I222" s="36"/>
      <c r="J222" s="23"/>
      <c r="K222" s="23"/>
      <c r="L222" s="24"/>
      <c r="M222" s="23"/>
    </row>
    <row r="223" spans="2:13" x14ac:dyDescent="0.35">
      <c r="B223" s="30"/>
      <c r="C223" s="29"/>
      <c r="D223" s="29"/>
      <c r="E223" s="29"/>
      <c r="F223" s="29">
        <v>5</v>
      </c>
      <c r="G223" s="34">
        <v>1.9662002939430001</v>
      </c>
      <c r="H223" s="41">
        <f>IF(G223="","",G223/SUM(G219:G234))</f>
        <v>4.3478589230420674E-2</v>
      </c>
      <c r="I223" s="36"/>
      <c r="J223" s="23"/>
      <c r="K223" s="23"/>
      <c r="L223" s="24"/>
      <c r="M223" s="23"/>
    </row>
    <row r="224" spans="2:13" x14ac:dyDescent="0.35">
      <c r="B224" s="30"/>
      <c r="C224" s="29"/>
      <c r="D224" s="29"/>
      <c r="E224" s="29"/>
      <c r="F224" s="29">
        <v>6</v>
      </c>
      <c r="G224" s="34">
        <v>2.5280205967980001</v>
      </c>
      <c r="H224" s="41">
        <f>IF(G224="","",G224/SUM(G219:G234))</f>
        <v>5.5902122196208763E-2</v>
      </c>
      <c r="I224" s="36"/>
      <c r="J224" s="23"/>
      <c r="K224" s="23"/>
      <c r="L224" s="24"/>
      <c r="M224" s="23"/>
    </row>
    <row r="225" spans="2:13" x14ac:dyDescent="0.35">
      <c r="B225" s="30"/>
      <c r="C225" s="29"/>
      <c r="D225" s="29"/>
      <c r="E225" s="29"/>
      <c r="F225" s="29">
        <v>7</v>
      </c>
      <c r="G225" s="34">
        <v>1.872962030916</v>
      </c>
      <c r="H225" s="41">
        <f>IF(G225="","",G225/SUM(G219:G234))</f>
        <v>4.1416811419077118E-2</v>
      </c>
      <c r="I225" s="36"/>
      <c r="J225" s="23"/>
      <c r="K225" s="23"/>
      <c r="L225" s="24"/>
      <c r="M225" s="23"/>
    </row>
    <row r="226" spans="2:13" x14ac:dyDescent="0.35">
      <c r="B226" s="30"/>
      <c r="C226" s="29"/>
      <c r="D226" s="29"/>
      <c r="E226" s="29"/>
      <c r="F226" s="29">
        <v>8</v>
      </c>
      <c r="G226" s="34">
        <v>2.3326642361699998</v>
      </c>
      <c r="H226" s="41">
        <f>IF(G226="","",G226/SUM(G219:G234))</f>
        <v>5.1582206781965116E-2</v>
      </c>
      <c r="I226" s="36"/>
      <c r="J226" s="23"/>
      <c r="K226" s="23"/>
      <c r="L226" s="24"/>
      <c r="M226" s="23"/>
    </row>
    <row r="227" spans="2:13" x14ac:dyDescent="0.35">
      <c r="B227" s="30"/>
      <c r="C227" s="29"/>
      <c r="D227" s="29"/>
      <c r="E227" s="29"/>
      <c r="F227" s="29">
        <v>9</v>
      </c>
      <c r="G227" s="34">
        <v>1.910530561806</v>
      </c>
      <c r="H227" s="41">
        <f>IF(G227="","",G227/SUM(G219:G234))</f>
        <v>4.2247564383354738E-2</v>
      </c>
      <c r="I227" s="36"/>
      <c r="J227" s="23"/>
      <c r="K227" s="23"/>
      <c r="L227" s="24"/>
      <c r="M227" s="23"/>
    </row>
    <row r="228" spans="2:13" x14ac:dyDescent="0.35">
      <c r="B228" s="30"/>
      <c r="C228" s="29"/>
      <c r="D228" s="29"/>
      <c r="E228" s="29"/>
      <c r="F228" s="29">
        <v>10</v>
      </c>
      <c r="G228" s="34">
        <v>1.381155808356</v>
      </c>
      <c r="H228" s="41">
        <f>IF(G228="","",G228/SUM(G219:G234))</f>
        <v>3.0541499886715513E-2</v>
      </c>
      <c r="I228" s="36"/>
      <c r="J228" s="23"/>
      <c r="K228" s="23"/>
      <c r="L228" s="24"/>
      <c r="M228" s="23"/>
    </row>
    <row r="229" spans="2:13" x14ac:dyDescent="0.35">
      <c r="B229" s="30"/>
      <c r="C229" s="29"/>
      <c r="D229" s="29"/>
      <c r="E229" s="29"/>
      <c r="F229" s="29">
        <v>11</v>
      </c>
      <c r="G229" s="34">
        <v>1.4422900540770001</v>
      </c>
      <c r="H229" s="41">
        <f>IF(G229="","",G229/SUM(G219:G234))</f>
        <v>3.1893361528585462E-2</v>
      </c>
      <c r="I229" s="36"/>
      <c r="J229" s="23"/>
      <c r="K229" s="23"/>
      <c r="L229" s="24"/>
      <c r="M229" s="23"/>
    </row>
    <row r="230" spans="2:13" x14ac:dyDescent="0.35">
      <c r="B230" s="30"/>
      <c r="C230" s="29"/>
      <c r="D230" s="29"/>
      <c r="E230" s="29"/>
      <c r="F230" s="29">
        <v>12</v>
      </c>
      <c r="G230" s="34">
        <v>0.87432217343999996</v>
      </c>
      <c r="H230" s="41">
        <f>IF(G230="","",G230/SUM(G219:G234))</f>
        <v>1.9333887168642854E-2</v>
      </c>
      <c r="I230" s="36"/>
      <c r="J230" s="23"/>
      <c r="K230" s="23"/>
      <c r="L230" s="24"/>
      <c r="M230" s="23"/>
    </row>
    <row r="231" spans="2:13" x14ac:dyDescent="0.35">
      <c r="B231" s="30"/>
      <c r="C231" s="29"/>
      <c r="D231" s="29"/>
      <c r="E231" s="29"/>
      <c r="F231" s="29">
        <v>13</v>
      </c>
      <c r="G231" s="34">
        <v>1.2554719959239999</v>
      </c>
      <c r="H231" s="41">
        <f>IF(G231="","",G231/SUM(G219:G234))</f>
        <v>2.77622536062231E-2</v>
      </c>
      <c r="I231" s="36"/>
      <c r="J231" s="23"/>
      <c r="K231" s="23"/>
      <c r="L231" s="24"/>
      <c r="M231" s="23"/>
    </row>
    <row r="232" spans="2:13" x14ac:dyDescent="0.35">
      <c r="B232" s="30"/>
      <c r="C232" s="29"/>
      <c r="D232" s="29"/>
      <c r="E232" s="29"/>
      <c r="F232" s="29">
        <v>14</v>
      </c>
      <c r="G232" s="34">
        <v>1.446046907166</v>
      </c>
      <c r="H232" s="41">
        <f>IF(G232="","",G232/SUM(G219:G234))</f>
        <v>3.1976436825013221E-2</v>
      </c>
      <c r="I232" s="36"/>
      <c r="J232" s="23"/>
      <c r="K232" s="23"/>
      <c r="L232" s="24"/>
      <c r="M232" s="23"/>
    </row>
    <row r="233" spans="2:13" x14ac:dyDescent="0.35">
      <c r="B233" s="30"/>
      <c r="C233" s="29"/>
      <c r="D233" s="29"/>
      <c r="E233" s="29"/>
      <c r="F233" s="29">
        <v>15</v>
      </c>
      <c r="G233" s="34">
        <v>1.1936546860049999</v>
      </c>
      <c r="H233" s="41">
        <f>IF(G233="","",G233/SUM(G219:G234))</f>
        <v>2.6395287365002646E-2</v>
      </c>
      <c r="I233" s="36"/>
      <c r="J233" s="23"/>
      <c r="K233" s="23"/>
      <c r="L233" s="24"/>
      <c r="M233" s="23"/>
    </row>
    <row r="234" spans="2:13" ht="15" thickBot="1" x14ac:dyDescent="0.4">
      <c r="B234" s="13"/>
      <c r="C234" s="14"/>
      <c r="D234" s="14"/>
      <c r="E234" s="14"/>
      <c r="F234" s="14">
        <v>16</v>
      </c>
      <c r="G234" s="27">
        <v>1.0044459031590001</v>
      </c>
      <c r="H234" s="32">
        <f>IF(G234="","",G234/SUM(G219:G234))</f>
        <v>2.2211313344913532E-2</v>
      </c>
      <c r="I234" s="15"/>
      <c r="J234" s="17"/>
      <c r="K234" s="17"/>
      <c r="L234" s="18"/>
      <c r="M234" s="23"/>
    </row>
    <row r="235" spans="2:13" x14ac:dyDescent="0.35">
      <c r="B235" s="7" t="s">
        <v>25</v>
      </c>
      <c r="C235" s="8">
        <v>5</v>
      </c>
      <c r="D235" s="8">
        <v>6.9900000000000004E-2</v>
      </c>
      <c r="E235" s="8">
        <v>0.20979999999999999</v>
      </c>
      <c r="F235" s="8">
        <v>1</v>
      </c>
      <c r="G235" s="33">
        <v>6.6506545638269996</v>
      </c>
      <c r="H235" s="26">
        <f>IF(G235="","",G235/SUM(G235:G250))</f>
        <v>0.1966373826113299</v>
      </c>
      <c r="I235" s="9">
        <f>IF(G235="","",G235/G236)</f>
        <v>1.3218164539777353</v>
      </c>
      <c r="J235" s="11">
        <f>IF(G235="","",(G235+G236)/(G237+G238))</f>
        <v>1.4249114767756716</v>
      </c>
      <c r="K235" s="11">
        <f>IF(G235="","",SUM(G235:G238)/SUM(G239:G242))</f>
        <v>2.6034259135023929</v>
      </c>
      <c r="L235" s="12">
        <f>IF(G235="","",SUM(G235:G242)/SUM(G243:G250))</f>
        <v>4.3642814582091978</v>
      </c>
      <c r="M235" s="23"/>
    </row>
    <row r="236" spans="2:13" x14ac:dyDescent="0.35">
      <c r="B236" s="30"/>
      <c r="C236" s="29"/>
      <c r="D236" s="29"/>
      <c r="E236" s="29"/>
      <c r="F236" s="29">
        <v>2</v>
      </c>
      <c r="G236" s="34">
        <v>5.0314508824680004</v>
      </c>
      <c r="H236" s="41">
        <f>IF(G236="","",G236/SUM(G235:G250))</f>
        <v>0.14876300111077453</v>
      </c>
      <c r="I236" s="36"/>
      <c r="J236" s="23"/>
      <c r="K236" s="23"/>
      <c r="L236" s="24"/>
      <c r="M236" s="23"/>
    </row>
    <row r="237" spans="2:13" x14ac:dyDescent="0.35">
      <c r="B237" s="30"/>
      <c r="C237" s="29"/>
      <c r="D237" s="29"/>
      <c r="E237" s="29"/>
      <c r="F237" s="29">
        <v>3</v>
      </c>
      <c r="G237" s="34">
        <v>4.6547409772709996</v>
      </c>
      <c r="H237" s="41">
        <f>IF(G237="","",G237/SUM(G235:G250))</f>
        <v>0.13762496213268705</v>
      </c>
      <c r="I237" s="36"/>
      <c r="J237" s="23"/>
      <c r="K237" s="23"/>
      <c r="L237" s="24"/>
      <c r="M237" s="23"/>
    </row>
    <row r="238" spans="2:13" x14ac:dyDescent="0.35">
      <c r="B238" s="30"/>
      <c r="C238" s="29"/>
      <c r="D238" s="29"/>
      <c r="E238" s="29"/>
      <c r="F238" s="29">
        <v>4</v>
      </c>
      <c r="G238" s="34">
        <v>3.5437370592240001</v>
      </c>
      <c r="H238" s="41">
        <f>IF(G238="","",G238/SUM(G235:G250))</f>
        <v>0.1047763304049278</v>
      </c>
      <c r="I238" s="36"/>
      <c r="J238" s="23"/>
      <c r="K238" s="23"/>
      <c r="L238" s="24"/>
      <c r="M238" s="23"/>
    </row>
    <row r="239" spans="2:13" x14ac:dyDescent="0.35">
      <c r="B239" s="30"/>
      <c r="C239" s="29"/>
      <c r="D239" s="29"/>
      <c r="E239" s="29"/>
      <c r="F239" s="29">
        <v>5</v>
      </c>
      <c r="G239" s="34">
        <v>2.046801869307</v>
      </c>
      <c r="H239" s="41">
        <f>IF(G239="","",G239/SUM(G235:G250))</f>
        <v>6.0517015045945678E-2</v>
      </c>
      <c r="I239" s="36"/>
      <c r="J239" s="23"/>
      <c r="K239" s="23"/>
      <c r="L239" s="24"/>
      <c r="M239" s="23"/>
    </row>
    <row r="240" spans="2:13" x14ac:dyDescent="0.35">
      <c r="B240" s="30"/>
      <c r="C240" s="29"/>
      <c r="D240" s="29"/>
      <c r="E240" s="29"/>
      <c r="F240" s="29">
        <v>6</v>
      </c>
      <c r="G240" s="34">
        <v>2.0444111446140001</v>
      </c>
      <c r="H240" s="41">
        <f>IF(G240="","",G240/SUM(G235:G250))</f>
        <v>6.0446329395132795E-2</v>
      </c>
      <c r="I240" s="36"/>
      <c r="J240" s="23"/>
      <c r="K240" s="23"/>
      <c r="L240" s="24"/>
      <c r="M240" s="23"/>
    </row>
    <row r="241" spans="2:13" x14ac:dyDescent="0.35">
      <c r="B241" s="30"/>
      <c r="C241" s="29"/>
      <c r="D241" s="29"/>
      <c r="E241" s="29"/>
      <c r="F241" s="29">
        <v>7</v>
      </c>
      <c r="G241" s="34">
        <v>2.186830029897</v>
      </c>
      <c r="H241" s="41">
        <f>IF(G241="","",G241/SUM(G235:G250))</f>
        <v>6.4657174593557507E-2</v>
      </c>
      <c r="I241" s="36"/>
      <c r="J241" s="23"/>
      <c r="K241" s="23"/>
      <c r="L241" s="24"/>
      <c r="M241" s="23"/>
    </row>
    <row r="242" spans="2:13" x14ac:dyDescent="0.35">
      <c r="B242" s="30"/>
      <c r="C242" s="29"/>
      <c r="D242" s="29"/>
      <c r="E242" s="29"/>
      <c r="F242" s="29">
        <v>8</v>
      </c>
      <c r="G242" s="34">
        <v>1.3582731577230001</v>
      </c>
      <c r="H242" s="41">
        <f>IF(G242="","",G242/SUM(G235:G250))</f>
        <v>4.0159547611834802E-2</v>
      </c>
      <c r="I242" s="36"/>
      <c r="J242" s="23"/>
      <c r="K242" s="23"/>
      <c r="L242" s="24"/>
      <c r="M242" s="23"/>
    </row>
    <row r="243" spans="2:13" x14ac:dyDescent="0.35">
      <c r="B243" s="30"/>
      <c r="C243" s="29"/>
      <c r="D243" s="29"/>
      <c r="E243" s="29"/>
      <c r="F243" s="29">
        <v>9</v>
      </c>
      <c r="G243" s="34">
        <v>1.528014610926</v>
      </c>
      <c r="H243" s="41">
        <f>IF(G243="","",G243/SUM(G235:G250))</f>
        <v>4.517822881954963E-2</v>
      </c>
      <c r="I243" s="36"/>
      <c r="J243" s="23"/>
      <c r="K243" s="23"/>
      <c r="L243" s="24"/>
      <c r="M243" s="23"/>
    </row>
    <row r="244" spans="2:13" x14ac:dyDescent="0.35">
      <c r="B244" s="30"/>
      <c r="C244" s="29"/>
      <c r="D244" s="29"/>
      <c r="E244" s="29"/>
      <c r="F244" s="29">
        <v>10</v>
      </c>
      <c r="G244" s="34">
        <v>0.62841906215999999</v>
      </c>
      <c r="H244" s="41">
        <f>IF(G244="","",G244/SUM(G235:G250))</f>
        <v>1.8580228213672625E-2</v>
      </c>
      <c r="I244" s="36"/>
      <c r="J244" s="23"/>
      <c r="K244" s="23"/>
      <c r="L244" s="24"/>
      <c r="M244" s="23"/>
    </row>
    <row r="245" spans="2:13" x14ac:dyDescent="0.35">
      <c r="B245" s="30"/>
      <c r="C245" s="29"/>
      <c r="D245" s="29"/>
      <c r="E245" s="29"/>
      <c r="F245" s="29">
        <v>11</v>
      </c>
      <c r="G245" s="34">
        <v>1.1810179983419999</v>
      </c>
      <c r="H245" s="41">
        <f>IF(G245="","",G245/SUM(G235:G250))</f>
        <v>3.4918711501565183E-2</v>
      </c>
      <c r="I245" s="36"/>
      <c r="J245" s="23"/>
      <c r="K245" s="23"/>
      <c r="L245" s="24"/>
      <c r="M245" s="23"/>
    </row>
    <row r="246" spans="2:13" x14ac:dyDescent="0.35">
      <c r="B246" s="30"/>
      <c r="C246" s="29"/>
      <c r="D246" s="29"/>
      <c r="E246" s="29"/>
      <c r="F246" s="29">
        <v>12</v>
      </c>
      <c r="G246" s="34">
        <v>0.62124688808100004</v>
      </c>
      <c r="H246" s="41">
        <f>IF(G246="","",G246/SUM(G235:G250))</f>
        <v>1.8368171261233971E-2</v>
      </c>
      <c r="I246" s="36"/>
      <c r="J246" s="23"/>
      <c r="K246" s="23"/>
      <c r="L246" s="24"/>
      <c r="M246" s="23"/>
    </row>
    <row r="247" spans="2:13" x14ac:dyDescent="0.35">
      <c r="B247" s="30"/>
      <c r="C247" s="29"/>
      <c r="D247" s="29"/>
      <c r="E247" s="29"/>
      <c r="F247" s="29">
        <v>13</v>
      </c>
      <c r="G247" s="34">
        <v>0.45833607685799999</v>
      </c>
      <c r="H247" s="41">
        <f>IF(G247="","",G247/SUM(G235:G250))</f>
        <v>1.3551449055841665E-2</v>
      </c>
      <c r="I247" s="36"/>
      <c r="J247" s="23"/>
      <c r="K247" s="23"/>
      <c r="L247" s="24"/>
      <c r="M247" s="23"/>
    </row>
    <row r="248" spans="2:13" x14ac:dyDescent="0.35">
      <c r="B248" s="30"/>
      <c r="C248" s="29"/>
      <c r="D248" s="29"/>
      <c r="E248" s="29"/>
      <c r="F248" s="29">
        <v>14</v>
      </c>
      <c r="G248" s="34">
        <v>0.79064680918499997</v>
      </c>
      <c r="H248" s="41">
        <f>IF(G248="","",G248/SUM(G235:G250))</f>
        <v>2.3376754518832678E-2</v>
      </c>
      <c r="I248" s="36"/>
      <c r="J248" s="23"/>
      <c r="K248" s="23"/>
      <c r="L248" s="24"/>
      <c r="M248" s="23"/>
    </row>
    <row r="249" spans="2:13" x14ac:dyDescent="0.35">
      <c r="B249" s="30"/>
      <c r="C249" s="29"/>
      <c r="D249" s="29"/>
      <c r="E249" s="29"/>
      <c r="F249" s="29">
        <v>15</v>
      </c>
      <c r="G249" s="34">
        <v>0.67930734491099998</v>
      </c>
      <c r="H249" s="41">
        <f>IF(G249="","",G249/SUM(G235:G250))</f>
        <v>2.0084822780975464E-2</v>
      </c>
      <c r="I249" s="36"/>
      <c r="J249" s="23"/>
      <c r="K249" s="23"/>
      <c r="L249" s="24"/>
      <c r="M249" s="23"/>
    </row>
    <row r="250" spans="2:13" ht="15" thickBot="1" x14ac:dyDescent="0.4">
      <c r="B250" s="13"/>
      <c r="C250" s="14"/>
      <c r="D250" s="14"/>
      <c r="E250" s="14"/>
      <c r="F250" s="14">
        <v>16</v>
      </c>
      <c r="G250" s="27">
        <v>0.41803528917600002</v>
      </c>
      <c r="H250" s="32">
        <f>IF(G250="","",G250/SUM(G235:G250))</f>
        <v>1.2359890942138747E-2</v>
      </c>
      <c r="I250" s="15"/>
      <c r="J250" s="17"/>
      <c r="K250" s="17"/>
      <c r="L250" s="18"/>
      <c r="M250" s="23"/>
    </row>
    <row r="251" spans="2:13" x14ac:dyDescent="0.35">
      <c r="B251" s="7" t="s">
        <v>26</v>
      </c>
      <c r="C251" s="8">
        <v>10</v>
      </c>
      <c r="D251" s="8">
        <v>6.9900000000000004E-2</v>
      </c>
      <c r="E251" s="8">
        <v>0.20979999999999999</v>
      </c>
      <c r="F251" s="8">
        <v>1</v>
      </c>
      <c r="G251" s="33">
        <v>12.764079135927</v>
      </c>
      <c r="H251" s="26">
        <f>IF(G251="","",G251/SUM(G251:G266))</f>
        <v>0.18482636519193299</v>
      </c>
      <c r="I251" s="9">
        <f>IF(G251="","",G251/G252)</f>
        <v>1.2899251026818073</v>
      </c>
      <c r="J251" s="11">
        <f>IF(G251="","",(G251+G252)/(G253+G254))</f>
        <v>1.2731668937460421</v>
      </c>
      <c r="K251" s="11">
        <f>IF(G251="","",SUM(G251:G254)/SUM(G255:G258))</f>
        <v>2.50681423794811</v>
      </c>
      <c r="L251" s="12">
        <f>IF(G251="","",SUM(G251:G258)/SUM(G259:G266))</f>
        <v>4.5406494040279481</v>
      </c>
      <c r="M251" s="23"/>
    </row>
    <row r="252" spans="2:13" x14ac:dyDescent="0.35">
      <c r="B252" s="30"/>
      <c r="C252" s="29"/>
      <c r="D252" s="29"/>
      <c r="E252" s="29"/>
      <c r="F252" s="29">
        <v>2</v>
      </c>
      <c r="G252" s="34">
        <v>9.8952095043269992</v>
      </c>
      <c r="H252" s="41">
        <f>IF(G252="","",G252/SUM(G251:G266))</f>
        <v>0.14328457117988586</v>
      </c>
      <c r="I252" s="36"/>
      <c r="J252" s="23"/>
      <c r="K252" s="23"/>
      <c r="L252" s="24"/>
      <c r="M252" s="23"/>
    </row>
    <row r="253" spans="2:13" x14ac:dyDescent="0.35">
      <c r="B253" s="30"/>
      <c r="C253" s="29"/>
      <c r="D253" s="29"/>
      <c r="E253" s="29"/>
      <c r="F253" s="29">
        <v>3</v>
      </c>
      <c r="G253" s="34">
        <v>9.2466400483260003</v>
      </c>
      <c r="H253" s="41">
        <f>IF(G253="","",G253/SUM(G251:G266))</f>
        <v>0.13389315846216238</v>
      </c>
      <c r="I253" s="36"/>
      <c r="J253" s="23"/>
      <c r="K253" s="23"/>
      <c r="L253" s="24"/>
      <c r="M253" s="23"/>
    </row>
    <row r="254" spans="2:13" x14ac:dyDescent="0.35">
      <c r="B254" s="30"/>
      <c r="C254" s="29"/>
      <c r="D254" s="29"/>
      <c r="E254" s="29"/>
      <c r="F254" s="29">
        <v>4</v>
      </c>
      <c r="G254" s="34">
        <v>8.5509391626629991</v>
      </c>
      <c r="H254" s="41">
        <f>IF(G254="","",G254/SUM(G251:G266))</f>
        <v>0.12381927341424093</v>
      </c>
      <c r="I254" s="36"/>
      <c r="J254" s="23"/>
      <c r="K254" s="23"/>
      <c r="L254" s="24"/>
      <c r="M254" s="23"/>
    </row>
    <row r="255" spans="2:13" x14ac:dyDescent="0.35">
      <c r="B255" s="30"/>
      <c r="C255" s="29"/>
      <c r="D255" s="29"/>
      <c r="E255" s="29"/>
      <c r="F255" s="29">
        <v>5</v>
      </c>
      <c r="G255" s="34">
        <v>5.3060426900640003</v>
      </c>
      <c r="H255" s="41">
        <f>IF(G255="","",G255/SUM(G251:G266))</f>
        <v>7.6832537115614788E-2</v>
      </c>
      <c r="I255" s="36"/>
      <c r="J255" s="23"/>
      <c r="K255" s="23"/>
      <c r="L255" s="24"/>
      <c r="M255" s="23"/>
    </row>
    <row r="256" spans="2:13" x14ac:dyDescent="0.35">
      <c r="B256" s="30"/>
      <c r="C256" s="29"/>
      <c r="D256" s="29"/>
      <c r="E256" s="29"/>
      <c r="F256" s="29">
        <v>6</v>
      </c>
      <c r="G256" s="34">
        <v>3.7933970235930001</v>
      </c>
      <c r="H256" s="41">
        <f>IF(G256="","",G256/SUM(G251:G266))</f>
        <v>5.4929131677596124E-2</v>
      </c>
      <c r="I256" s="36"/>
      <c r="J256" s="23"/>
      <c r="K256" s="23"/>
      <c r="L256" s="24"/>
      <c r="M256" s="23"/>
    </row>
    <row r="257" spans="2:13" x14ac:dyDescent="0.35">
      <c r="B257" s="30"/>
      <c r="C257" s="29"/>
      <c r="D257" s="29"/>
      <c r="E257" s="29"/>
      <c r="F257" s="29">
        <v>7</v>
      </c>
      <c r="G257" s="34">
        <v>3.1701009429179998</v>
      </c>
      <c r="H257" s="41">
        <f>IF(G257="","",G257/SUM(G251:G266))</f>
        <v>4.5903682383312071E-2</v>
      </c>
      <c r="I257" s="36"/>
      <c r="J257" s="23"/>
      <c r="K257" s="23"/>
      <c r="L257" s="24"/>
      <c r="M257" s="23"/>
    </row>
    <row r="258" spans="2:13" x14ac:dyDescent="0.35">
      <c r="B258" s="30"/>
      <c r="C258" s="29"/>
      <c r="D258" s="29"/>
      <c r="E258" s="29"/>
      <c r="F258" s="29">
        <v>8</v>
      </c>
      <c r="G258" s="34">
        <v>3.8692171495709999</v>
      </c>
      <c r="H258" s="41">
        <f>IF(G258="","",G258/SUM(G251:G266))</f>
        <v>5.6027021947914507E-2</v>
      </c>
      <c r="I258" s="36"/>
      <c r="J258" s="23"/>
      <c r="K258" s="23"/>
      <c r="L258" s="24"/>
      <c r="M258" s="23"/>
    </row>
    <row r="259" spans="2:13" x14ac:dyDescent="0.35">
      <c r="B259" s="30"/>
      <c r="C259" s="29"/>
      <c r="D259" s="29"/>
      <c r="E259" s="29"/>
      <c r="F259" s="29">
        <v>9</v>
      </c>
      <c r="G259" s="34">
        <v>1.97405553222</v>
      </c>
      <c r="H259" s="41">
        <f>IF(G259="","",G259/SUM(G251:G266))</f>
        <v>2.8584710641622903E-2</v>
      </c>
      <c r="I259" s="36"/>
      <c r="J259" s="23"/>
      <c r="K259" s="23"/>
      <c r="L259" s="24"/>
      <c r="M259" s="23"/>
    </row>
    <row r="260" spans="2:13" x14ac:dyDescent="0.35">
      <c r="B260" s="30"/>
      <c r="C260" s="29"/>
      <c r="D260" s="29"/>
      <c r="E260" s="29"/>
      <c r="F260" s="29">
        <v>10</v>
      </c>
      <c r="G260" s="34">
        <v>1.7390814481079999</v>
      </c>
      <c r="H260" s="41">
        <f>IF(G260="","",G260/SUM(G251:G266))</f>
        <v>2.5182239893969519E-2</v>
      </c>
      <c r="I260" s="36"/>
      <c r="J260" s="23"/>
      <c r="K260" s="23"/>
      <c r="L260" s="24"/>
      <c r="M260" s="23"/>
    </row>
    <row r="261" spans="2:13" x14ac:dyDescent="0.35">
      <c r="B261" s="30"/>
      <c r="C261" s="29"/>
      <c r="D261" s="29"/>
      <c r="E261" s="29"/>
      <c r="F261" s="29">
        <v>11</v>
      </c>
      <c r="G261" s="34">
        <v>1.42418885283</v>
      </c>
      <c r="H261" s="41">
        <f>IF(G261="","",G261/SUM(G251:G266))</f>
        <v>2.0622533455980536E-2</v>
      </c>
      <c r="I261" s="36"/>
      <c r="J261" s="23"/>
      <c r="K261" s="23"/>
      <c r="L261" s="24"/>
      <c r="M261" s="23"/>
    </row>
    <row r="262" spans="2:13" x14ac:dyDescent="0.35">
      <c r="B262" s="30"/>
      <c r="C262" s="29"/>
      <c r="D262" s="29"/>
      <c r="E262" s="29"/>
      <c r="F262" s="29">
        <v>12</v>
      </c>
      <c r="G262" s="34">
        <v>1.133545036581</v>
      </c>
      <c r="H262" s="41">
        <f>IF(G262="","",G262/SUM(G251:G266))</f>
        <v>1.6413954086426714E-2</v>
      </c>
      <c r="I262" s="36"/>
      <c r="J262" s="23"/>
      <c r="K262" s="23"/>
      <c r="L262" s="24"/>
      <c r="M262" s="23"/>
    </row>
    <row r="263" spans="2:13" x14ac:dyDescent="0.35">
      <c r="B263" s="30"/>
      <c r="C263" s="29"/>
      <c r="D263" s="29"/>
      <c r="E263" s="29"/>
      <c r="F263" s="29">
        <v>13</v>
      </c>
      <c r="G263" s="34">
        <v>2.5696875128759999</v>
      </c>
      <c r="H263" s="41">
        <f>IF(G263="","",G263/SUM(G251:G266))</f>
        <v>3.7209578350790778E-2</v>
      </c>
      <c r="I263" s="36"/>
      <c r="J263" s="23"/>
      <c r="K263" s="23"/>
      <c r="L263" s="24"/>
      <c r="M263" s="23"/>
    </row>
    <row r="264" spans="2:13" x14ac:dyDescent="0.35">
      <c r="B264" s="30"/>
      <c r="C264" s="29"/>
      <c r="D264" s="29"/>
      <c r="E264" s="29"/>
      <c r="F264" s="29">
        <v>14</v>
      </c>
      <c r="G264" s="34">
        <v>1.2062913736680001</v>
      </c>
      <c r="H264" s="41">
        <f>IF(G264="","",G264/SUM(G251:G266))</f>
        <v>1.7467335291732198E-2</v>
      </c>
      <c r="I264" s="36"/>
      <c r="J264" s="23"/>
      <c r="K264" s="23"/>
      <c r="L264" s="24"/>
      <c r="M264" s="23"/>
    </row>
    <row r="265" spans="2:13" x14ac:dyDescent="0.35">
      <c r="B265" s="30"/>
      <c r="C265" s="29"/>
      <c r="D265" s="29"/>
      <c r="E265" s="29"/>
      <c r="F265" s="29">
        <v>15</v>
      </c>
      <c r="G265" s="34">
        <v>0.50683363491599998</v>
      </c>
      <c r="H265" s="41">
        <f>IF(G265="","",G265/SUM(G251:G266))</f>
        <v>7.3390502754616584E-3</v>
      </c>
      <c r="I265" s="36"/>
      <c r="J265" s="23"/>
      <c r="K265" s="23"/>
      <c r="L265" s="24"/>
      <c r="M265" s="23"/>
    </row>
    <row r="266" spans="2:13" ht="15" thickBot="1" x14ac:dyDescent="0.4">
      <c r="B266" s="13"/>
      <c r="C266" s="14"/>
      <c r="D266" s="14"/>
      <c r="E266" s="14"/>
      <c r="F266" s="14">
        <v>16</v>
      </c>
      <c r="G266" s="27">
        <v>1.910530561806</v>
      </c>
      <c r="H266" s="32">
        <f>IF(G266="","",G266/SUM(G251:G266))</f>
        <v>2.7664856631356146E-2</v>
      </c>
      <c r="I266" s="15"/>
      <c r="J266" s="17"/>
      <c r="K266" s="17"/>
      <c r="L266" s="18"/>
      <c r="M266" s="23"/>
    </row>
    <row r="267" spans="2:13" x14ac:dyDescent="0.35">
      <c r="B267" s="7" t="s">
        <v>9</v>
      </c>
      <c r="C267" s="8"/>
      <c r="D267" s="8">
        <v>6.9900000000000004E-2</v>
      </c>
      <c r="E267" s="8">
        <v>0.20979999999999999</v>
      </c>
      <c r="F267" s="8">
        <v>1</v>
      </c>
      <c r="G267" s="33">
        <v>11.187908499042001</v>
      </c>
      <c r="H267" s="26">
        <f>IF(G267="","",G267/SUM(G267:G282))</f>
        <v>0.1816095267663104</v>
      </c>
      <c r="I267" s="9">
        <f>IF(G267="","",G267/G268)</f>
        <v>1.2717602298315087</v>
      </c>
      <c r="J267" s="11">
        <f>IF(G267="","",(G267+G268)/(G269+G270))</f>
        <v>1.5892018141821245</v>
      </c>
      <c r="K267" s="11">
        <f>IF(G267="","",SUM(G267:G270)/SUM(G271:G274))</f>
        <v>2.2103030162520576</v>
      </c>
      <c r="L267" s="12">
        <f>IF(G267="","",SUM(G267:G274)/SUM(G275:G282))</f>
        <v>3.3043001002243115</v>
      </c>
      <c r="M267" s="23"/>
    </row>
    <row r="268" spans="2:13" x14ac:dyDescent="0.35">
      <c r="B268" s="30"/>
      <c r="C268" s="29"/>
      <c r="D268" s="29"/>
      <c r="E268" s="29"/>
      <c r="F268" s="29">
        <v>2</v>
      </c>
      <c r="G268" s="34">
        <v>8.7971838060419998</v>
      </c>
      <c r="H268" s="41">
        <f>IF(G268="","",G268/SUM(G267:G282))</f>
        <v>0.14280170310906107</v>
      </c>
      <c r="I268" s="36"/>
      <c r="J268" s="23"/>
      <c r="K268" s="23"/>
      <c r="L268" s="24"/>
      <c r="M268" s="23"/>
    </row>
    <row r="269" spans="2:13" x14ac:dyDescent="0.35">
      <c r="B269" s="30"/>
      <c r="C269" s="29"/>
      <c r="D269" s="29"/>
      <c r="E269" s="29"/>
      <c r="F269" s="29">
        <v>3</v>
      </c>
      <c r="G269" s="34">
        <v>5.9242157892540002</v>
      </c>
      <c r="H269" s="41">
        <f>IF(G269="","",G269/SUM(G267:G282))</f>
        <v>9.6165787022663776E-2</v>
      </c>
      <c r="I269" s="36"/>
      <c r="J269" s="23"/>
      <c r="K269" s="23"/>
      <c r="L269" s="24"/>
      <c r="M269" s="23"/>
    </row>
    <row r="270" spans="2:13" x14ac:dyDescent="0.35">
      <c r="B270" s="30"/>
      <c r="C270" s="29"/>
      <c r="D270" s="29"/>
      <c r="E270" s="29"/>
      <c r="F270" s="29">
        <v>4</v>
      </c>
      <c r="G270" s="34">
        <v>6.6513376280249998</v>
      </c>
      <c r="H270" s="41">
        <f>IF(G270="","",G270/SUM(G267:G282))</f>
        <v>0.10796890938927574</v>
      </c>
      <c r="I270" s="36"/>
      <c r="J270" s="23"/>
      <c r="K270" s="23"/>
      <c r="L270" s="24"/>
      <c r="M270" s="23"/>
    </row>
    <row r="271" spans="2:13" x14ac:dyDescent="0.35">
      <c r="B271" s="30"/>
      <c r="C271" s="29"/>
      <c r="D271" s="29"/>
      <c r="E271" s="29"/>
      <c r="F271" s="29">
        <v>5</v>
      </c>
      <c r="G271" s="34">
        <v>3.9983162829930001</v>
      </c>
      <c r="H271" s="41">
        <f>IF(G271="","",G271/SUM(G267:G282))</f>
        <v>6.4903313079345368E-2</v>
      </c>
      <c r="I271" s="36"/>
      <c r="J271" s="23"/>
      <c r="K271" s="23"/>
      <c r="L271" s="24"/>
      <c r="M271" s="23"/>
    </row>
    <row r="272" spans="2:13" x14ac:dyDescent="0.35">
      <c r="B272" s="30"/>
      <c r="C272" s="29"/>
      <c r="D272" s="29"/>
      <c r="E272" s="29"/>
      <c r="F272" s="29">
        <v>6</v>
      </c>
      <c r="G272" s="34">
        <v>3.8050091149590002</v>
      </c>
      <c r="H272" s="41">
        <f>IF(G272="","",G272/SUM(G267:G282))</f>
        <v>6.1765423337916354E-2</v>
      </c>
      <c r="I272" s="36"/>
      <c r="J272" s="23"/>
      <c r="K272" s="23"/>
      <c r="L272" s="24"/>
      <c r="M272" s="23"/>
    </row>
    <row r="273" spans="2:13" x14ac:dyDescent="0.35">
      <c r="B273" s="30"/>
      <c r="C273" s="29"/>
      <c r="D273" s="29"/>
      <c r="E273" s="29"/>
      <c r="F273" s="29">
        <v>7</v>
      </c>
      <c r="G273" s="34">
        <v>4.9047424737389997</v>
      </c>
      <c r="H273" s="41">
        <f>IF(G273="","",G273/SUM(G267:G282))</f>
        <v>7.9617022220251021E-2</v>
      </c>
      <c r="I273" s="36"/>
      <c r="J273" s="23"/>
      <c r="K273" s="23"/>
      <c r="L273" s="24"/>
      <c r="M273" s="23"/>
    </row>
    <row r="274" spans="2:13" x14ac:dyDescent="0.35">
      <c r="B274" s="30"/>
      <c r="C274" s="29"/>
      <c r="D274" s="29"/>
      <c r="E274" s="29"/>
      <c r="F274" s="29">
        <v>8</v>
      </c>
      <c r="G274" s="34">
        <v>2.0232361544759998</v>
      </c>
      <c r="H274" s="41">
        <f>IF(G274="","",G274/SUM(G267:G282))</f>
        <v>3.2842506763649262E-2</v>
      </c>
      <c r="I274" s="36"/>
      <c r="J274" s="23"/>
      <c r="K274" s="23"/>
      <c r="L274" s="24"/>
      <c r="M274" s="23"/>
    </row>
    <row r="275" spans="2:13" x14ac:dyDescent="0.35">
      <c r="B275" s="30"/>
      <c r="C275" s="29"/>
      <c r="D275" s="29"/>
      <c r="E275" s="29"/>
      <c r="F275" s="29">
        <v>9</v>
      </c>
      <c r="G275" s="34">
        <v>1.8312951148379999</v>
      </c>
      <c r="H275" s="41">
        <f>IF(G275="","",G275/SUM(G267:G282))</f>
        <v>2.9726792921452964E-2</v>
      </c>
      <c r="I275" s="36"/>
      <c r="J275" s="23"/>
      <c r="K275" s="23"/>
      <c r="L275" s="24"/>
      <c r="M275" s="23"/>
    </row>
    <row r="276" spans="2:13" x14ac:dyDescent="0.35">
      <c r="B276" s="30"/>
      <c r="C276" s="29"/>
      <c r="D276" s="29"/>
      <c r="E276" s="29"/>
      <c r="F276" s="29">
        <v>10</v>
      </c>
      <c r="G276" s="34">
        <v>1.6919500184459999</v>
      </c>
      <c r="H276" s="41">
        <f>IF(G276="","",G276/SUM(G267:G282))</f>
        <v>2.7464851199716148E-2</v>
      </c>
      <c r="I276" s="36"/>
      <c r="J276" s="23"/>
      <c r="K276" s="23"/>
      <c r="L276" s="24"/>
      <c r="M276" s="23"/>
    </row>
    <row r="277" spans="2:13" x14ac:dyDescent="0.35">
      <c r="B277" s="30"/>
      <c r="C277" s="29"/>
      <c r="D277" s="29"/>
      <c r="E277" s="29"/>
      <c r="F277" s="29">
        <v>11</v>
      </c>
      <c r="G277" s="34">
        <v>2.2346445237569998</v>
      </c>
      <c r="H277" s="41">
        <f>IF(G277="","",G277/SUM(G267:G282))</f>
        <v>3.6274227169911737E-2</v>
      </c>
      <c r="I277" s="36"/>
      <c r="J277" s="23"/>
      <c r="K277" s="23"/>
      <c r="L277" s="24"/>
      <c r="M277" s="23"/>
    </row>
    <row r="278" spans="2:13" x14ac:dyDescent="0.35">
      <c r="B278" s="30"/>
      <c r="C278" s="29"/>
      <c r="D278" s="29"/>
      <c r="E278" s="29"/>
      <c r="F278" s="29">
        <v>12</v>
      </c>
      <c r="G278" s="34">
        <v>2.493525854799</v>
      </c>
      <c r="H278" s="41">
        <f>IF(G278="","",G278/SUM(G267:G282))</f>
        <v>4.0476560074511024E-2</v>
      </c>
      <c r="I278" s="36"/>
      <c r="J278" s="23"/>
      <c r="K278" s="23"/>
      <c r="L278" s="24"/>
      <c r="M278" s="23"/>
    </row>
    <row r="279" spans="2:13" x14ac:dyDescent="0.35">
      <c r="B279" s="30"/>
      <c r="C279" s="29"/>
      <c r="D279" s="29"/>
      <c r="E279" s="29"/>
      <c r="F279" s="29">
        <v>13</v>
      </c>
      <c r="G279" s="34">
        <v>1.0153749303270001</v>
      </c>
      <c r="H279" s="41">
        <f>IF(G279="","",G279/SUM(G267:G282))</f>
        <v>1.6482237104714598E-2</v>
      </c>
      <c r="I279" s="36"/>
      <c r="J279" s="23"/>
      <c r="K279" s="23"/>
      <c r="L279" s="24"/>
      <c r="M279" s="23"/>
    </row>
    <row r="280" spans="2:13" x14ac:dyDescent="0.35">
      <c r="B280" s="30"/>
      <c r="C280" s="29"/>
      <c r="D280" s="29"/>
      <c r="E280" s="29"/>
      <c r="F280" s="29">
        <v>14</v>
      </c>
      <c r="G280" s="34">
        <v>1.3654453318019999</v>
      </c>
      <c r="H280" s="41">
        <f>IF(G280="","",G280/SUM(G267:G282))</f>
        <v>2.2164811283097528E-2</v>
      </c>
      <c r="I280" s="36"/>
      <c r="J280" s="23"/>
      <c r="K280" s="23"/>
      <c r="L280" s="24"/>
      <c r="M280" s="23"/>
    </row>
    <row r="281" spans="2:13" x14ac:dyDescent="0.35">
      <c r="B281" s="30"/>
      <c r="C281" s="29"/>
      <c r="D281" s="29"/>
      <c r="E281" s="29"/>
      <c r="F281" s="29">
        <v>15</v>
      </c>
      <c r="G281" s="34">
        <v>2.2957787694779999</v>
      </c>
      <c r="H281" s="41">
        <f>IF(G281="","",G281/SUM(G267:G282))</f>
        <v>3.7266598660575682E-2</v>
      </c>
      <c r="I281" s="36"/>
      <c r="J281" s="23"/>
      <c r="K281" s="23"/>
      <c r="L281" s="24"/>
      <c r="M281" s="23"/>
    </row>
    <row r="282" spans="2:13" ht="15" thickBot="1" x14ac:dyDescent="0.4">
      <c r="B282" s="13"/>
      <c r="C282" s="14"/>
      <c r="D282" s="14"/>
      <c r="E282" s="14"/>
      <c r="F282" s="14">
        <v>16</v>
      </c>
      <c r="G282" s="27">
        <v>1.384229597247</v>
      </c>
      <c r="H282" s="32">
        <f>IF(G282="","",G282/SUM(G267:G282))</f>
        <v>2.2469729897547346E-2</v>
      </c>
      <c r="I282" s="15"/>
      <c r="J282" s="17"/>
      <c r="K282" s="17"/>
      <c r="L282" s="18"/>
      <c r="M282" s="23"/>
    </row>
    <row r="283" spans="2:13" x14ac:dyDescent="0.35">
      <c r="B283" s="7" t="s">
        <v>33</v>
      </c>
      <c r="C283" s="8">
        <v>5</v>
      </c>
      <c r="D283" s="8">
        <v>6.9900000000000004E-2</v>
      </c>
      <c r="E283" s="8">
        <v>0.20979999999999999</v>
      </c>
      <c r="F283" s="8">
        <v>1</v>
      </c>
      <c r="G283" s="33">
        <v>12.389759955422999</v>
      </c>
      <c r="H283" s="26">
        <f>IF(G283="","",G283/SUM(G283:G298))</f>
        <v>0.24243659571624285</v>
      </c>
      <c r="I283" s="9">
        <f>IF(G283="","",G283/G284)</f>
        <v>1.4285658029455774</v>
      </c>
      <c r="J283" s="11">
        <f>IF(G283="","",(G283+G284)/(G285+G286))</f>
        <v>2.2097172954960764</v>
      </c>
      <c r="K283" s="11">
        <f>IF(G283="","",SUM(G283:G286)/SUM(G287:G290))</f>
        <v>2.9708486717739531</v>
      </c>
      <c r="L283" s="12">
        <f>IF(G283="","",SUM(G283:G290)/SUM(G291:G298))</f>
        <v>4.0041803223864614</v>
      </c>
      <c r="M283" s="23"/>
    </row>
    <row r="284" spans="2:13" x14ac:dyDescent="0.35">
      <c r="B284" s="30"/>
      <c r="C284" s="29"/>
      <c r="D284" s="29"/>
      <c r="E284" s="29"/>
      <c r="F284" s="29">
        <v>2</v>
      </c>
      <c r="G284" s="34">
        <v>8.6728661220060008</v>
      </c>
      <c r="H284" s="41">
        <f>IF(G284="","",G284/SUM(G283:G298))</f>
        <v>0.16970628529421594</v>
      </c>
      <c r="I284" s="36"/>
      <c r="J284" s="23"/>
      <c r="K284" s="23"/>
      <c r="L284" s="24"/>
      <c r="M284" s="23"/>
    </row>
    <row r="285" spans="2:13" x14ac:dyDescent="0.35">
      <c r="B285" s="30"/>
      <c r="C285" s="29"/>
      <c r="D285" s="29"/>
      <c r="E285" s="29"/>
      <c r="F285" s="29">
        <v>3</v>
      </c>
      <c r="G285" s="34">
        <v>4.5881422179660003</v>
      </c>
      <c r="H285" s="41">
        <f>IF(G285="","",G285/SUM(G283:G298))</f>
        <v>8.9778460921575848E-2</v>
      </c>
      <c r="I285" s="36"/>
      <c r="J285" s="23"/>
      <c r="K285" s="23"/>
      <c r="L285" s="24"/>
      <c r="M285" s="23"/>
    </row>
    <row r="286" spans="2:13" x14ac:dyDescent="0.35">
      <c r="B286" s="30"/>
      <c r="C286" s="29"/>
      <c r="D286" s="29"/>
      <c r="E286" s="29"/>
      <c r="F286" s="29">
        <v>4</v>
      </c>
      <c r="G286" s="34">
        <v>4.943677133025</v>
      </c>
      <c r="H286" s="41">
        <f>IF(G286="","",G286/SUM(G283:G298))</f>
        <v>9.6735389447655973E-2</v>
      </c>
      <c r="I286" s="36"/>
      <c r="J286" s="23"/>
      <c r="K286" s="23"/>
      <c r="L286" s="24"/>
      <c r="M286" s="23"/>
    </row>
    <row r="287" spans="2:13" x14ac:dyDescent="0.35">
      <c r="B287" s="30"/>
      <c r="C287" s="29"/>
      <c r="D287" s="29"/>
      <c r="E287" s="29"/>
      <c r="F287" s="29">
        <v>5</v>
      </c>
      <c r="G287" s="34">
        <v>3.0724227626039999</v>
      </c>
      <c r="H287" s="41">
        <f>IF(G287="","",G287/SUM(G283:G298))</f>
        <v>6.0119624419420592E-2</v>
      </c>
      <c r="I287" s="36"/>
      <c r="J287" s="23"/>
      <c r="K287" s="23"/>
      <c r="L287" s="24"/>
      <c r="M287" s="23"/>
    </row>
    <row r="288" spans="2:13" x14ac:dyDescent="0.35">
      <c r="B288" s="30"/>
      <c r="C288" s="29"/>
      <c r="D288" s="29"/>
      <c r="E288" s="29"/>
      <c r="F288" s="29">
        <v>6</v>
      </c>
      <c r="G288" s="34">
        <v>2.7513825895439998</v>
      </c>
      <c r="H288" s="41">
        <f>IF(G288="","",G288/SUM(G283:G298))</f>
        <v>5.3837671667724796E-2</v>
      </c>
      <c r="I288" s="36"/>
      <c r="J288" s="23"/>
      <c r="K288" s="23"/>
      <c r="L288" s="24"/>
      <c r="M288" s="23"/>
    </row>
    <row r="289" spans="2:13" x14ac:dyDescent="0.35">
      <c r="B289" s="30"/>
      <c r="C289" s="29"/>
      <c r="D289" s="29"/>
      <c r="E289" s="29"/>
      <c r="F289" s="29">
        <v>7</v>
      </c>
      <c r="G289" s="34">
        <v>1.835393500026</v>
      </c>
      <c r="H289" s="41">
        <f>IF(G289="","",G289/SUM(G283:G298))</f>
        <v>3.591405754001404E-2</v>
      </c>
      <c r="I289" s="36"/>
      <c r="J289" s="23"/>
      <c r="K289" s="23"/>
      <c r="L289" s="24"/>
      <c r="M289" s="23"/>
    </row>
    <row r="290" spans="2:13" x14ac:dyDescent="0.35">
      <c r="B290" s="30"/>
      <c r="C290" s="29"/>
      <c r="D290" s="29"/>
      <c r="E290" s="29"/>
      <c r="F290" s="29">
        <v>8</v>
      </c>
      <c r="G290" s="34">
        <v>2.6390185289730002</v>
      </c>
      <c r="H290" s="41">
        <f>IF(G290="","",G290/SUM(G283:G298))</f>
        <v>5.1638988204631274E-2</v>
      </c>
      <c r="I290" s="36"/>
      <c r="J290" s="23"/>
      <c r="K290" s="23"/>
      <c r="L290" s="24"/>
      <c r="M290" s="23"/>
    </row>
    <row r="291" spans="2:13" x14ac:dyDescent="0.35">
      <c r="B291" s="30"/>
      <c r="C291" s="29"/>
      <c r="D291" s="29"/>
      <c r="E291" s="29"/>
      <c r="F291" s="29">
        <v>9</v>
      </c>
      <c r="G291" s="34">
        <v>2.2483058077170002</v>
      </c>
      <c r="H291" s="41">
        <f>IF(G291="","",G291/SUM(G283:G298))</f>
        <v>4.3993718047248311E-2</v>
      </c>
      <c r="I291" s="36"/>
      <c r="J291" s="23"/>
      <c r="K291" s="23"/>
      <c r="L291" s="24"/>
      <c r="M291" s="23"/>
    </row>
    <row r="292" spans="2:13" x14ac:dyDescent="0.35">
      <c r="B292" s="30"/>
      <c r="C292" s="29"/>
      <c r="D292" s="29"/>
      <c r="E292" s="29"/>
      <c r="F292" s="29">
        <v>10</v>
      </c>
      <c r="G292" s="34">
        <v>1.858959214857</v>
      </c>
      <c r="H292" s="41">
        <f>IF(G292="","",G292/SUM(G283:G298))</f>
        <v>3.6375179603702346E-2</v>
      </c>
      <c r="I292" s="36"/>
      <c r="J292" s="23"/>
      <c r="K292" s="23"/>
      <c r="L292" s="24"/>
      <c r="M292" s="23"/>
    </row>
    <row r="293" spans="2:13" x14ac:dyDescent="0.35">
      <c r="B293" s="30"/>
      <c r="C293" s="29"/>
      <c r="D293" s="29"/>
      <c r="E293" s="29"/>
      <c r="F293" s="29">
        <v>11</v>
      </c>
      <c r="G293" s="34">
        <v>1.3883279824350001</v>
      </c>
      <c r="H293" s="41">
        <f>IF(G293="","",G293/SUM(G283:G298))</f>
        <v>2.7166104186854684E-2</v>
      </c>
      <c r="I293" s="36"/>
      <c r="J293" s="23"/>
      <c r="K293" s="23"/>
      <c r="L293" s="24"/>
      <c r="M293" s="23"/>
    </row>
    <row r="294" spans="2:13" x14ac:dyDescent="0.35">
      <c r="B294" s="30"/>
      <c r="C294" s="29"/>
      <c r="D294" s="29"/>
      <c r="E294" s="29"/>
      <c r="F294" s="29">
        <v>12</v>
      </c>
      <c r="G294" s="34">
        <v>1.174187356362</v>
      </c>
      <c r="H294" s="41">
        <f>IF(G294="","",G294/SUM(G283:G298))</f>
        <v>2.2975908042904402E-2</v>
      </c>
      <c r="I294" s="36"/>
      <c r="J294" s="23"/>
      <c r="K294" s="23"/>
      <c r="L294" s="24"/>
      <c r="M294" s="23"/>
    </row>
    <row r="295" spans="2:13" x14ac:dyDescent="0.35">
      <c r="B295" s="30"/>
      <c r="C295" s="29"/>
      <c r="D295" s="29"/>
      <c r="E295" s="29"/>
      <c r="F295" s="29">
        <v>13</v>
      </c>
      <c r="G295" s="34">
        <v>1.1318373760860001</v>
      </c>
      <c r="H295" s="41">
        <f>IF(G295="","",G295/SUM(G283:G298))</f>
        <v>2.2147224913957299E-2</v>
      </c>
      <c r="I295" s="36"/>
      <c r="J295" s="23"/>
      <c r="K295" s="23"/>
      <c r="L295" s="24"/>
      <c r="M295" s="23"/>
    </row>
    <row r="296" spans="2:13" x14ac:dyDescent="0.35">
      <c r="B296" s="30"/>
      <c r="C296" s="29"/>
      <c r="D296" s="29"/>
      <c r="E296" s="29"/>
      <c r="F296" s="29">
        <v>14</v>
      </c>
      <c r="G296" s="34">
        <v>0.85383024750000003</v>
      </c>
      <c r="H296" s="41">
        <f>IF(G296="","",G296/SUM(G283:G298))</f>
        <v>1.6707321148127112E-2</v>
      </c>
      <c r="I296" s="36"/>
      <c r="J296" s="23"/>
      <c r="K296" s="23"/>
      <c r="L296" s="24"/>
      <c r="M296" s="23"/>
    </row>
    <row r="297" spans="2:13" x14ac:dyDescent="0.35">
      <c r="B297" s="30"/>
      <c r="C297" s="29"/>
      <c r="D297" s="29"/>
      <c r="E297" s="29"/>
      <c r="F297" s="29">
        <v>15</v>
      </c>
      <c r="G297" s="34">
        <v>0.84699960551999998</v>
      </c>
      <c r="H297" s="41">
        <f>IF(G297="","",G297/SUM(G283:G298))</f>
        <v>1.6573662578942092E-2</v>
      </c>
      <c r="I297" s="36"/>
      <c r="J297" s="23"/>
      <c r="K297" s="23"/>
      <c r="L297" s="24"/>
      <c r="M297" s="23"/>
    </row>
    <row r="298" spans="2:13" ht="15" thickBot="1" x14ac:dyDescent="0.4">
      <c r="B298" s="13"/>
      <c r="C298" s="14"/>
      <c r="D298" s="14"/>
      <c r="E298" s="14"/>
      <c r="F298" s="14">
        <v>16</v>
      </c>
      <c r="G298" s="27">
        <v>0.71004523382100004</v>
      </c>
      <c r="H298" s="32">
        <f>IF(G298="","",G298/SUM(G283:G298))</f>
        <v>1.3893808266782506E-2</v>
      </c>
      <c r="I298" s="15"/>
      <c r="J298" s="17"/>
      <c r="K298" s="17"/>
      <c r="L298" s="18"/>
      <c r="M298" s="23"/>
    </row>
    <row r="299" spans="2:13" x14ac:dyDescent="0.35">
      <c r="M299" s="23"/>
    </row>
    <row r="300" spans="2:13" x14ac:dyDescent="0.35">
      <c r="M300" s="23"/>
    </row>
    <row r="301" spans="2:13" x14ac:dyDescent="0.35">
      <c r="M301" s="23"/>
    </row>
    <row r="302" spans="2:13" x14ac:dyDescent="0.35">
      <c r="M302" s="23"/>
    </row>
    <row r="303" spans="2:13" x14ac:dyDescent="0.35">
      <c r="M303" s="23"/>
    </row>
    <row r="304" spans="2:13" x14ac:dyDescent="0.35">
      <c r="M304" s="23"/>
    </row>
    <row r="305" spans="13:13" x14ac:dyDescent="0.35">
      <c r="M305" s="23"/>
    </row>
    <row r="306" spans="13:13" x14ac:dyDescent="0.35">
      <c r="M306" s="23"/>
    </row>
    <row r="307" spans="13:13" x14ac:dyDescent="0.35">
      <c r="M307" s="23"/>
    </row>
    <row r="308" spans="13:13" x14ac:dyDescent="0.35">
      <c r="M308" s="23"/>
    </row>
    <row r="309" spans="13:13" x14ac:dyDescent="0.35">
      <c r="M309" s="23"/>
    </row>
    <row r="310" spans="13:13" x14ac:dyDescent="0.35">
      <c r="M310" s="23"/>
    </row>
    <row r="311" spans="13:13" x14ac:dyDescent="0.35">
      <c r="M311" s="23"/>
    </row>
    <row r="312" spans="13:13" x14ac:dyDescent="0.35">
      <c r="M312" s="23"/>
    </row>
    <row r="313" spans="13:13" x14ac:dyDescent="0.35">
      <c r="M313" s="23"/>
    </row>
    <row r="314" spans="13:13" x14ac:dyDescent="0.35">
      <c r="M314" s="23"/>
    </row>
    <row r="315" spans="13:13" x14ac:dyDescent="0.35">
      <c r="M315" s="23"/>
    </row>
    <row r="316" spans="13:13" x14ac:dyDescent="0.35">
      <c r="M316" s="23"/>
    </row>
    <row r="317" spans="13:13" x14ac:dyDescent="0.35">
      <c r="M317" s="23"/>
    </row>
    <row r="318" spans="13:13" x14ac:dyDescent="0.35">
      <c r="M318" s="23"/>
    </row>
    <row r="319" spans="13:13" x14ac:dyDescent="0.35">
      <c r="M319" s="23"/>
    </row>
    <row r="320" spans="13:13" x14ac:dyDescent="0.35">
      <c r="M320" s="23"/>
    </row>
    <row r="321" spans="13:13" x14ac:dyDescent="0.35">
      <c r="M321" s="23"/>
    </row>
    <row r="322" spans="13:13" x14ac:dyDescent="0.35">
      <c r="M322" s="23"/>
    </row>
    <row r="323" spans="13:13" x14ac:dyDescent="0.35">
      <c r="M323" s="23"/>
    </row>
    <row r="324" spans="13:13" x14ac:dyDescent="0.35">
      <c r="M324" s="23"/>
    </row>
    <row r="325" spans="13:13" x14ac:dyDescent="0.35">
      <c r="M325" s="23"/>
    </row>
    <row r="326" spans="13:13" x14ac:dyDescent="0.35">
      <c r="M326" s="23"/>
    </row>
    <row r="327" spans="13:13" x14ac:dyDescent="0.35">
      <c r="M327" s="23"/>
    </row>
    <row r="328" spans="13:13" x14ac:dyDescent="0.35">
      <c r="M328" s="23"/>
    </row>
    <row r="329" spans="13:13" x14ac:dyDescent="0.35">
      <c r="M329" s="23"/>
    </row>
    <row r="330" spans="13:13" x14ac:dyDescent="0.35">
      <c r="M330" s="23"/>
    </row>
    <row r="331" spans="13:13" x14ac:dyDescent="0.35">
      <c r="M331" s="23"/>
    </row>
    <row r="332" spans="13:13" x14ac:dyDescent="0.35">
      <c r="M332" s="23"/>
    </row>
    <row r="333" spans="13:13" x14ac:dyDescent="0.35">
      <c r="M333" s="23"/>
    </row>
    <row r="334" spans="13:13" x14ac:dyDescent="0.35">
      <c r="M334" s="23"/>
    </row>
    <row r="335" spans="13:13" x14ac:dyDescent="0.35">
      <c r="M335" s="23"/>
    </row>
    <row r="336" spans="13:13" x14ac:dyDescent="0.35">
      <c r="M336" s="23"/>
    </row>
    <row r="337" spans="13:13" x14ac:dyDescent="0.35">
      <c r="M337" s="23"/>
    </row>
    <row r="338" spans="13:13" x14ac:dyDescent="0.35">
      <c r="M338" s="23"/>
    </row>
    <row r="339" spans="13:13" x14ac:dyDescent="0.35">
      <c r="M339" s="23"/>
    </row>
    <row r="340" spans="13:13" x14ac:dyDescent="0.35">
      <c r="M340" s="23"/>
    </row>
    <row r="341" spans="13:13" x14ac:dyDescent="0.35">
      <c r="M341" s="23"/>
    </row>
    <row r="342" spans="13:13" x14ac:dyDescent="0.35">
      <c r="M342" s="23"/>
    </row>
    <row r="343" spans="13:13" x14ac:dyDescent="0.35">
      <c r="M343" s="23"/>
    </row>
    <row r="344" spans="13:13" x14ac:dyDescent="0.35">
      <c r="M344" s="23"/>
    </row>
    <row r="345" spans="13:13" x14ac:dyDescent="0.35">
      <c r="M345" s="23"/>
    </row>
    <row r="346" spans="13:13" x14ac:dyDescent="0.35">
      <c r="M346" s="23"/>
    </row>
    <row r="347" spans="13:13" x14ac:dyDescent="0.35">
      <c r="M347" s="23"/>
    </row>
    <row r="348" spans="13:13" x14ac:dyDescent="0.35">
      <c r="M348" s="23"/>
    </row>
    <row r="349" spans="13:13" x14ac:dyDescent="0.35">
      <c r="M349" s="23"/>
    </row>
    <row r="350" spans="13:13" x14ac:dyDescent="0.35">
      <c r="M350" s="23"/>
    </row>
    <row r="351" spans="13:13" x14ac:dyDescent="0.35">
      <c r="M351" s="23"/>
    </row>
    <row r="352" spans="13:13" x14ac:dyDescent="0.35">
      <c r="M352" s="23"/>
    </row>
    <row r="353" spans="13:13" x14ac:dyDescent="0.35">
      <c r="M353" s="23"/>
    </row>
    <row r="354" spans="13:13" x14ac:dyDescent="0.35">
      <c r="M354" s="23"/>
    </row>
    <row r="355" spans="13:13" x14ac:dyDescent="0.35">
      <c r="M355" s="23"/>
    </row>
    <row r="356" spans="13:13" x14ac:dyDescent="0.35">
      <c r="M356" s="23"/>
    </row>
    <row r="357" spans="13:13" x14ac:dyDescent="0.35">
      <c r="M357" s="23"/>
    </row>
    <row r="358" spans="13:13" x14ac:dyDescent="0.35">
      <c r="M358" s="23"/>
    </row>
    <row r="359" spans="13:13" x14ac:dyDescent="0.35">
      <c r="M359" s="23"/>
    </row>
    <row r="360" spans="13:13" x14ac:dyDescent="0.35">
      <c r="M360" s="23"/>
    </row>
    <row r="361" spans="13:13" x14ac:dyDescent="0.35">
      <c r="M361" s="23"/>
    </row>
    <row r="362" spans="13:13" x14ac:dyDescent="0.35">
      <c r="M362" s="23"/>
    </row>
  </sheetData>
  <mergeCells count="13">
    <mergeCell ref="AF21:AF28"/>
    <mergeCell ref="AF17:AF20"/>
    <mergeCell ref="AF15:AF16"/>
    <mergeCell ref="Y21:Y28"/>
    <mergeCell ref="O12:P12"/>
    <mergeCell ref="Z21:Z28"/>
    <mergeCell ref="Z17:Z20"/>
    <mergeCell ref="Z15:Z16"/>
    <mergeCell ref="AF13:AF14"/>
    <mergeCell ref="Z13:Z14"/>
    <mergeCell ref="Y17:Y20"/>
    <mergeCell ref="Y15:Y16"/>
    <mergeCell ref="Y13:Y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L. Diegmiller</dc:creator>
  <cp:lastModifiedBy>Rocky L. Diegmiller</cp:lastModifiedBy>
  <dcterms:created xsi:type="dcterms:W3CDTF">2021-12-01T20:09:48Z</dcterms:created>
  <dcterms:modified xsi:type="dcterms:W3CDTF">2022-04-19T19:34:37Z</dcterms:modified>
</cp:coreProperties>
</file>