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DS\Documents\Учеба\Теория систем и системный анализ\Курсовавя\"/>
    </mc:Choice>
  </mc:AlternateContent>
  <xr:revisionPtr revIDLastSave="0" documentId="13_ncr:1_{3A61B2B9-6505-4F6B-8C78-56FEEED62B3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Оценка целей" sheetId="1" r:id="rId1"/>
    <sheet name="Средний выигрыш" sheetId="2" r:id="rId2"/>
    <sheet name="Непосредственное оценивание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" i="2" l="1"/>
  <c r="M15" i="2" s="1"/>
  <c r="H12" i="2"/>
  <c r="M12" i="2" s="1"/>
  <c r="C6" i="3"/>
  <c r="C7" i="3" s="1"/>
  <c r="G12" i="2"/>
  <c r="L12" i="2" s="1"/>
  <c r="M13" i="2"/>
  <c r="M14" i="2"/>
  <c r="N12" i="2"/>
  <c r="N13" i="2"/>
  <c r="N14" i="2"/>
  <c r="N15" i="2"/>
  <c r="M11" i="2"/>
  <c r="N11" i="2"/>
  <c r="L11" i="2"/>
  <c r="L13" i="2"/>
  <c r="L14" i="2"/>
  <c r="L15" i="2"/>
  <c r="N10" i="2"/>
  <c r="M10" i="2"/>
  <c r="L10" i="2"/>
  <c r="I12" i="2"/>
  <c r="I13" i="2"/>
  <c r="I14" i="2"/>
  <c r="I15" i="2"/>
  <c r="H13" i="2"/>
  <c r="H14" i="2"/>
  <c r="H11" i="2"/>
  <c r="I11" i="2"/>
  <c r="G13" i="2"/>
  <c r="G14" i="2"/>
  <c r="G15" i="2"/>
  <c r="G11" i="2"/>
  <c r="D15" i="2"/>
  <c r="D6" i="3"/>
  <c r="C5" i="3"/>
  <c r="I10" i="2"/>
  <c r="H10" i="2"/>
  <c r="D12" i="2"/>
  <c r="D13" i="2"/>
  <c r="D14" i="2"/>
  <c r="C12" i="2"/>
  <c r="C13" i="2"/>
  <c r="C14" i="2"/>
  <c r="C15" i="2"/>
  <c r="B12" i="2"/>
  <c r="B13" i="2"/>
  <c r="B14" i="2"/>
  <c r="B15" i="2"/>
  <c r="D11" i="2"/>
  <c r="C11" i="2"/>
  <c r="B11" i="2"/>
  <c r="B10" i="2" l="1"/>
  <c r="G10" i="2" s="1"/>
  <c r="G5" i="1"/>
  <c r="E5" i="3" l="1"/>
  <c r="E6" i="3" s="1"/>
  <c r="E7" i="3" s="1"/>
  <c r="D5" i="3"/>
  <c r="D7" i="3" s="1"/>
  <c r="D10" i="2" l="1"/>
  <c r="C10" i="2"/>
  <c r="F8" i="1" l="1"/>
  <c r="R17" i="1"/>
  <c r="R16" i="1"/>
  <c r="R8" i="1"/>
  <c r="R4" i="1"/>
  <c r="R3" i="1"/>
  <c r="E15" i="1"/>
  <c r="D17" i="1"/>
  <c r="J29" i="1"/>
  <c r="F2" i="1"/>
  <c r="E44" i="1"/>
  <c r="G38" i="1"/>
  <c r="D30" i="1"/>
  <c r="D24" i="1"/>
  <c r="F18" i="1"/>
  <c r="D11" i="1"/>
  <c r="E4" i="1"/>
  <c r="F42" i="1"/>
  <c r="H36" i="1"/>
  <c r="F29" i="1"/>
  <c r="F28" i="1"/>
  <c r="F23" i="1"/>
  <c r="G16" i="1"/>
  <c r="G10" i="1"/>
  <c r="E22" i="1"/>
  <c r="E24" i="1" s="1"/>
  <c r="D43" i="1"/>
  <c r="D44" i="1" s="1"/>
  <c r="D37" i="1"/>
  <c r="D35" i="1"/>
  <c r="F37" i="1"/>
  <c r="F35" i="1"/>
  <c r="F34" i="1"/>
  <c r="E37" i="1"/>
  <c r="E38" i="1" s="1"/>
  <c r="E28" i="1"/>
  <c r="E30" i="1" s="1"/>
  <c r="D18" i="1"/>
  <c r="G15" i="1"/>
  <c r="E17" i="1"/>
  <c r="F9" i="1"/>
  <c r="G9" i="1" s="1"/>
  <c r="E8" i="1"/>
  <c r="E11" i="1" s="1"/>
  <c r="D3" i="1"/>
  <c r="F3" i="1" s="1"/>
  <c r="B18" i="2" l="1"/>
  <c r="B20" i="2"/>
  <c r="B19" i="2"/>
  <c r="B22" i="2"/>
  <c r="B21" i="2"/>
  <c r="F22" i="1"/>
  <c r="F24" i="1" s="1"/>
  <c r="J23" i="1" s="1"/>
  <c r="E25" i="1" s="1"/>
  <c r="G17" i="1"/>
  <c r="G18" i="1" s="1"/>
  <c r="D4" i="1"/>
  <c r="F11" i="1"/>
  <c r="F38" i="1"/>
  <c r="D38" i="1"/>
  <c r="H37" i="1"/>
  <c r="G8" i="1"/>
  <c r="G11" i="1" s="1"/>
  <c r="E18" i="1"/>
  <c r="H34" i="1"/>
  <c r="H35" i="1"/>
  <c r="F43" i="1"/>
  <c r="F44" i="1" s="1"/>
  <c r="J43" i="1" s="1"/>
  <c r="E45" i="1" s="1"/>
  <c r="F30" i="1"/>
  <c r="E31" i="1" s="1"/>
  <c r="F4" i="1"/>
  <c r="J3" i="1" s="1"/>
  <c r="J2" i="1" l="1"/>
  <c r="J28" i="1"/>
  <c r="D31" i="1" s="1"/>
  <c r="G31" i="1" s="1"/>
  <c r="E5" i="1"/>
  <c r="D5" i="1"/>
  <c r="H38" i="1"/>
  <c r="J42" i="1"/>
  <c r="D45" i="1" s="1"/>
  <c r="G45" i="1" s="1"/>
  <c r="L37" i="1"/>
  <c r="G39" i="1" s="1"/>
  <c r="L36" i="1"/>
  <c r="F39" i="1" s="1"/>
  <c r="L35" i="1"/>
  <c r="E39" i="1" s="1"/>
  <c r="L34" i="1"/>
  <c r="D39" i="1" s="1"/>
  <c r="I39" i="1" s="1"/>
  <c r="K39" i="1" s="1"/>
  <c r="J22" i="1"/>
  <c r="D25" i="1" s="1"/>
  <c r="G25" i="1" s="1"/>
  <c r="K16" i="1"/>
  <c r="E19" i="1" s="1"/>
  <c r="K17" i="1"/>
  <c r="F19" i="1" s="1"/>
  <c r="K15" i="1"/>
  <c r="D19" i="1" s="1"/>
  <c r="K10" i="1"/>
  <c r="K9" i="1"/>
  <c r="K8" i="1"/>
  <c r="E12" i="1" l="1"/>
  <c r="R6" i="1"/>
  <c r="R11" i="1" s="1"/>
  <c r="F12" i="1"/>
  <c r="H12" i="1" s="1"/>
  <c r="J12" i="1" s="1"/>
  <c r="R7" i="1"/>
  <c r="D12" i="1"/>
  <c r="R5" i="1"/>
  <c r="H19" i="1"/>
  <c r="J19" i="1" s="1"/>
  <c r="R15" i="1" l="1"/>
  <c r="R14" i="1"/>
  <c r="R13" i="1"/>
  <c r="R12" i="1"/>
  <c r="R10" i="1"/>
  <c r="R9" i="1"/>
</calcChain>
</file>

<file path=xl/sharedStrings.xml><?xml version="1.0" encoding="utf-8"?>
<sst xmlns="http://schemas.openxmlformats.org/spreadsheetml/2006/main" count="199" uniqueCount="67">
  <si>
    <t>a1 Увеличить количество клиентов в год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</si>
  <si>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</si>
  <si>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</si>
  <si>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</si>
  <si>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</si>
  <si>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</si>
  <si>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</si>
  <si>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</si>
  <si>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</si>
  <si>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</si>
  <si>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</si>
  <si>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</si>
  <si>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</si>
  <si>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</si>
  <si>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</si>
  <si>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</si>
  <si>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a2 Уменьшить затраты времени на процесс</t>
  </si>
  <si>
    <t>a3 Увеличить качество предоставляемых услуг</t>
  </si>
  <si>
    <t>a4 Автоматизировать процессы</t>
  </si>
  <si>
    <t>a5 Приобрести современное оборудование</t>
  </si>
  <si>
    <t>a8 Найти специалистов по автоматизации</t>
  </si>
  <si>
    <t>a9 Увеличить бюджет</t>
  </si>
  <si>
    <t>a10 Заказать создание необходимого оборудования</t>
  </si>
  <si>
    <t>a11 Увеличить заработную плату</t>
  </si>
  <si>
    <t>a12 Найти курсы по повышению квалификации</t>
  </si>
  <si>
    <t>a13 Улучшить условия труд</t>
  </si>
  <si>
    <t>a14 Привлечь сотрудников к прохождению курсов по повышению квалификации</t>
  </si>
  <si>
    <t>a15 Привести в порядок медицинский офис</t>
  </si>
  <si>
    <t>a16 Улучшить интерьер офиса</t>
  </si>
  <si>
    <t>Компоненты собственного вектора</t>
  </si>
  <si>
    <t>Сумма</t>
  </si>
  <si>
    <t xml:space="preserve">Произведение </t>
  </si>
  <si>
    <t>ИС</t>
  </si>
  <si>
    <t>ОС</t>
  </si>
  <si>
    <t>Локальный приоритет</t>
  </si>
  <si>
    <t>Глобальный приоритет</t>
  </si>
  <si>
    <t>Уровень иерархии</t>
  </si>
  <si>
    <t>Наименование элемента иерархии</t>
  </si>
  <si>
    <t>a1</t>
  </si>
  <si>
    <t>a6 Увеличить количество квалифицированных сотрудников</t>
  </si>
  <si>
    <t>a7 Создать комфортные условия при предоставлении услуг</t>
  </si>
  <si>
    <t>Увеличить количество клиентов в год</t>
  </si>
  <si>
    <t>Уменьшить затраты времени на процесс</t>
  </si>
  <si>
    <t>Увеличить качество предоставляемых услуг</t>
  </si>
  <si>
    <t>Автоматизировать процессы</t>
  </si>
  <si>
    <t>Приобрести современное оборудование</t>
  </si>
  <si>
    <t>Увеличить количество квалифицированных сотрудников</t>
  </si>
  <si>
    <t>Создать комфортные условия при предоставление услуг</t>
  </si>
  <si>
    <t>Организация отдыха</t>
  </si>
  <si>
    <t>Организация рабочего процесса</t>
  </si>
  <si>
    <t>Обеспечение безопасности</t>
  </si>
  <si>
    <t>Улучшение санитарно-гигиенических условий</t>
  </si>
  <si>
    <t>Организация приема пищи</t>
  </si>
  <si>
    <t>Компетентность</t>
  </si>
  <si>
    <t>Обобщенная оценка</t>
  </si>
  <si>
    <t>Коэффициент вариации</t>
  </si>
  <si>
    <t>Коэффициент вариации, лингвистическое значение</t>
  </si>
  <si>
    <t>Оптимальное значение</t>
  </si>
  <si>
    <t>Эффективность по критериям</t>
  </si>
  <si>
    <t>Варианты управления</t>
  </si>
  <si>
    <t>Бухгалтер</t>
  </si>
  <si>
    <t>Экономист</t>
  </si>
  <si>
    <t>Низкая инфляция</t>
  </si>
  <si>
    <t>Умеренная инфляция</t>
  </si>
  <si>
    <t>Высокая (галопирующая инфляция)</t>
  </si>
  <si>
    <t>Руководитель</t>
  </si>
  <si>
    <t>Высокая (галопирующая) инфляция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</si>
</sst>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_-* #,##0.00000_-;\-* #,##0.00000_-;_-* &quot;-&quot;??_-;_-@_-"/>
    <numFmt numFmtId="165" formatCode="0.00000"/>
    <numFmt numFmtId="166" formatCode="_-* #,##0.000_-;\-* #,##0.000_-;_-* &quot;-&quot;??_-;_-@_-"/>
    <numFmt numFmtId="167" formatCode="0.000"/>
    <numFmt numFmtId="168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4">
    <xf numFmtId="0" fontId="0" fillId="0" borderId="0" xfId="0"/>
    <xf numFmtId="0" fontId="2" fillId="0" borderId="0" xfId="0" applyFont="1"/>
    <xf numFmtId="43" fontId="2" fillId="0" borderId="0" xfId="1" applyFont="1" applyAlignment="1"/>
    <xf numFmtId="43" fontId="2" fillId="0" borderId="2" xfId="1" applyFont="1" applyBorder="1" applyAlignment="1">
      <alignment horizontal="center" vertical="center"/>
    </xf>
    <xf numFmtId="164" fontId="0" fillId="0" borderId="0" xfId="0" applyNumberFormat="1"/>
    <xf numFmtId="164" fontId="2" fillId="0" borderId="0" xfId="0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3" fillId="0" borderId="12" xfId="1" applyNumberFormat="1" applyFont="1" applyBorder="1" applyAlignment="1">
      <alignment horizontal="center" vertical="center"/>
    </xf>
    <xf numFmtId="164" fontId="3" fillId="0" borderId="16" xfId="1" applyNumberFormat="1" applyFont="1" applyBorder="1" applyAlignment="1">
      <alignment horizontal="center" vertical="center"/>
    </xf>
    <xf numFmtId="164" fontId="3" fillId="0" borderId="15" xfId="1" applyNumberFormat="1" applyFont="1" applyBorder="1" applyAlignment="1">
      <alignment horizontal="center" vertical="center"/>
    </xf>
    <xf numFmtId="164" fontId="3" fillId="0" borderId="9" xfId="1" applyNumberFormat="1" applyFont="1" applyBorder="1" applyAlignment="1">
      <alignment horizontal="center" vertical="center"/>
    </xf>
    <xf numFmtId="164" fontId="3" fillId="0" borderId="27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164" fontId="3" fillId="0" borderId="13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vertical="center"/>
    </xf>
    <xf numFmtId="164" fontId="3" fillId="0" borderId="32" xfId="1" applyNumberFormat="1" applyFont="1" applyBorder="1" applyAlignment="1">
      <alignment vertical="center"/>
    </xf>
    <xf numFmtId="164" fontId="3" fillId="0" borderId="25" xfId="0" applyNumberFormat="1" applyFont="1" applyBorder="1" applyAlignment="1">
      <alignment vertical="center"/>
    </xf>
    <xf numFmtId="164" fontId="3" fillId="0" borderId="25" xfId="1" applyNumberFormat="1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43" fontId="3" fillId="0" borderId="24" xfId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/>
    <xf numFmtId="0" fontId="2" fillId="0" borderId="23" xfId="1" applyNumberFormat="1" applyFont="1" applyBorder="1" applyAlignment="1">
      <alignment horizontal="center" vertical="center"/>
    </xf>
    <xf numFmtId="165" fontId="2" fillId="0" borderId="0" xfId="0" applyNumberFormat="1" applyFon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left" vertical="center" wrapText="1"/>
    </xf>
    <xf numFmtId="0" fontId="2" fillId="0" borderId="44" xfId="0" applyFont="1" applyBorder="1" applyAlignment="1">
      <alignment horizontal="left" vertical="center" wrapText="1"/>
    </xf>
    <xf numFmtId="0" fontId="2" fillId="0" borderId="45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4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0" xfId="1" applyNumberFormat="1" applyFont="1" applyBorder="1" applyAlignment="1">
      <alignment horizontal="center" vertical="center"/>
    </xf>
    <xf numFmtId="166" fontId="2" fillId="0" borderId="17" xfId="1" applyNumberFormat="1" applyFont="1" applyBorder="1" applyAlignment="1">
      <alignment horizontal="center" vertical="center"/>
    </xf>
    <xf numFmtId="166" fontId="2" fillId="0" borderId="14" xfId="1" applyNumberFormat="1" applyFont="1" applyBorder="1" applyAlignment="1">
      <alignment horizontal="center" vertical="center"/>
    </xf>
    <xf numFmtId="166" fontId="2" fillId="0" borderId="28" xfId="1" applyNumberFormat="1" applyFont="1" applyBorder="1" applyAlignment="1">
      <alignment horizontal="center" vertical="center"/>
    </xf>
    <xf numFmtId="166" fontId="2" fillId="0" borderId="29" xfId="1" applyNumberFormat="1" applyFont="1" applyBorder="1" applyAlignment="1">
      <alignment horizontal="center" vertical="center"/>
    </xf>
    <xf numFmtId="166" fontId="2" fillId="0" borderId="33" xfId="1" applyNumberFormat="1" applyFont="1" applyBorder="1" applyAlignment="1">
      <alignment vertical="center"/>
    </xf>
    <xf numFmtId="166" fontId="2" fillId="0" borderId="13" xfId="1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vertical="center"/>
    </xf>
    <xf numFmtId="166" fontId="2" fillId="0" borderId="12" xfId="1" applyNumberFormat="1" applyFont="1" applyBorder="1" applyAlignment="1">
      <alignment horizontal="center" vertical="center"/>
    </xf>
    <xf numFmtId="167" fontId="2" fillId="0" borderId="1" xfId="1" applyNumberFormat="1" applyFont="1" applyBorder="1" applyAlignment="1">
      <alignment horizontal="center" vertical="center"/>
    </xf>
    <xf numFmtId="168" fontId="2" fillId="0" borderId="1" xfId="2" applyNumberFormat="1" applyFont="1" applyBorder="1" applyAlignment="1">
      <alignment horizontal="center" vertical="center"/>
    </xf>
    <xf numFmtId="166" fontId="2" fillId="0" borderId="6" xfId="1" applyNumberFormat="1" applyFont="1" applyBorder="1" applyAlignment="1">
      <alignment horizontal="center" vertical="center"/>
    </xf>
    <xf numFmtId="166" fontId="2" fillId="0" borderId="2" xfId="1" applyNumberFormat="1" applyFont="1" applyBorder="1" applyAlignment="1">
      <alignment horizontal="center" vertical="center"/>
    </xf>
    <xf numFmtId="166" fontId="2" fillId="0" borderId="26" xfId="1" applyNumberFormat="1" applyFont="1" applyBorder="1" applyAlignment="1">
      <alignment horizontal="center" vertical="center"/>
    </xf>
    <xf numFmtId="166" fontId="2" fillId="0" borderId="30" xfId="1" applyNumberFormat="1" applyFont="1" applyBorder="1" applyAlignment="1">
      <alignment horizontal="center" vertical="center"/>
    </xf>
    <xf numFmtId="166" fontId="2" fillId="0" borderId="34" xfId="0" applyNumberFormat="1" applyFont="1" applyBorder="1" applyAlignment="1">
      <alignment vertical="center"/>
    </xf>
    <xf numFmtId="166" fontId="2" fillId="0" borderId="35" xfId="0" applyNumberFormat="1" applyFont="1" applyBorder="1" applyAlignment="1">
      <alignment vertical="center"/>
    </xf>
    <xf numFmtId="166" fontId="2" fillId="0" borderId="36" xfId="0" applyNumberFormat="1" applyFont="1" applyBorder="1" applyAlignment="1">
      <alignment vertical="center"/>
    </xf>
    <xf numFmtId="166" fontId="2" fillId="0" borderId="12" xfId="0" applyNumberFormat="1" applyFont="1" applyBorder="1" applyAlignment="1">
      <alignment horizontal="center" vertical="center"/>
    </xf>
    <xf numFmtId="166" fontId="2" fillId="0" borderId="15" xfId="0" applyNumberFormat="1" applyFont="1" applyBorder="1" applyAlignment="1">
      <alignment horizontal="center" vertical="center"/>
    </xf>
    <xf numFmtId="166" fontId="2" fillId="0" borderId="13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6" fontId="2" fillId="0" borderId="11" xfId="1" applyNumberFormat="1" applyFont="1" applyBorder="1" applyAlignment="1">
      <alignment horizontal="center" vertical="center"/>
    </xf>
    <xf numFmtId="166" fontId="2" fillId="0" borderId="31" xfId="1" applyNumberFormat="1" applyFont="1" applyBorder="1" applyAlignment="1">
      <alignment horizontal="center" vertical="center"/>
    </xf>
    <xf numFmtId="166" fontId="2" fillId="0" borderId="34" xfId="1" applyNumberFormat="1" applyFont="1" applyBorder="1" applyAlignment="1">
      <alignment vertical="center"/>
    </xf>
    <xf numFmtId="166" fontId="2" fillId="0" borderId="36" xfId="1" applyNumberFormat="1" applyFont="1" applyBorder="1" applyAlignment="1">
      <alignment vertical="center"/>
    </xf>
    <xf numFmtId="167" fontId="2" fillId="0" borderId="1" xfId="0" applyNumberFormat="1" applyFont="1" applyBorder="1" applyAlignment="1">
      <alignment horizontal="center" vertical="center"/>
    </xf>
    <xf numFmtId="167" fontId="2" fillId="0" borderId="11" xfId="0" applyNumberFormat="1" applyFont="1" applyBorder="1" applyAlignment="1">
      <alignment horizontal="center" vertical="center"/>
    </xf>
    <xf numFmtId="167" fontId="2" fillId="0" borderId="3" xfId="0" applyNumberFormat="1" applyFont="1" applyBorder="1" applyAlignment="1">
      <alignment horizontal="center" vertical="center"/>
    </xf>
    <xf numFmtId="167" fontId="2" fillId="0" borderId="3" xfId="1" applyNumberFormat="1" applyFont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167" fontId="2" fillId="0" borderId="32" xfId="0" applyNumberFormat="1" applyFont="1" applyBorder="1" applyAlignment="1">
      <alignment horizontal="center" vertical="center" wrapText="1"/>
    </xf>
    <xf numFmtId="167" fontId="2" fillId="0" borderId="18" xfId="0" applyNumberFormat="1" applyFont="1" applyBorder="1" applyAlignment="1">
      <alignment horizontal="center" vertical="center" wrapText="1"/>
    </xf>
    <xf numFmtId="167" fontId="2" fillId="0" borderId="19" xfId="0" applyNumberFormat="1" applyFont="1" applyBorder="1" applyAlignment="1">
      <alignment horizontal="center" vertical="center" wrapText="1"/>
    </xf>
    <xf numFmtId="167" fontId="2" fillId="0" borderId="20" xfId="0" applyNumberFormat="1" applyFont="1" applyBorder="1" applyAlignment="1">
      <alignment horizontal="center" vertical="center" wrapText="1"/>
    </xf>
    <xf numFmtId="167" fontId="2" fillId="0" borderId="21" xfId="0" applyNumberFormat="1" applyFont="1" applyBorder="1" applyAlignment="1">
      <alignment horizontal="center" vertical="center" wrapText="1"/>
    </xf>
    <xf numFmtId="167" fontId="2" fillId="0" borderId="2" xfId="0" applyNumberFormat="1" applyFont="1" applyBorder="1" applyAlignment="1">
      <alignment horizontal="center" vertical="center" wrapText="1"/>
    </xf>
    <xf numFmtId="167" fontId="2" fillId="0" borderId="3" xfId="0" applyNumberFormat="1" applyFont="1" applyBorder="1" applyAlignment="1">
      <alignment horizontal="center" vertical="center" wrapText="1"/>
    </xf>
    <xf numFmtId="167" fontId="2" fillId="0" borderId="22" xfId="0" applyNumberFormat="1" applyFont="1" applyBorder="1" applyAlignment="1">
      <alignment horizontal="center" vertical="center" wrapText="1"/>
    </xf>
    <xf numFmtId="167" fontId="2" fillId="0" borderId="4" xfId="0" applyNumberFormat="1" applyFont="1" applyBorder="1" applyAlignment="1">
      <alignment horizontal="center" vertical="center" wrapText="1"/>
    </xf>
    <xf numFmtId="167" fontId="2" fillId="0" borderId="5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167" fontId="2" fillId="0" borderId="0" xfId="0" applyNumberFormat="1" applyFont="1"/>
    <xf numFmtId="0" fontId="2" fillId="0" borderId="0" xfId="0" applyFont="1" applyAlignment="1">
      <alignment vertical="center"/>
    </xf>
    <xf numFmtId="44" fontId="2" fillId="0" borderId="10" xfId="3" applyFont="1" applyBorder="1" applyAlignment="1">
      <alignment vertical="center" wrapText="1"/>
    </xf>
    <xf numFmtId="44" fontId="2" fillId="0" borderId="14" xfId="3" applyFont="1" applyBorder="1" applyAlignment="1">
      <alignment vertical="center" wrapText="1"/>
    </xf>
    <xf numFmtId="44" fontId="2" fillId="0" borderId="11" xfId="3" applyFont="1" applyBorder="1" applyAlignment="1">
      <alignment vertical="center" wrapText="1"/>
    </xf>
    <xf numFmtId="44" fontId="2" fillId="0" borderId="6" xfId="3" applyFont="1" applyBorder="1" applyAlignment="1">
      <alignment vertical="center" wrapText="1"/>
    </xf>
    <xf numFmtId="44" fontId="2" fillId="0" borderId="2" xfId="3" applyFont="1" applyBorder="1" applyAlignment="1">
      <alignment vertical="center" wrapText="1"/>
    </xf>
    <xf numFmtId="44" fontId="2" fillId="0" borderId="3" xfId="3" applyFont="1" applyBorder="1" applyAlignment="1">
      <alignment vertical="center" wrapText="1"/>
    </xf>
    <xf numFmtId="44" fontId="2" fillId="0" borderId="18" xfId="3" applyFont="1" applyBorder="1" applyAlignment="1">
      <alignment horizontal="center" vertical="center" wrapText="1"/>
    </xf>
    <xf numFmtId="44" fontId="2" fillId="0" borderId="19" xfId="3" applyFont="1" applyBorder="1" applyAlignment="1">
      <alignment horizontal="center" vertical="center" wrapText="1"/>
    </xf>
    <xf numFmtId="44" fontId="2" fillId="0" borderId="20" xfId="3" applyFont="1" applyBorder="1" applyAlignment="1">
      <alignment horizontal="center" vertical="center" wrapText="1"/>
    </xf>
    <xf numFmtId="44" fontId="2" fillId="0" borderId="21" xfId="3" applyFont="1" applyBorder="1" applyAlignment="1">
      <alignment horizontal="center" vertical="center" wrapText="1"/>
    </xf>
    <xf numFmtId="44" fontId="2" fillId="0" borderId="2" xfId="3" applyFont="1" applyBorder="1" applyAlignment="1">
      <alignment horizontal="center" vertical="center" wrapText="1"/>
    </xf>
    <xf numFmtId="44" fontId="2" fillId="0" borderId="3" xfId="3" applyFont="1" applyBorder="1" applyAlignment="1">
      <alignment horizontal="center" vertical="center" wrapText="1"/>
    </xf>
    <xf numFmtId="44" fontId="2" fillId="0" borderId="22" xfId="3" applyFont="1" applyBorder="1" applyAlignment="1">
      <alignment horizontal="center" vertical="center" wrapText="1"/>
    </xf>
    <xf numFmtId="44" fontId="2" fillId="0" borderId="4" xfId="3" applyFont="1" applyBorder="1" applyAlignment="1">
      <alignment horizontal="center" vertical="center" wrapText="1"/>
    </xf>
    <xf numFmtId="44" fontId="2" fillId="0" borderId="5" xfId="3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44" fontId="2" fillId="0" borderId="46" xfId="3" applyFont="1" applyBorder="1" applyAlignment="1">
      <alignment vertical="center" wrapText="1"/>
    </xf>
    <xf numFmtId="44" fontId="2" fillId="0" borderId="4" xfId="3" applyFont="1" applyBorder="1" applyAlignment="1">
      <alignment vertical="center" wrapText="1"/>
    </xf>
    <xf numFmtId="44" fontId="2" fillId="0" borderId="5" xfId="3" applyFont="1" applyBorder="1" applyAlignment="1">
      <alignment vertical="center" wrapText="1"/>
    </xf>
    <xf numFmtId="44" fontId="2" fillId="0" borderId="41" xfId="3" applyFont="1" applyBorder="1" applyAlignment="1">
      <alignment horizontal="center" vertical="center" wrapText="1"/>
    </xf>
    <xf numFmtId="44" fontId="2" fillId="0" borderId="7" xfId="3" applyFont="1" applyBorder="1" applyAlignment="1">
      <alignment horizontal="center" vertical="center" wrapText="1"/>
    </xf>
    <xf numFmtId="167" fontId="2" fillId="0" borderId="43" xfId="0" applyNumberFormat="1" applyFont="1" applyBorder="1" applyAlignment="1">
      <alignment horizontal="center" vertical="center" wrapText="1"/>
    </xf>
    <xf numFmtId="167" fontId="2" fillId="0" borderId="47" xfId="0" applyNumberFormat="1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2" fontId="2" fillId="0" borderId="18" xfId="3" applyNumberFormat="1" applyFont="1" applyBorder="1" applyAlignment="1">
      <alignment horizontal="center" vertical="center" wrapText="1"/>
    </xf>
    <xf numFmtId="2" fontId="2" fillId="0" borderId="19" xfId="3" applyNumberFormat="1" applyFont="1" applyBorder="1" applyAlignment="1">
      <alignment horizontal="center" vertical="center" wrapText="1"/>
    </xf>
    <xf numFmtId="2" fontId="2" fillId="0" borderId="20" xfId="3" applyNumberFormat="1" applyFont="1" applyBorder="1" applyAlignment="1">
      <alignment horizontal="center" vertical="center" wrapText="1"/>
    </xf>
    <xf numFmtId="2" fontId="2" fillId="0" borderId="21" xfId="3" applyNumberFormat="1" applyFont="1" applyBorder="1" applyAlignment="1">
      <alignment horizontal="center" vertical="center" wrapText="1"/>
    </xf>
    <xf numFmtId="2" fontId="2" fillId="0" borderId="2" xfId="3" applyNumberFormat="1" applyFont="1" applyBorder="1" applyAlignment="1">
      <alignment horizontal="center" vertical="center" wrapText="1"/>
    </xf>
    <xf numFmtId="2" fontId="2" fillId="0" borderId="3" xfId="3" applyNumberFormat="1" applyFont="1" applyBorder="1" applyAlignment="1">
      <alignment horizontal="center" vertical="center" wrapText="1"/>
    </xf>
    <xf numFmtId="2" fontId="2" fillId="0" borderId="22" xfId="3" applyNumberFormat="1" applyFont="1" applyBorder="1" applyAlignment="1">
      <alignment horizontal="center" vertical="center" wrapText="1"/>
    </xf>
    <xf numFmtId="2" fontId="2" fillId="0" borderId="4" xfId="3" applyNumberFormat="1" applyFont="1" applyBorder="1" applyAlignment="1">
      <alignment horizontal="center" vertical="center" wrapText="1"/>
    </xf>
    <xf numFmtId="2" fontId="2" fillId="0" borderId="5" xfId="3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3" fillId="0" borderId="24" xfId="1" applyNumberFormat="1" applyFont="1" applyBorder="1" applyAlignment="1">
      <alignment horizontal="center" vertical="center"/>
    </xf>
    <xf numFmtId="164" fontId="3" fillId="0" borderId="15" xfId="1" applyNumberFormat="1" applyFont="1" applyBorder="1" applyAlignment="1">
      <alignment horizontal="center" vertical="center"/>
    </xf>
    <xf numFmtId="164" fontId="3" fillId="0" borderId="16" xfId="1" applyNumberFormat="1" applyFont="1" applyBorder="1" applyAlignment="1">
      <alignment horizontal="center" vertical="center"/>
    </xf>
    <xf numFmtId="166" fontId="2" fillId="0" borderId="23" xfId="1" applyNumberFormat="1" applyFont="1" applyBorder="1" applyAlignment="1">
      <alignment horizontal="center" vertical="center"/>
    </xf>
    <xf numFmtId="166" fontId="2" fillId="0" borderId="14" xfId="1" applyNumberFormat="1" applyFont="1" applyBorder="1" applyAlignment="1">
      <alignment horizontal="center" vertical="center"/>
    </xf>
    <xf numFmtId="166" fontId="2" fillId="0" borderId="17" xfId="1" applyNumberFormat="1" applyFont="1" applyBorder="1" applyAlignment="1">
      <alignment horizontal="center" vertical="center"/>
    </xf>
    <xf numFmtId="166" fontId="2" fillId="0" borderId="12" xfId="1" applyNumberFormat="1" applyFont="1" applyBorder="1" applyAlignment="1">
      <alignment horizontal="center" vertical="center"/>
    </xf>
    <xf numFmtId="166" fontId="2" fillId="0" borderId="15" xfId="1" applyNumberFormat="1" applyFont="1" applyBorder="1" applyAlignment="1">
      <alignment horizontal="center" vertical="center"/>
    </xf>
    <xf numFmtId="166" fontId="2" fillId="0" borderId="13" xfId="1" applyNumberFormat="1" applyFont="1" applyBorder="1" applyAlignment="1">
      <alignment horizontal="center" vertical="center"/>
    </xf>
    <xf numFmtId="166" fontId="2" fillId="0" borderId="24" xfId="1" applyNumberFormat="1" applyFont="1" applyBorder="1" applyAlignment="1">
      <alignment horizontal="center" vertical="center"/>
    </xf>
    <xf numFmtId="0" fontId="2" fillId="0" borderId="37" xfId="1" applyNumberFormat="1" applyFont="1" applyBorder="1" applyAlignment="1">
      <alignment horizontal="center" vertical="center"/>
    </xf>
    <xf numFmtId="0" fontId="2" fillId="0" borderId="23" xfId="1" applyNumberFormat="1" applyFont="1" applyBorder="1" applyAlignment="1">
      <alignment horizontal="center" vertical="center"/>
    </xf>
    <xf numFmtId="0" fontId="2" fillId="0" borderId="38" xfId="1" applyNumberFormat="1" applyFont="1" applyBorder="1" applyAlignment="1">
      <alignment horizontal="center" vertical="center"/>
    </xf>
    <xf numFmtId="166" fontId="2" fillId="0" borderId="21" xfId="0" applyNumberFormat="1" applyFont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/>
    </xf>
    <xf numFmtId="166" fontId="2" fillId="0" borderId="3" xfId="0" applyNumberFormat="1" applyFont="1" applyBorder="1" applyAlignment="1">
      <alignment horizontal="center" vertical="center"/>
    </xf>
    <xf numFmtId="166" fontId="2" fillId="0" borderId="22" xfId="0" applyNumberFormat="1" applyFont="1" applyBorder="1" applyAlignment="1">
      <alignment horizontal="center" vertical="center"/>
    </xf>
    <xf numFmtId="166" fontId="2" fillId="0" borderId="4" xfId="0" applyNumberFormat="1" applyFont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164" fontId="3" fillId="0" borderId="24" xfId="1" applyNumberFormat="1" applyFont="1" applyBorder="1" applyAlignment="1">
      <alignment horizontal="center" vertical="center" wrapText="1"/>
    </xf>
    <xf numFmtId="164" fontId="3" fillId="0" borderId="13" xfId="1" applyNumberFormat="1" applyFont="1" applyBorder="1" applyAlignment="1">
      <alignment horizontal="center" vertical="center" wrapText="1"/>
    </xf>
    <xf numFmtId="164" fontId="3" fillId="0" borderId="18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/>
    </xf>
  </cellXfs>
  <cellStyles count="4">
    <cellStyle name="Денежный" xfId="3" builtinId="4"/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30"/>
  <sheetViews>
    <sheetView zoomScale="70" zoomScaleNormal="70" workbookViewId="0">
      <selection activeCell="K39" sqref="K39"/>
    </sheetView>
  </sheetViews>
  <sheetFormatPr defaultRowHeight="14.4" x14ac:dyDescent="0.3"/>
  <cols>
    <col min="1" max="1" width="79.5546875" customWidth="1"/>
    <col min="2" max="2" width="7.109375" customWidth="1"/>
    <col min="3" max="3" width="9.77734375" customWidth="1"/>
    <col min="4" max="4" width="10.5546875" customWidth="1"/>
    <col min="5" max="6" width="11.21875" customWidth="1"/>
    <col min="7" max="7" width="12.109375" customWidth="1"/>
    <col min="8" max="8" width="10.44140625" customWidth="1"/>
    <col min="9" max="9" width="10.21875" customWidth="1"/>
    <col min="16" max="16" width="19" customWidth="1"/>
    <col min="17" max="17" width="35.33203125" customWidth="1"/>
    <col min="18" max="18" width="23.33203125" customWidth="1"/>
  </cols>
  <sheetData>
    <row r="1" spans="1:33" s="1" customFormat="1" ht="16.2" thickBot="1" x14ac:dyDescent="0.35">
      <c r="A1" s="1" t="s">
        <v>0</v>
      </c>
      <c r="C1" s="8"/>
      <c r="D1" s="9" t="s">
        <v>1</v>
      </c>
      <c r="E1" s="10" t="s">
        <v>2</v>
      </c>
      <c r="F1" s="134" t="s">
        <v>29</v>
      </c>
      <c r="G1" s="135"/>
      <c r="H1" s="135"/>
      <c r="I1" s="136"/>
      <c r="J1" s="155" t="s">
        <v>34</v>
      </c>
      <c r="K1" s="156"/>
      <c r="L1" s="157"/>
      <c r="M1" s="22"/>
      <c r="N1" s="22"/>
      <c r="O1" s="22"/>
      <c r="P1" s="26" t="s">
        <v>36</v>
      </c>
      <c r="Q1" s="27" t="s">
        <v>37</v>
      </c>
      <c r="R1" s="28" t="s">
        <v>35</v>
      </c>
      <c r="S1" s="29"/>
      <c r="T1" s="2"/>
      <c r="X1" s="2"/>
      <c r="AD1" s="2"/>
    </row>
    <row r="2" spans="1:33" s="1" customFormat="1" ht="15.6" x14ac:dyDescent="0.3">
      <c r="A2" s="1" t="s">
        <v>16</v>
      </c>
      <c r="C2" s="12" t="s">
        <v>1</v>
      </c>
      <c r="D2" s="47">
        <v>1</v>
      </c>
      <c r="E2" s="48">
        <v>4</v>
      </c>
      <c r="F2" s="137">
        <f>PRODUCT(D2:E2)^(1/2)</f>
        <v>2</v>
      </c>
      <c r="G2" s="138"/>
      <c r="H2" s="138"/>
      <c r="I2" s="139"/>
      <c r="J2" s="147">
        <f>F2/$F$4</f>
        <v>0.8</v>
      </c>
      <c r="K2" s="148"/>
      <c r="L2" s="149"/>
      <c r="M2" s="21"/>
      <c r="N2" s="21"/>
      <c r="O2" s="21"/>
      <c r="P2" s="30">
        <v>1</v>
      </c>
      <c r="Q2" s="25" t="s">
        <v>38</v>
      </c>
      <c r="R2" s="75">
        <v>1</v>
      </c>
      <c r="T2" s="2"/>
      <c r="X2" s="2"/>
      <c r="AD2" s="2"/>
    </row>
    <row r="3" spans="1:33" s="1" customFormat="1" ht="16.2" thickBot="1" x14ac:dyDescent="0.35">
      <c r="A3" s="1" t="s">
        <v>17</v>
      </c>
      <c r="C3" s="13" t="s">
        <v>2</v>
      </c>
      <c r="D3" s="50">
        <f>1/E2</f>
        <v>0.25</v>
      </c>
      <c r="E3" s="51">
        <v>1</v>
      </c>
      <c r="F3" s="137">
        <f>PRODUCT(D3:E3)^(1/2)</f>
        <v>0.5</v>
      </c>
      <c r="G3" s="138"/>
      <c r="H3" s="138"/>
      <c r="I3" s="139"/>
      <c r="J3" s="150">
        <f>F3/$F$4</f>
        <v>0.2</v>
      </c>
      <c r="K3" s="151"/>
      <c r="L3" s="152"/>
      <c r="M3" s="21"/>
      <c r="N3" s="21"/>
      <c r="O3" s="21"/>
      <c r="P3" s="144">
        <v>2</v>
      </c>
      <c r="Q3" s="23" t="s">
        <v>1</v>
      </c>
      <c r="R3" s="76">
        <f>J2</f>
        <v>0.8</v>
      </c>
      <c r="T3" s="2"/>
      <c r="X3" s="2"/>
      <c r="AD3" s="2"/>
    </row>
    <row r="4" spans="1:33" s="1" customFormat="1" ht="16.2" thickBot="1" x14ac:dyDescent="0.35">
      <c r="A4" s="1" t="s">
        <v>18</v>
      </c>
      <c r="C4" s="18" t="s">
        <v>30</v>
      </c>
      <c r="D4" s="52">
        <f>SUM(D2:D3)</f>
        <v>1.25</v>
      </c>
      <c r="E4" s="52">
        <f>SUM(E2:E3)</f>
        <v>5</v>
      </c>
      <c r="F4" s="143">
        <f>SUM(F2:I3)</f>
        <v>2.5</v>
      </c>
      <c r="G4" s="141"/>
      <c r="H4" s="141"/>
      <c r="I4" s="142"/>
      <c r="J4" s="54"/>
      <c r="K4" s="54"/>
      <c r="L4" s="54"/>
      <c r="M4" s="21"/>
      <c r="N4" s="21"/>
      <c r="O4" s="21"/>
      <c r="P4" s="145"/>
      <c r="Q4" s="3" t="s">
        <v>2</v>
      </c>
      <c r="R4" s="77">
        <f>J3</f>
        <v>0.2</v>
      </c>
      <c r="S4" s="2"/>
      <c r="T4" s="2"/>
      <c r="U4" s="2"/>
      <c r="V4" s="2"/>
      <c r="W4" s="2"/>
      <c r="X4" s="2"/>
      <c r="AD4" s="2"/>
      <c r="AE4" s="2"/>
      <c r="AF4" s="2"/>
      <c r="AG4" s="2"/>
    </row>
    <row r="5" spans="1:33" s="1" customFormat="1" ht="16.2" thickBot="1" x14ac:dyDescent="0.35">
      <c r="A5" s="1" t="s">
        <v>19</v>
      </c>
      <c r="B5" s="153" t="s">
        <v>31</v>
      </c>
      <c r="C5" s="154"/>
      <c r="D5" s="55">
        <f>D4*J2</f>
        <v>1</v>
      </c>
      <c r="E5" s="53">
        <f>E4*J3</f>
        <v>1</v>
      </c>
      <c r="F5" s="17" t="s">
        <v>32</v>
      </c>
      <c r="G5" s="56">
        <f>(SUM(D5:E5) - 2) / (2 - 1)</f>
        <v>0</v>
      </c>
      <c r="H5" s="17" t="s">
        <v>33</v>
      </c>
      <c r="I5" s="57">
        <v>0</v>
      </c>
      <c r="J5" s="6"/>
      <c r="K5" s="6"/>
      <c r="L5" s="6"/>
      <c r="M5" s="6"/>
      <c r="N5" s="6"/>
      <c r="O5" s="6"/>
      <c r="P5" s="144">
        <v>3</v>
      </c>
      <c r="Q5" s="3" t="s">
        <v>3</v>
      </c>
      <c r="R5" s="77">
        <f>K8*R3</f>
        <v>8.7068849233063836E-2</v>
      </c>
      <c r="S5" s="2"/>
      <c r="T5" s="2"/>
      <c r="U5" s="2"/>
      <c r="V5" s="2"/>
      <c r="W5" s="2"/>
      <c r="X5" s="2"/>
      <c r="AD5" s="2"/>
      <c r="AE5" s="2"/>
      <c r="AF5" s="2"/>
      <c r="AG5" s="2"/>
    </row>
    <row r="6" spans="1:33" s="1" customFormat="1" ht="16.2" thickBot="1" x14ac:dyDescent="0.35">
      <c r="A6" s="1" t="s">
        <v>39</v>
      </c>
      <c r="B6" s="133" t="s">
        <v>41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P6" s="146"/>
      <c r="Q6" s="23" t="s">
        <v>4</v>
      </c>
      <c r="R6" s="76">
        <f>R3*K9+R4*K15</f>
        <v>0.1643325153976794</v>
      </c>
    </row>
    <row r="7" spans="1:33" s="1" customFormat="1" ht="16.2" thickBot="1" x14ac:dyDescent="0.35">
      <c r="A7" s="1" t="s">
        <v>40</v>
      </c>
      <c r="C7" s="8"/>
      <c r="D7" s="9" t="s">
        <v>3</v>
      </c>
      <c r="E7" s="11" t="s">
        <v>4</v>
      </c>
      <c r="F7" s="10" t="s">
        <v>5</v>
      </c>
      <c r="G7" s="134" t="s">
        <v>29</v>
      </c>
      <c r="H7" s="135"/>
      <c r="I7" s="135"/>
      <c r="J7" s="136"/>
      <c r="K7" s="155" t="s">
        <v>34</v>
      </c>
      <c r="L7" s="156"/>
      <c r="M7" s="157"/>
      <c r="N7" s="22"/>
      <c r="O7" s="22"/>
      <c r="P7" s="146"/>
      <c r="Q7" s="23" t="s">
        <v>5</v>
      </c>
      <c r="R7" s="76">
        <f>R3*K10+R4*K16</f>
        <v>0.73294900372722416</v>
      </c>
      <c r="T7" s="31"/>
    </row>
    <row r="8" spans="1:33" s="1" customFormat="1" ht="15.6" x14ac:dyDescent="0.3">
      <c r="A8" s="1" t="s">
        <v>20</v>
      </c>
      <c r="C8" s="12" t="s">
        <v>3</v>
      </c>
      <c r="D8" s="47">
        <v>1</v>
      </c>
      <c r="E8" s="49">
        <f>1/D9</f>
        <v>0.5</v>
      </c>
      <c r="F8" s="48">
        <f>1/D10</f>
        <v>0.2</v>
      </c>
      <c r="G8" s="137">
        <f>PRODUCT(D8:F8)^(1/3)</f>
        <v>0.46415888336127797</v>
      </c>
      <c r="H8" s="138"/>
      <c r="I8" s="138"/>
      <c r="J8" s="139"/>
      <c r="K8" s="147">
        <f>G8/$G$11</f>
        <v>0.10883606154132978</v>
      </c>
      <c r="L8" s="148"/>
      <c r="M8" s="149"/>
      <c r="N8" s="21"/>
      <c r="O8" s="21"/>
      <c r="P8" s="145"/>
      <c r="Q8" s="23" t="s">
        <v>6</v>
      </c>
      <c r="R8" s="76">
        <f>R4*K17</f>
        <v>1.5649631642032667E-2</v>
      </c>
    </row>
    <row r="9" spans="1:33" s="1" customFormat="1" ht="15.6" x14ac:dyDescent="0.3">
      <c r="A9" s="1" t="s">
        <v>21</v>
      </c>
      <c r="C9" s="14" t="s">
        <v>4</v>
      </c>
      <c r="D9" s="58">
        <v>2</v>
      </c>
      <c r="E9" s="59">
        <v>1</v>
      </c>
      <c r="F9" s="60">
        <f>1/E10</f>
        <v>0.16666666666666666</v>
      </c>
      <c r="G9" s="137">
        <f t="shared" ref="G9:G10" si="0">PRODUCT(D9:F9)^(1/3)</f>
        <v>0.69336127435063466</v>
      </c>
      <c r="H9" s="138"/>
      <c r="I9" s="138"/>
      <c r="J9" s="139"/>
      <c r="K9" s="147">
        <f>G9/$G$11</f>
        <v>0.16257948092930097</v>
      </c>
      <c r="L9" s="148"/>
      <c r="M9" s="149"/>
      <c r="N9" s="21"/>
      <c r="O9" s="21"/>
      <c r="P9" s="130">
        <v>4</v>
      </c>
      <c r="Q9" s="23" t="s">
        <v>7</v>
      </c>
      <c r="R9" s="76">
        <f>R5*J22</f>
        <v>1.0883606154132978E-2</v>
      </c>
    </row>
    <row r="10" spans="1:33" s="1" customFormat="1" ht="16.2" thickBot="1" x14ac:dyDescent="0.35">
      <c r="A10" s="1" t="s">
        <v>22</v>
      </c>
      <c r="C10" s="15" t="s">
        <v>5</v>
      </c>
      <c r="D10" s="50">
        <v>5</v>
      </c>
      <c r="E10" s="61">
        <v>6</v>
      </c>
      <c r="F10" s="51">
        <v>1</v>
      </c>
      <c r="G10" s="137">
        <f t="shared" si="0"/>
        <v>3.1072325059538586</v>
      </c>
      <c r="H10" s="138"/>
      <c r="I10" s="138"/>
      <c r="J10" s="139"/>
      <c r="K10" s="150">
        <f>G10/$G$11</f>
        <v>0.72858445752936929</v>
      </c>
      <c r="L10" s="151"/>
      <c r="M10" s="152"/>
      <c r="N10" s="21"/>
      <c r="O10" s="21"/>
      <c r="P10" s="131"/>
      <c r="Q10" s="23" t="s">
        <v>8</v>
      </c>
      <c r="R10" s="76">
        <f>R5*J23+R6*J28</f>
        <v>0.10357399564521076</v>
      </c>
    </row>
    <row r="11" spans="1:33" s="1" customFormat="1" ht="16.2" thickBot="1" x14ac:dyDescent="0.35">
      <c r="A11" s="1" t="s">
        <v>23</v>
      </c>
      <c r="C11" s="19" t="s">
        <v>30</v>
      </c>
      <c r="D11" s="62">
        <f>SUM(D8:D10)</f>
        <v>8</v>
      </c>
      <c r="E11" s="63">
        <f>SUM(E8:E10)</f>
        <v>7.5</v>
      </c>
      <c r="F11" s="64">
        <f>SUM(F8:F10)</f>
        <v>1.3666666666666667</v>
      </c>
      <c r="G11" s="143">
        <f>SUM(G8:J10)</f>
        <v>4.2647526636657709</v>
      </c>
      <c r="H11" s="141"/>
      <c r="I11" s="141"/>
      <c r="J11" s="142"/>
      <c r="K11" s="69"/>
      <c r="L11" s="69"/>
      <c r="M11" s="69"/>
      <c r="N11" s="5"/>
      <c r="O11" s="5"/>
      <c r="P11" s="131"/>
      <c r="Q11" s="23" t="s">
        <v>9</v>
      </c>
      <c r="R11" s="76">
        <f>R6*J29</f>
        <v>0.1369437628313995</v>
      </c>
    </row>
    <row r="12" spans="1:33" s="1" customFormat="1" ht="16.2" thickBot="1" x14ac:dyDescent="0.35">
      <c r="A12" s="1" t="s">
        <v>24</v>
      </c>
      <c r="B12" s="153" t="s">
        <v>31</v>
      </c>
      <c r="C12" s="154"/>
      <c r="D12" s="65">
        <f>D11*K8</f>
        <v>0.87068849233063828</v>
      </c>
      <c r="E12" s="66">
        <f>E11*K9</f>
        <v>1.2193461069697573</v>
      </c>
      <c r="F12" s="67">
        <f>K10*F11</f>
        <v>0.99573209195680468</v>
      </c>
      <c r="G12" s="17" t="s">
        <v>32</v>
      </c>
      <c r="H12" s="68">
        <f>(SUM(D12:F12) - 3) / (3 - 1)</f>
        <v>4.2883345628600189E-2</v>
      </c>
      <c r="I12" s="17" t="s">
        <v>33</v>
      </c>
      <c r="J12" s="57">
        <f>H12/0.58</f>
        <v>7.393680280793137E-2</v>
      </c>
      <c r="K12" s="5"/>
      <c r="L12" s="5"/>
      <c r="M12" s="5"/>
      <c r="N12" s="5"/>
      <c r="O12" s="5"/>
      <c r="P12" s="131"/>
      <c r="Q12" s="23" t="s">
        <v>10</v>
      </c>
      <c r="R12" s="76">
        <f>R7*L34</f>
        <v>0.22017562423552189</v>
      </c>
    </row>
    <row r="13" spans="1:33" s="1" customFormat="1" ht="16.2" thickBot="1" x14ac:dyDescent="0.35">
      <c r="A13" s="1" t="s">
        <v>25</v>
      </c>
      <c r="B13" s="133" t="s">
        <v>42</v>
      </c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P13" s="131"/>
      <c r="Q13" s="23" t="s">
        <v>11</v>
      </c>
      <c r="R13" s="76">
        <f>R7*L35</f>
        <v>6.6993480146697648E-2</v>
      </c>
    </row>
    <row r="14" spans="1:33" s="1" customFormat="1" ht="16.2" thickBot="1" x14ac:dyDescent="0.35">
      <c r="A14" s="1" t="s">
        <v>26</v>
      </c>
      <c r="C14" s="8"/>
      <c r="D14" s="9" t="s">
        <v>4</v>
      </c>
      <c r="E14" s="11" t="s">
        <v>5</v>
      </c>
      <c r="F14" s="10" t="s">
        <v>6</v>
      </c>
      <c r="G14" s="134" t="s">
        <v>29</v>
      </c>
      <c r="H14" s="135"/>
      <c r="I14" s="135"/>
      <c r="J14" s="136"/>
      <c r="K14" s="155" t="s">
        <v>34</v>
      </c>
      <c r="L14" s="156"/>
      <c r="M14" s="157"/>
      <c r="N14" s="22"/>
      <c r="O14" s="22"/>
      <c r="P14" s="131"/>
      <c r="Q14" s="23" t="s">
        <v>12</v>
      </c>
      <c r="R14" s="76">
        <f>L36*R7</f>
        <v>0.4126892554114166</v>
      </c>
    </row>
    <row r="15" spans="1:33" s="1" customFormat="1" ht="15.6" x14ac:dyDescent="0.3">
      <c r="A15" s="1" t="s">
        <v>27</v>
      </c>
      <c r="C15" s="12" t="s">
        <v>4</v>
      </c>
      <c r="D15" s="47">
        <v>1</v>
      </c>
      <c r="E15" s="49">
        <f>1/D16</f>
        <v>0.16666666666666666</v>
      </c>
      <c r="F15" s="48">
        <v>3</v>
      </c>
      <c r="G15" s="137">
        <f>PRODUCT(D15:F15)^(1/3)</f>
        <v>0.79370052598409979</v>
      </c>
      <c r="H15" s="138"/>
      <c r="I15" s="138"/>
      <c r="J15" s="139"/>
      <c r="K15" s="147">
        <f>G15/$G$18</f>
        <v>0.171344653271193</v>
      </c>
      <c r="L15" s="148"/>
      <c r="M15" s="149"/>
      <c r="N15" s="21"/>
      <c r="O15" s="21"/>
      <c r="P15" s="131"/>
      <c r="Q15" s="23" t="s">
        <v>13</v>
      </c>
      <c r="R15" s="76">
        <f>R7*L37</f>
        <v>3.3090643933587967E-2</v>
      </c>
    </row>
    <row r="16" spans="1:33" s="1" customFormat="1" ht="15.6" x14ac:dyDescent="0.3">
      <c r="A16" s="1" t="s">
        <v>28</v>
      </c>
      <c r="C16" s="14" t="s">
        <v>5</v>
      </c>
      <c r="D16" s="58">
        <v>6</v>
      </c>
      <c r="E16" s="59">
        <v>1</v>
      </c>
      <c r="F16" s="60">
        <v>7</v>
      </c>
      <c r="G16" s="137">
        <f t="shared" ref="G16:G17" si="1">PRODUCT(D16:F16)^(1/3)</f>
        <v>3.4760266448864496</v>
      </c>
      <c r="H16" s="138"/>
      <c r="I16" s="138"/>
      <c r="J16" s="139"/>
      <c r="K16" s="147">
        <f>G16/$G$18</f>
        <v>0.75040718851864374</v>
      </c>
      <c r="L16" s="148"/>
      <c r="M16" s="149"/>
      <c r="N16" s="21"/>
      <c r="O16" s="21"/>
      <c r="P16" s="131"/>
      <c r="Q16" s="23" t="s">
        <v>14</v>
      </c>
      <c r="R16" s="76">
        <f>R8*J42</f>
        <v>1.2519705313626135E-2</v>
      </c>
    </row>
    <row r="17" spans="2:18" ht="16.2" thickBot="1" x14ac:dyDescent="0.35">
      <c r="C17" s="15" t="s">
        <v>6</v>
      </c>
      <c r="D17" s="50">
        <f>1/F15</f>
        <v>0.33333333333333331</v>
      </c>
      <c r="E17" s="61">
        <f>1/F16</f>
        <v>0.14285714285714285</v>
      </c>
      <c r="F17" s="51">
        <v>1</v>
      </c>
      <c r="G17" s="137">
        <f t="shared" si="1"/>
        <v>0.36246012433429736</v>
      </c>
      <c r="H17" s="138"/>
      <c r="I17" s="138"/>
      <c r="J17" s="139"/>
      <c r="K17" s="150">
        <f>G17/$G$18</f>
        <v>7.8248158210163329E-2</v>
      </c>
      <c r="L17" s="151"/>
      <c r="M17" s="152"/>
      <c r="N17" s="21"/>
      <c r="O17" s="21"/>
      <c r="P17" s="132"/>
      <c r="Q17" s="24" t="s">
        <v>15</v>
      </c>
      <c r="R17" s="78">
        <f>R8*J43</f>
        <v>3.1299263284065336E-3</v>
      </c>
    </row>
    <row r="18" spans="2:18" ht="16.2" thickBot="1" x14ac:dyDescent="0.35">
      <c r="C18" s="19" t="s">
        <v>30</v>
      </c>
      <c r="D18" s="62">
        <f>SUM(D15:D17)</f>
        <v>7.333333333333333</v>
      </c>
      <c r="E18" s="63">
        <f t="shared" ref="E18" si="2">SUM(E15:E17)</f>
        <v>1.3095238095238095</v>
      </c>
      <c r="F18" s="64">
        <f>SUM(F15:F17)</f>
        <v>11</v>
      </c>
      <c r="G18" s="140">
        <f>SUM(G15:J17)</f>
        <v>4.6321872952048464</v>
      </c>
      <c r="H18" s="141"/>
      <c r="I18" s="141"/>
      <c r="J18" s="142"/>
      <c r="K18" s="69"/>
      <c r="L18" s="69"/>
      <c r="M18" s="69"/>
      <c r="N18" s="5"/>
      <c r="O18" s="5"/>
      <c r="P18" s="1"/>
      <c r="Q18" s="1"/>
    </row>
    <row r="19" spans="2:18" ht="16.2" thickBot="1" x14ac:dyDescent="0.35">
      <c r="B19" s="153" t="s">
        <v>31</v>
      </c>
      <c r="C19" s="154"/>
      <c r="D19" s="65">
        <f>D18*K15</f>
        <v>1.2565274573220819</v>
      </c>
      <c r="E19" s="66">
        <f>E18*K16</f>
        <v>0.98267608020298591</v>
      </c>
      <c r="F19" s="67">
        <f>F18*K17</f>
        <v>0.86072974031179661</v>
      </c>
      <c r="G19" s="17" t="s">
        <v>32</v>
      </c>
      <c r="H19" s="68">
        <f>(SUM(D19:F19) - 3) / (3 - 1)</f>
        <v>4.9966638918432338E-2</v>
      </c>
      <c r="I19" s="17" t="s">
        <v>33</v>
      </c>
      <c r="J19" s="57">
        <f>H19/0.58</f>
        <v>8.6149377445573008E-2</v>
      </c>
      <c r="K19" s="5"/>
      <c r="L19" s="5"/>
      <c r="M19" s="5"/>
      <c r="N19" s="5"/>
      <c r="O19" s="5"/>
      <c r="P19" s="1"/>
    </row>
    <row r="20" spans="2:18" ht="15" thickBot="1" x14ac:dyDescent="0.35">
      <c r="B20" s="129" t="s">
        <v>43</v>
      </c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</row>
    <row r="21" spans="2:18" ht="16.2" thickBot="1" x14ac:dyDescent="0.35">
      <c r="C21" s="8"/>
      <c r="D21" s="9" t="s">
        <v>7</v>
      </c>
      <c r="E21" s="16" t="s">
        <v>8</v>
      </c>
      <c r="F21" s="134" t="s">
        <v>29</v>
      </c>
      <c r="G21" s="135"/>
      <c r="H21" s="135"/>
      <c r="I21" s="136"/>
      <c r="J21" s="155" t="s">
        <v>34</v>
      </c>
      <c r="K21" s="156"/>
      <c r="L21" s="157"/>
      <c r="M21" s="22"/>
      <c r="N21" s="22"/>
      <c r="O21" s="22"/>
      <c r="P21" s="1"/>
    </row>
    <row r="22" spans="2:18" ht="15.6" x14ac:dyDescent="0.3">
      <c r="C22" s="12" t="s">
        <v>7</v>
      </c>
      <c r="D22" s="47">
        <v>1</v>
      </c>
      <c r="E22" s="70">
        <f>1/D23</f>
        <v>0.14285714285714285</v>
      </c>
      <c r="F22" s="137">
        <f>PRODUCT(D22:E22)^(1/2)</f>
        <v>0.3779644730092272</v>
      </c>
      <c r="G22" s="138"/>
      <c r="H22" s="138"/>
      <c r="I22" s="139"/>
      <c r="J22" s="147">
        <f>F22/$F$24</f>
        <v>0.12499999999999999</v>
      </c>
      <c r="K22" s="148"/>
      <c r="L22" s="149"/>
      <c r="M22" s="21"/>
      <c r="N22" s="21"/>
      <c r="O22" s="21"/>
      <c r="P22" s="1"/>
    </row>
    <row r="23" spans="2:18" ht="16.2" thickBot="1" x14ac:dyDescent="0.35">
      <c r="C23" s="15" t="s">
        <v>8</v>
      </c>
      <c r="D23" s="50">
        <v>7</v>
      </c>
      <c r="E23" s="71">
        <v>1</v>
      </c>
      <c r="F23" s="137">
        <f>PRODUCT(D23:E23)^(1/2)</f>
        <v>2.6457513110645907</v>
      </c>
      <c r="G23" s="138"/>
      <c r="H23" s="138"/>
      <c r="I23" s="139"/>
      <c r="J23" s="150">
        <f>F23/$F$24</f>
        <v>0.875</v>
      </c>
      <c r="K23" s="151"/>
      <c r="L23" s="152"/>
      <c r="M23" s="21"/>
      <c r="N23" s="21"/>
      <c r="O23" s="21"/>
      <c r="P23" s="1"/>
    </row>
    <row r="24" spans="2:18" ht="16.2" thickBot="1" x14ac:dyDescent="0.35">
      <c r="C24" s="20" t="s">
        <v>30</v>
      </c>
      <c r="D24" s="72">
        <f>SUM(D22:D23)</f>
        <v>8</v>
      </c>
      <c r="E24" s="73">
        <f>SUM(E22:E23)</f>
        <v>1.1428571428571428</v>
      </c>
      <c r="F24" s="140">
        <f>SUM(F22:I23)</f>
        <v>3.023715784073818</v>
      </c>
      <c r="G24" s="141"/>
      <c r="H24" s="141"/>
      <c r="I24" s="142"/>
      <c r="J24" s="69"/>
      <c r="K24" s="69"/>
      <c r="L24" s="69"/>
      <c r="M24" s="5"/>
      <c r="N24" s="5"/>
      <c r="O24" s="5"/>
      <c r="P24" s="1"/>
    </row>
    <row r="25" spans="2:18" ht="16.2" thickBot="1" x14ac:dyDescent="0.35">
      <c r="B25" s="153" t="s">
        <v>31</v>
      </c>
      <c r="C25" s="154"/>
      <c r="D25" s="65">
        <f>D24*J22</f>
        <v>0.99999999999999989</v>
      </c>
      <c r="E25" s="67">
        <f>E24*J23</f>
        <v>1</v>
      </c>
      <c r="F25" s="17" t="s">
        <v>32</v>
      </c>
      <c r="G25" s="74">
        <f>(SUM(D25:E25) - 2) / (2 - 1)</f>
        <v>0</v>
      </c>
      <c r="H25" s="17" t="s">
        <v>33</v>
      </c>
      <c r="I25" s="57">
        <v>0</v>
      </c>
      <c r="J25" s="5"/>
      <c r="K25" s="5"/>
      <c r="L25" s="5"/>
      <c r="M25" s="5"/>
      <c r="N25" s="5"/>
      <c r="O25" s="5"/>
      <c r="P25" s="1"/>
    </row>
    <row r="26" spans="2:18" ht="15" thickBot="1" x14ac:dyDescent="0.35">
      <c r="B26" s="129" t="s">
        <v>44</v>
      </c>
      <c r="C26" s="129"/>
      <c r="D26" s="129"/>
      <c r="E26" s="129"/>
      <c r="F26" s="129"/>
      <c r="G26" s="129"/>
      <c r="H26" s="129"/>
      <c r="I26" s="129"/>
      <c r="J26" s="129"/>
      <c r="K26" s="129"/>
      <c r="L26" s="129"/>
    </row>
    <row r="27" spans="2:18" ht="16.2" thickBot="1" x14ac:dyDescent="0.35">
      <c r="C27" s="8"/>
      <c r="D27" s="9" t="s">
        <v>8</v>
      </c>
      <c r="E27" s="16" t="s">
        <v>9</v>
      </c>
      <c r="F27" s="134" t="s">
        <v>29</v>
      </c>
      <c r="G27" s="135"/>
      <c r="H27" s="135"/>
      <c r="I27" s="136"/>
      <c r="J27" s="155" t="s">
        <v>34</v>
      </c>
      <c r="K27" s="156"/>
      <c r="L27" s="157"/>
      <c r="M27" s="22"/>
      <c r="N27" s="22"/>
      <c r="O27" s="22"/>
      <c r="P27" s="1"/>
    </row>
    <row r="28" spans="2:18" ht="15.6" x14ac:dyDescent="0.3">
      <c r="C28" s="12" t="s">
        <v>8</v>
      </c>
      <c r="D28" s="47">
        <v>1</v>
      </c>
      <c r="E28" s="70">
        <f>1/5</f>
        <v>0.2</v>
      </c>
      <c r="F28" s="137">
        <f>PRODUCT(D28:E28)^(1/2)</f>
        <v>0.44721359549995793</v>
      </c>
      <c r="G28" s="138"/>
      <c r="H28" s="138"/>
      <c r="I28" s="139"/>
      <c r="J28" s="147">
        <f>F28/$F$30</f>
        <v>0.16666666666666666</v>
      </c>
      <c r="K28" s="148"/>
      <c r="L28" s="149"/>
      <c r="M28" s="21"/>
      <c r="N28" s="21"/>
      <c r="O28" s="21"/>
      <c r="P28" s="1"/>
    </row>
    <row r="29" spans="2:18" ht="16.2" thickBot="1" x14ac:dyDescent="0.35">
      <c r="C29" s="15" t="s">
        <v>9</v>
      </c>
      <c r="D29" s="50">
        <v>5</v>
      </c>
      <c r="E29" s="71">
        <v>1</v>
      </c>
      <c r="F29" s="137">
        <f>PRODUCT(D29:E29)^(1/2)</f>
        <v>2.2360679774997898</v>
      </c>
      <c r="G29" s="138"/>
      <c r="H29" s="138"/>
      <c r="I29" s="139"/>
      <c r="J29" s="150">
        <f>F29/$F$30</f>
        <v>0.83333333333333337</v>
      </c>
      <c r="K29" s="151"/>
      <c r="L29" s="152"/>
      <c r="M29" s="21"/>
      <c r="N29" s="21"/>
      <c r="O29" s="21"/>
      <c r="P29" s="1"/>
    </row>
    <row r="30" spans="2:18" ht="16.2" thickBot="1" x14ac:dyDescent="0.35">
      <c r="C30" s="20" t="s">
        <v>30</v>
      </c>
      <c r="D30" s="72">
        <f>SUM(D28:D29)</f>
        <v>6</v>
      </c>
      <c r="E30" s="73">
        <f>SUM(E28:E29)</f>
        <v>1.2</v>
      </c>
      <c r="F30" s="143">
        <f>SUM(F28:I29)</f>
        <v>2.6832815729997477</v>
      </c>
      <c r="G30" s="141"/>
      <c r="H30" s="141"/>
      <c r="I30" s="142"/>
      <c r="J30" s="69"/>
      <c r="K30" s="69"/>
      <c r="L30" s="69"/>
      <c r="M30" s="5"/>
      <c r="N30" s="5"/>
      <c r="O30" s="5"/>
      <c r="P30" s="1"/>
    </row>
    <row r="31" spans="2:18" ht="16.2" thickBot="1" x14ac:dyDescent="0.35">
      <c r="B31" s="153" t="s">
        <v>31</v>
      </c>
      <c r="C31" s="154"/>
      <c r="D31" s="65">
        <f>D30*J28</f>
        <v>1</v>
      </c>
      <c r="E31" s="67">
        <f>E30*J29</f>
        <v>1</v>
      </c>
      <c r="F31" s="17" t="s">
        <v>32</v>
      </c>
      <c r="G31" s="74">
        <f>(SUM(D31:E31) - 2) / (2 - 1)</f>
        <v>0</v>
      </c>
      <c r="H31" s="17" t="s">
        <v>33</v>
      </c>
      <c r="I31" s="57">
        <v>0</v>
      </c>
      <c r="J31" s="5"/>
      <c r="K31" s="5"/>
      <c r="L31" s="5"/>
      <c r="M31" s="5"/>
      <c r="N31" s="5"/>
      <c r="O31" s="5"/>
      <c r="P31" s="1"/>
    </row>
    <row r="32" spans="2:18" ht="15" thickBot="1" x14ac:dyDescent="0.35">
      <c r="B32" s="129" t="s">
        <v>45</v>
      </c>
      <c r="C32" s="129"/>
      <c r="D32" s="129"/>
      <c r="E32" s="129"/>
      <c r="F32" s="129"/>
      <c r="G32" s="129"/>
      <c r="H32" s="129"/>
      <c r="I32" s="129"/>
      <c r="J32" s="129"/>
      <c r="K32" s="129"/>
      <c r="L32" s="129"/>
    </row>
    <row r="33" spans="2:17" ht="16.2" thickBot="1" x14ac:dyDescent="0.35">
      <c r="C33" s="8"/>
      <c r="D33" s="9" t="s">
        <v>10</v>
      </c>
      <c r="E33" s="11" t="s">
        <v>11</v>
      </c>
      <c r="F33" s="11" t="s">
        <v>12</v>
      </c>
      <c r="G33" s="10" t="s">
        <v>13</v>
      </c>
      <c r="H33" s="134" t="s">
        <v>29</v>
      </c>
      <c r="I33" s="135"/>
      <c r="J33" s="135"/>
      <c r="K33" s="136"/>
      <c r="L33" s="155" t="s">
        <v>34</v>
      </c>
      <c r="M33" s="156"/>
      <c r="N33" s="157"/>
      <c r="O33" s="22"/>
      <c r="P33" s="22"/>
      <c r="Q33" s="22"/>
    </row>
    <row r="34" spans="2:17" ht="15.6" x14ac:dyDescent="0.3">
      <c r="C34" s="12" t="s">
        <v>10</v>
      </c>
      <c r="D34" s="47">
        <v>1</v>
      </c>
      <c r="E34" s="49">
        <v>5</v>
      </c>
      <c r="F34" s="49">
        <f>1/D36</f>
        <v>0.33333333333333331</v>
      </c>
      <c r="G34" s="48">
        <v>7</v>
      </c>
      <c r="H34" s="137">
        <f>PRODUCT(D34:G34)^(1/4)</f>
        <v>1.8481477904431416</v>
      </c>
      <c r="I34" s="138"/>
      <c r="J34" s="138"/>
      <c r="K34" s="139"/>
      <c r="L34" s="147">
        <f>H34/$H$38</f>
        <v>0.30039692136270768</v>
      </c>
      <c r="M34" s="148"/>
      <c r="N34" s="149"/>
      <c r="O34" s="21"/>
      <c r="P34" s="21"/>
      <c r="Q34" s="21"/>
    </row>
    <row r="35" spans="2:17" ht="15.6" x14ac:dyDescent="0.3">
      <c r="C35" s="14" t="s">
        <v>11</v>
      </c>
      <c r="D35" s="58">
        <f>1/E34</f>
        <v>0.2</v>
      </c>
      <c r="E35" s="59">
        <v>1</v>
      </c>
      <c r="F35" s="59">
        <f>1/E36</f>
        <v>0.16666666666666666</v>
      </c>
      <c r="G35" s="60">
        <v>3</v>
      </c>
      <c r="H35" s="137">
        <f t="shared" ref="H35:H37" si="3">PRODUCT(D35:G35)^(1/4)</f>
        <v>0.56234132519034907</v>
      </c>
      <c r="I35" s="138"/>
      <c r="J35" s="138"/>
      <c r="K35" s="139"/>
      <c r="L35" s="147">
        <f>H35/$H$38</f>
        <v>9.1402648487165533E-2</v>
      </c>
      <c r="M35" s="148"/>
      <c r="N35" s="149"/>
      <c r="O35" s="21"/>
      <c r="P35" s="21"/>
      <c r="Q35" s="21"/>
    </row>
    <row r="36" spans="2:17" ht="15.6" x14ac:dyDescent="0.3">
      <c r="C36" s="14" t="s">
        <v>12</v>
      </c>
      <c r="D36" s="58">
        <v>3</v>
      </c>
      <c r="E36" s="59">
        <v>6</v>
      </c>
      <c r="F36" s="59">
        <v>1</v>
      </c>
      <c r="G36" s="60">
        <v>8</v>
      </c>
      <c r="H36" s="137">
        <f t="shared" si="3"/>
        <v>3.4641016151377548</v>
      </c>
      <c r="I36" s="138"/>
      <c r="J36" s="138"/>
      <c r="K36" s="139"/>
      <c r="L36" s="147">
        <f>H36/$H$38</f>
        <v>0.56305316374371372</v>
      </c>
      <c r="M36" s="148"/>
      <c r="N36" s="149"/>
      <c r="O36" s="21"/>
      <c r="P36" s="21"/>
      <c r="Q36" s="21"/>
    </row>
    <row r="37" spans="2:17" ht="16.2" thickBot="1" x14ac:dyDescent="0.35">
      <c r="C37" s="15" t="s">
        <v>13</v>
      </c>
      <c r="D37" s="50">
        <f>1/G34</f>
        <v>0.14285714285714285</v>
      </c>
      <c r="E37" s="61">
        <f>1/G35</f>
        <v>0.33333333333333331</v>
      </c>
      <c r="F37" s="61">
        <f>1/G36</f>
        <v>0.125</v>
      </c>
      <c r="G37" s="51">
        <v>1</v>
      </c>
      <c r="H37" s="137">
        <f t="shared" si="3"/>
        <v>0.27776190340117912</v>
      </c>
      <c r="I37" s="138"/>
      <c r="J37" s="138"/>
      <c r="K37" s="139"/>
      <c r="L37" s="150">
        <f>H37/$H$38</f>
        <v>4.5147266406412978E-2</v>
      </c>
      <c r="M37" s="151"/>
      <c r="N37" s="152"/>
      <c r="O37" s="21"/>
      <c r="P37" s="21"/>
      <c r="Q37" s="21"/>
    </row>
    <row r="38" spans="2:17" ht="16.2" thickBot="1" x14ac:dyDescent="0.35">
      <c r="C38" s="19" t="s">
        <v>30</v>
      </c>
      <c r="D38" s="62">
        <f>SUM(D34:D37)</f>
        <v>4.3428571428571434</v>
      </c>
      <c r="E38" s="63">
        <f>SUM(E34:E37)</f>
        <v>12.333333333333334</v>
      </c>
      <c r="F38" s="63">
        <f t="shared" ref="F38" si="4">SUM(F34:F37)</f>
        <v>1.625</v>
      </c>
      <c r="G38" s="64">
        <f>SUM(G34:G37)</f>
        <v>19</v>
      </c>
      <c r="H38" s="143">
        <f>SUM(H34:K37)</f>
        <v>6.1523526341724253</v>
      </c>
      <c r="I38" s="141"/>
      <c r="J38" s="141"/>
      <c r="K38" s="142"/>
      <c r="L38" s="69"/>
      <c r="M38" s="69"/>
      <c r="N38" s="69"/>
      <c r="O38" s="5"/>
      <c r="P38" s="1"/>
    </row>
    <row r="39" spans="2:17" ht="16.2" thickBot="1" x14ac:dyDescent="0.35">
      <c r="B39" s="153" t="s">
        <v>31</v>
      </c>
      <c r="C39" s="154"/>
      <c r="D39" s="65">
        <f>D38*L34</f>
        <v>1.3045809156323307</v>
      </c>
      <c r="E39" s="66">
        <f>E38*L35</f>
        <v>1.1272993313417083</v>
      </c>
      <c r="F39" s="66">
        <f>F38*L36</f>
        <v>0.9149613910835348</v>
      </c>
      <c r="G39" s="67">
        <f>G38*L37</f>
        <v>0.85779806172184658</v>
      </c>
      <c r="H39" s="17" t="s">
        <v>32</v>
      </c>
      <c r="I39" s="68">
        <f>(SUM(D39:G39) - 4) / (4 - 1)</f>
        <v>6.8213233259806813E-2</v>
      </c>
      <c r="J39" s="17" t="s">
        <v>33</v>
      </c>
      <c r="K39" s="57">
        <f>I39/0.9</f>
        <v>7.5792481399785352E-2</v>
      </c>
      <c r="L39" s="5"/>
      <c r="M39" s="5"/>
      <c r="N39" s="5"/>
      <c r="O39" s="5"/>
      <c r="P39" s="1"/>
    </row>
    <row r="40" spans="2:17" ht="16.2" thickBot="1" x14ac:dyDescent="0.35">
      <c r="B40" s="129" t="s">
        <v>46</v>
      </c>
      <c r="C40" s="129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5"/>
      <c r="P40" s="1"/>
    </row>
    <row r="41" spans="2:17" ht="16.2" thickBot="1" x14ac:dyDescent="0.35">
      <c r="C41" s="8"/>
      <c r="D41" s="9" t="s">
        <v>14</v>
      </c>
      <c r="E41" s="16" t="s">
        <v>15</v>
      </c>
      <c r="F41" s="134" t="s">
        <v>29</v>
      </c>
      <c r="G41" s="135"/>
      <c r="H41" s="135"/>
      <c r="I41" s="136"/>
      <c r="J41" s="155" t="s">
        <v>34</v>
      </c>
      <c r="K41" s="156"/>
      <c r="L41" s="157"/>
      <c r="M41" s="22"/>
      <c r="N41" s="22"/>
      <c r="O41" s="22"/>
      <c r="P41" s="1"/>
    </row>
    <row r="42" spans="2:17" ht="15.6" x14ac:dyDescent="0.3">
      <c r="C42" s="12" t="s">
        <v>14</v>
      </c>
      <c r="D42" s="47">
        <v>1</v>
      </c>
      <c r="E42" s="70">
        <v>4</v>
      </c>
      <c r="F42" s="137">
        <f>PRODUCT(D42:E42)^(1/2)</f>
        <v>2</v>
      </c>
      <c r="G42" s="138"/>
      <c r="H42" s="138"/>
      <c r="I42" s="139"/>
      <c r="J42" s="147">
        <f>F42/$F$44</f>
        <v>0.8</v>
      </c>
      <c r="K42" s="148"/>
      <c r="L42" s="149"/>
      <c r="M42" s="21"/>
      <c r="N42" s="21"/>
      <c r="O42" s="21"/>
      <c r="P42" s="1"/>
    </row>
    <row r="43" spans="2:17" ht="16.2" thickBot="1" x14ac:dyDescent="0.35">
      <c r="C43" s="15" t="s">
        <v>15</v>
      </c>
      <c r="D43" s="50">
        <f>1/E42</f>
        <v>0.25</v>
      </c>
      <c r="E43" s="71">
        <v>1</v>
      </c>
      <c r="F43" s="137">
        <f>PRODUCT(D43:E43)^(1/2)</f>
        <v>0.5</v>
      </c>
      <c r="G43" s="138"/>
      <c r="H43" s="138"/>
      <c r="I43" s="139"/>
      <c r="J43" s="150">
        <f>F43/$F$44</f>
        <v>0.2</v>
      </c>
      <c r="K43" s="151"/>
      <c r="L43" s="152"/>
      <c r="M43" s="21"/>
      <c r="N43" s="21"/>
      <c r="O43" s="21"/>
      <c r="P43" s="1"/>
    </row>
    <row r="44" spans="2:17" ht="16.2" thickBot="1" x14ac:dyDescent="0.35">
      <c r="C44" s="20" t="s">
        <v>30</v>
      </c>
      <c r="D44" s="72">
        <f>SUM(D42:D43)</f>
        <v>1.25</v>
      </c>
      <c r="E44" s="73">
        <f>SUM(E42:E43)</f>
        <v>5</v>
      </c>
      <c r="F44" s="143">
        <f>SUM(F42:I43)</f>
        <v>2.5</v>
      </c>
      <c r="G44" s="141"/>
      <c r="H44" s="141"/>
      <c r="I44" s="142"/>
      <c r="J44" s="69"/>
      <c r="K44" s="69"/>
      <c r="L44" s="69"/>
      <c r="M44" s="5"/>
      <c r="N44" s="5"/>
      <c r="O44" s="5"/>
      <c r="P44" s="1"/>
    </row>
    <row r="45" spans="2:17" ht="16.2" thickBot="1" x14ac:dyDescent="0.35">
      <c r="B45" s="153" t="s">
        <v>31</v>
      </c>
      <c r="C45" s="154"/>
      <c r="D45" s="65">
        <f>D44*J42</f>
        <v>1</v>
      </c>
      <c r="E45" s="67">
        <f>E44*J43</f>
        <v>1</v>
      </c>
      <c r="F45" s="17" t="s">
        <v>32</v>
      </c>
      <c r="G45" s="56">
        <f>(SUM(D45:E45) - 2) / (2 - 1)</f>
        <v>0</v>
      </c>
      <c r="H45" s="17" t="s">
        <v>33</v>
      </c>
      <c r="I45" s="57">
        <v>0</v>
      </c>
      <c r="J45" s="5"/>
      <c r="K45" s="5"/>
      <c r="L45" s="5"/>
      <c r="M45" s="5"/>
      <c r="N45" s="5"/>
      <c r="O45" s="5"/>
      <c r="P45" s="1"/>
    </row>
    <row r="46" spans="2:17" x14ac:dyDescent="0.3">
      <c r="B46" s="129" t="s">
        <v>47</v>
      </c>
      <c r="C46" s="129"/>
      <c r="D46" s="129"/>
      <c r="E46" s="129"/>
      <c r="F46" s="129"/>
      <c r="G46" s="129"/>
      <c r="H46" s="129"/>
      <c r="I46" s="129"/>
      <c r="J46" s="129"/>
      <c r="K46" s="129"/>
      <c r="L46" s="129"/>
      <c r="M46" s="7"/>
      <c r="N46" s="7"/>
      <c r="O46" s="7"/>
    </row>
    <row r="47" spans="2:17" x14ac:dyDescent="0.3"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2:17" x14ac:dyDescent="0.3"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3:15" x14ac:dyDescent="0.3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3:15" x14ac:dyDescent="0.3"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3:15" x14ac:dyDescent="0.3"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3:15" x14ac:dyDescent="0.3"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3:15" x14ac:dyDescent="0.3"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3:15" x14ac:dyDescent="0.3"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 spans="3:15" x14ac:dyDescent="0.3"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3:15" x14ac:dyDescent="0.3"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</row>
    <row r="57" spans="3:15" x14ac:dyDescent="0.3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3:15" x14ac:dyDescent="0.3"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3:15" x14ac:dyDescent="0.3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  <row r="60" spans="3:15" x14ac:dyDescent="0.3"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</row>
    <row r="61" spans="3:15" x14ac:dyDescent="0.3"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</row>
    <row r="62" spans="3:15" x14ac:dyDescent="0.3"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</row>
    <row r="63" spans="3:15" x14ac:dyDescent="0.3"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</row>
    <row r="64" spans="3:15" x14ac:dyDescent="0.3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</row>
    <row r="65" spans="3:15" x14ac:dyDescent="0.3"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</row>
    <row r="66" spans="3:15" x14ac:dyDescent="0.3"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</row>
    <row r="67" spans="3:15" x14ac:dyDescent="0.3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</row>
    <row r="68" spans="3:15" x14ac:dyDescent="0.3"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</row>
    <row r="69" spans="3:15" x14ac:dyDescent="0.3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</row>
    <row r="70" spans="3:15" x14ac:dyDescent="0.3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</row>
    <row r="71" spans="3:15" x14ac:dyDescent="0.3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</row>
    <row r="72" spans="3:15" x14ac:dyDescent="0.3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</row>
    <row r="73" spans="3:15" x14ac:dyDescent="0.3"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</row>
    <row r="74" spans="3:15" x14ac:dyDescent="0.3"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</row>
    <row r="75" spans="3:15" x14ac:dyDescent="0.3"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</row>
    <row r="76" spans="3:15" x14ac:dyDescent="0.3"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</row>
    <row r="77" spans="3:15" x14ac:dyDescent="0.3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</row>
    <row r="78" spans="3:15" x14ac:dyDescent="0.3"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</row>
    <row r="79" spans="3:15" x14ac:dyDescent="0.3"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</row>
    <row r="80" spans="3:15" x14ac:dyDescent="0.3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</row>
    <row r="81" spans="3:15" x14ac:dyDescent="0.3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</row>
    <row r="82" spans="3:15" x14ac:dyDescent="0.3"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</row>
    <row r="83" spans="3:15" x14ac:dyDescent="0.3"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</row>
    <row r="84" spans="3:15" x14ac:dyDescent="0.3"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</row>
    <row r="85" spans="3:15" x14ac:dyDescent="0.3"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</row>
    <row r="86" spans="3:15" x14ac:dyDescent="0.3"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</row>
    <row r="87" spans="3:15" x14ac:dyDescent="0.3"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</row>
    <row r="88" spans="3:15" x14ac:dyDescent="0.3"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</row>
    <row r="89" spans="3:15" x14ac:dyDescent="0.3"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</row>
    <row r="90" spans="3:15" x14ac:dyDescent="0.3"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</row>
    <row r="91" spans="3:15" x14ac:dyDescent="0.3"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</row>
    <row r="92" spans="3:15" x14ac:dyDescent="0.3"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</row>
    <row r="93" spans="3:15" x14ac:dyDescent="0.3"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</row>
    <row r="94" spans="3:15" x14ac:dyDescent="0.3"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</row>
    <row r="95" spans="3:15" x14ac:dyDescent="0.3"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</row>
    <row r="96" spans="3:15" x14ac:dyDescent="0.3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</row>
    <row r="97" spans="3:15" x14ac:dyDescent="0.3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</row>
    <row r="98" spans="3:15" x14ac:dyDescent="0.3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3:15" x14ac:dyDescent="0.3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3:15" x14ac:dyDescent="0.3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3:15" x14ac:dyDescent="0.3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3:15" x14ac:dyDescent="0.3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3:15" x14ac:dyDescent="0.3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3:15" x14ac:dyDescent="0.3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spans="3:15" x14ac:dyDescent="0.3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 spans="3:15" x14ac:dyDescent="0.3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 spans="3:15" x14ac:dyDescent="0.3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spans="3:15" x14ac:dyDescent="0.3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3:15" x14ac:dyDescent="0.3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 spans="3:15" x14ac:dyDescent="0.3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 spans="3:15" x14ac:dyDescent="0.3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 spans="3:15" x14ac:dyDescent="0.3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 spans="3:15" x14ac:dyDescent="0.3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 spans="3:15" x14ac:dyDescent="0.3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 spans="3:15" x14ac:dyDescent="0.3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 spans="3:15" x14ac:dyDescent="0.3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 spans="3:15" x14ac:dyDescent="0.3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 spans="3:15" x14ac:dyDescent="0.3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 spans="3:15" x14ac:dyDescent="0.3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 spans="3:15" x14ac:dyDescent="0.3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spans="3:15" x14ac:dyDescent="0.3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 spans="3:15" x14ac:dyDescent="0.3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spans="3:15" x14ac:dyDescent="0.3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 spans="3:15" x14ac:dyDescent="0.3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spans="3:15" x14ac:dyDescent="0.3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spans="3:15" x14ac:dyDescent="0.3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spans="3:15" x14ac:dyDescent="0.3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 spans="3:15" x14ac:dyDescent="0.3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 spans="3:15" x14ac:dyDescent="0.3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 spans="3:15" x14ac:dyDescent="0.3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</sheetData>
  <mergeCells count="74">
    <mergeCell ref="B39:C39"/>
    <mergeCell ref="J41:L41"/>
    <mergeCell ref="J21:L21"/>
    <mergeCell ref="J22:L22"/>
    <mergeCell ref="J23:L23"/>
    <mergeCell ref="J27:L27"/>
    <mergeCell ref="J28:L28"/>
    <mergeCell ref="J29:L29"/>
    <mergeCell ref="B32:L32"/>
    <mergeCell ref="B40:N40"/>
    <mergeCell ref="L33:N33"/>
    <mergeCell ref="L34:N34"/>
    <mergeCell ref="L35:N35"/>
    <mergeCell ref="L37:N37"/>
    <mergeCell ref="L36:N36"/>
    <mergeCell ref="G9:J9"/>
    <mergeCell ref="B45:C45"/>
    <mergeCell ref="J1:L1"/>
    <mergeCell ref="J2:L2"/>
    <mergeCell ref="J3:L3"/>
    <mergeCell ref="K7:M7"/>
    <mergeCell ref="K8:M8"/>
    <mergeCell ref="K9:M9"/>
    <mergeCell ref="K10:M10"/>
    <mergeCell ref="K14:M14"/>
    <mergeCell ref="K15:M15"/>
    <mergeCell ref="B5:C5"/>
    <mergeCell ref="B12:C12"/>
    <mergeCell ref="B19:C19"/>
    <mergeCell ref="B25:C25"/>
    <mergeCell ref="B31:C31"/>
    <mergeCell ref="F42:I42"/>
    <mergeCell ref="F43:I43"/>
    <mergeCell ref="J42:L42"/>
    <mergeCell ref="J43:L43"/>
    <mergeCell ref="H33:K33"/>
    <mergeCell ref="H34:K34"/>
    <mergeCell ref="H35:K35"/>
    <mergeCell ref="G10:J10"/>
    <mergeCell ref="H36:K36"/>
    <mergeCell ref="H37:K37"/>
    <mergeCell ref="G17:J17"/>
    <mergeCell ref="F41:I41"/>
    <mergeCell ref="K16:M16"/>
    <mergeCell ref="K17:M17"/>
    <mergeCell ref="G11:J11"/>
    <mergeCell ref="G18:J18"/>
    <mergeCell ref="G14:J14"/>
    <mergeCell ref="G15:J15"/>
    <mergeCell ref="G16:J16"/>
    <mergeCell ref="F1:I1"/>
    <mergeCell ref="F2:I2"/>
    <mergeCell ref="F3:I3"/>
    <mergeCell ref="P3:P4"/>
    <mergeCell ref="P5:P8"/>
    <mergeCell ref="F4:I4"/>
    <mergeCell ref="G7:J7"/>
    <mergeCell ref="G8:J8"/>
    <mergeCell ref="B46:L46"/>
    <mergeCell ref="P9:P17"/>
    <mergeCell ref="B6:L6"/>
    <mergeCell ref="B13:M13"/>
    <mergeCell ref="B20:M20"/>
    <mergeCell ref="B26:L26"/>
    <mergeCell ref="F27:I27"/>
    <mergeCell ref="F28:I28"/>
    <mergeCell ref="F29:I29"/>
    <mergeCell ref="F21:I21"/>
    <mergeCell ref="F22:I22"/>
    <mergeCell ref="F23:I23"/>
    <mergeCell ref="F24:I24"/>
    <mergeCell ref="F30:I30"/>
    <mergeCell ref="H38:K38"/>
    <mergeCell ref="F44:I4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6974-BC63-4343-BA2F-D5B671AD899E}">
  <dimension ref="A1:N106"/>
  <sheetViews>
    <sheetView tabSelected="1" topLeftCell="A13" zoomScale="70" zoomScaleNormal="70" workbookViewId="0">
      <selection activeCell="I15" sqref="G11:I15"/>
    </sheetView>
  </sheetViews>
  <sheetFormatPr defaultRowHeight="14.4" x14ac:dyDescent="0.3"/>
  <cols>
    <col min="1" max="2" width="21" style="32" customWidth="1"/>
    <col min="3" max="4" width="21.109375" style="32" customWidth="1"/>
    <col min="5" max="5" width="8.88671875" customWidth="1"/>
    <col min="6" max="9" width="21.109375" customWidth="1"/>
    <col min="11" max="14" width="21.109375" customWidth="1"/>
    <col min="20" max="20" width="26.6640625" customWidth="1"/>
  </cols>
  <sheetData>
    <row r="1" spans="1:14" s="94" customFormat="1" ht="24.6" customHeight="1" thickBot="1" x14ac:dyDescent="0.35">
      <c r="A1" s="158" t="s">
        <v>61</v>
      </c>
      <c r="B1" s="158"/>
      <c r="C1" s="158"/>
      <c r="D1" s="158"/>
      <c r="F1" s="159" t="s">
        <v>65</v>
      </c>
      <c r="G1" s="159"/>
      <c r="H1" s="159"/>
      <c r="I1" s="159"/>
      <c r="K1" s="159" t="s">
        <v>60</v>
      </c>
      <c r="L1" s="159"/>
      <c r="M1" s="159"/>
      <c r="N1" s="159"/>
    </row>
    <row r="2" spans="1:14" ht="52.2" customHeight="1" thickBot="1" x14ac:dyDescent="0.35">
      <c r="A2" s="46" t="s">
        <v>59</v>
      </c>
      <c r="B2" s="90" t="s">
        <v>62</v>
      </c>
      <c r="C2" s="90" t="s">
        <v>63</v>
      </c>
      <c r="D2" s="90" t="s">
        <v>66</v>
      </c>
      <c r="E2" s="1"/>
      <c r="F2" s="46" t="s">
        <v>59</v>
      </c>
      <c r="G2" s="90" t="s">
        <v>62</v>
      </c>
      <c r="H2" s="90" t="s">
        <v>63</v>
      </c>
      <c r="I2" s="90" t="s">
        <v>64</v>
      </c>
      <c r="J2" s="1"/>
      <c r="K2" s="46" t="s">
        <v>59</v>
      </c>
      <c r="L2" s="90" t="s">
        <v>62</v>
      </c>
      <c r="M2" s="90" t="s">
        <v>63</v>
      </c>
      <c r="N2" s="90" t="s">
        <v>64</v>
      </c>
    </row>
    <row r="3" spans="1:14" ht="15.6" x14ac:dyDescent="0.3">
      <c r="A3" s="91" t="s">
        <v>48</v>
      </c>
      <c r="B3" s="95">
        <v>500000</v>
      </c>
      <c r="C3" s="96">
        <v>550000</v>
      </c>
      <c r="D3" s="97">
        <v>750000</v>
      </c>
      <c r="E3" s="1"/>
      <c r="F3" s="91" t="s">
        <v>48</v>
      </c>
      <c r="G3" s="95">
        <v>350000</v>
      </c>
      <c r="H3" s="96">
        <v>400000</v>
      </c>
      <c r="I3" s="97">
        <v>550000</v>
      </c>
      <c r="J3" s="1"/>
      <c r="K3" s="91" t="s">
        <v>48</v>
      </c>
      <c r="L3" s="95">
        <v>550000</v>
      </c>
      <c r="M3" s="96">
        <v>620000</v>
      </c>
      <c r="N3" s="97">
        <v>800000</v>
      </c>
    </row>
    <row r="4" spans="1:14" ht="31.2" x14ac:dyDescent="0.3">
      <c r="A4" s="92" t="s">
        <v>49</v>
      </c>
      <c r="B4" s="98">
        <v>1000000</v>
      </c>
      <c r="C4" s="99">
        <v>1100000</v>
      </c>
      <c r="D4" s="100">
        <v>1500000</v>
      </c>
      <c r="E4" s="1"/>
      <c r="F4" s="92" t="s">
        <v>49</v>
      </c>
      <c r="G4" s="98">
        <v>850000</v>
      </c>
      <c r="H4" s="99">
        <v>960000</v>
      </c>
      <c r="I4" s="100">
        <v>1000000</v>
      </c>
      <c r="J4" s="1"/>
      <c r="K4" s="92" t="s">
        <v>49</v>
      </c>
      <c r="L4" s="98">
        <v>1100000</v>
      </c>
      <c r="M4" s="99">
        <v>1300000</v>
      </c>
      <c r="N4" s="100">
        <v>1500000</v>
      </c>
    </row>
    <row r="5" spans="1:14" ht="31.2" x14ac:dyDescent="0.3">
      <c r="A5" s="92" t="s">
        <v>50</v>
      </c>
      <c r="B5" s="98">
        <v>450000</v>
      </c>
      <c r="C5" s="99">
        <v>500000</v>
      </c>
      <c r="D5" s="100">
        <v>675000</v>
      </c>
      <c r="E5" s="1"/>
      <c r="F5" s="92" t="s">
        <v>50</v>
      </c>
      <c r="G5" s="98">
        <v>350000</v>
      </c>
      <c r="H5" s="99">
        <v>400000</v>
      </c>
      <c r="I5" s="100">
        <v>450000</v>
      </c>
      <c r="J5" s="1"/>
      <c r="K5" s="92" t="s">
        <v>50</v>
      </c>
      <c r="L5" s="98">
        <v>500000</v>
      </c>
      <c r="M5" s="99">
        <v>550000</v>
      </c>
      <c r="N5" s="100">
        <v>700000</v>
      </c>
    </row>
    <row r="6" spans="1:14" ht="62.4" x14ac:dyDescent="0.3">
      <c r="A6" s="92" t="s">
        <v>51</v>
      </c>
      <c r="B6" s="98">
        <v>250000</v>
      </c>
      <c r="C6" s="99">
        <v>300000</v>
      </c>
      <c r="D6" s="100">
        <v>400000</v>
      </c>
      <c r="E6" s="1"/>
      <c r="F6" s="92" t="s">
        <v>51</v>
      </c>
      <c r="G6" s="98">
        <v>200000</v>
      </c>
      <c r="H6" s="99">
        <v>230000</v>
      </c>
      <c r="I6" s="100">
        <v>350000</v>
      </c>
      <c r="J6" s="1"/>
      <c r="K6" s="92" t="s">
        <v>51</v>
      </c>
      <c r="L6" s="98">
        <v>300000</v>
      </c>
      <c r="M6" s="99">
        <v>330000</v>
      </c>
      <c r="N6" s="100">
        <v>390000</v>
      </c>
    </row>
    <row r="7" spans="1:14" ht="31.8" thickBot="1" x14ac:dyDescent="0.35">
      <c r="A7" s="110" t="s">
        <v>52</v>
      </c>
      <c r="B7" s="111">
        <v>1500000</v>
      </c>
      <c r="C7" s="112">
        <v>1650000</v>
      </c>
      <c r="D7" s="113">
        <v>2250000</v>
      </c>
      <c r="E7" s="1"/>
      <c r="F7" s="110" t="s">
        <v>52</v>
      </c>
      <c r="G7" s="111">
        <v>950000</v>
      </c>
      <c r="H7" s="112">
        <v>1000000</v>
      </c>
      <c r="I7" s="113">
        <v>1200000</v>
      </c>
      <c r="J7" s="1"/>
      <c r="K7" s="110" t="s">
        <v>52</v>
      </c>
      <c r="L7" s="111">
        <v>1650000</v>
      </c>
      <c r="M7" s="112">
        <v>1800000</v>
      </c>
      <c r="N7" s="113">
        <v>2350000</v>
      </c>
    </row>
    <row r="8" spans="1:14" ht="16.2" thickBot="1" x14ac:dyDescent="0.35">
      <c r="A8" s="162" t="s">
        <v>54</v>
      </c>
      <c r="B8" s="162"/>
      <c r="C8" s="162"/>
      <c r="D8" s="162"/>
      <c r="E8" s="1"/>
      <c r="F8" s="159" t="s">
        <v>55</v>
      </c>
      <c r="G8" s="159"/>
      <c r="H8" s="159"/>
      <c r="I8" s="159"/>
      <c r="J8" s="1"/>
      <c r="K8" s="163" t="s">
        <v>56</v>
      </c>
      <c r="L8" s="163"/>
      <c r="M8" s="163"/>
      <c r="N8" s="163"/>
    </row>
    <row r="9" spans="1:14" ht="47.4" thickBot="1" x14ac:dyDescent="0.35">
      <c r="A9" s="160" t="s">
        <v>59</v>
      </c>
      <c r="B9" s="90" t="s">
        <v>62</v>
      </c>
      <c r="C9" s="90" t="s">
        <v>63</v>
      </c>
      <c r="D9" s="90" t="s">
        <v>64</v>
      </c>
      <c r="E9" s="1"/>
      <c r="F9" s="160" t="s">
        <v>59</v>
      </c>
      <c r="G9" s="90" t="s">
        <v>62</v>
      </c>
      <c r="H9" s="90" t="s">
        <v>63</v>
      </c>
      <c r="I9" s="90" t="s">
        <v>64</v>
      </c>
      <c r="J9" s="1"/>
      <c r="K9" s="160" t="s">
        <v>59</v>
      </c>
      <c r="L9" s="90" t="s">
        <v>62</v>
      </c>
      <c r="M9" s="90" t="s">
        <v>63</v>
      </c>
      <c r="N9" s="90" t="s">
        <v>64</v>
      </c>
    </row>
    <row r="10" spans="1:14" ht="16.2" thickBot="1" x14ac:dyDescent="0.35">
      <c r="A10" s="161"/>
      <c r="B10" s="79">
        <f>'Непосредственное оценивание'!C5</f>
        <v>7.6999999999999999E-2</v>
      </c>
      <c r="C10" s="79">
        <f>'Непосредственное оценивание'!D5</f>
        <v>0.24349999999999999</v>
      </c>
      <c r="D10" s="79">
        <f>'Непосредственное оценивание'!E5</f>
        <v>0.67949999999999999</v>
      </c>
      <c r="E10" s="1"/>
      <c r="F10" s="161"/>
      <c r="G10" s="79">
        <f>B10</f>
        <v>7.6999999999999999E-2</v>
      </c>
      <c r="H10" s="79">
        <f>C10</f>
        <v>0.24349999999999999</v>
      </c>
      <c r="I10" s="79">
        <f>D10</f>
        <v>0.67949999999999999</v>
      </c>
      <c r="J10" s="1"/>
      <c r="K10" s="161"/>
      <c r="L10" s="79">
        <f>G10</f>
        <v>7.6999999999999999E-2</v>
      </c>
      <c r="M10" s="79">
        <f>H10</f>
        <v>0.24349999999999999</v>
      </c>
      <c r="N10" s="79">
        <f>I10</f>
        <v>0.67949999999999999</v>
      </c>
    </row>
    <row r="11" spans="1:14" ht="15.6" x14ac:dyDescent="0.3">
      <c r="A11" s="37" t="s">
        <v>48</v>
      </c>
      <c r="B11" s="101">
        <f>2500000 - (B3*'Непосредственное оценивание'!$B$2+G3*'Непосредственное оценивание'!$B$3+L3*'Непосредственное оценивание'!$B$4)</f>
        <v>2045000</v>
      </c>
      <c r="C11" s="102">
        <f>2500000 - (C3*'Непосредственное оценивание'!$B$2+H3*'Непосредственное оценивание'!$B$3+M3*'Непосредственное оценивание'!$B$4)</f>
        <v>1992000</v>
      </c>
      <c r="D11" s="103">
        <f>2500000 - (D3*'Непосредственное оценивание'!$B$2+I3*'Непосредственное оценивание'!$B$3+N3*'Непосредственное оценивание'!$B$4)</f>
        <v>1812500</v>
      </c>
      <c r="E11" s="1"/>
      <c r="F11" s="37" t="s">
        <v>48</v>
      </c>
      <c r="G11" s="120">
        <f>(SQRT(SUM('Непосредственное оценивание'!$B$2*(2500000-B3-B11)^2,'Непосредственное оценивание'!$B$3*(2500000-G3-B11)^2,'Непосредственное оценивание'!$B$4*(2500000-L3-B11)^2))*100)/B11</f>
        <v>3.8581256327773836</v>
      </c>
      <c r="H11" s="121">
        <f>(SQRT(SUM('Непосредственное оценивание'!$B$2*(2500000-C3-C11)^2,'Непосредственное оценивание'!$B$3*(2500000-H3-C11)^2,'Непосредственное оценивание'!$B$4*(2500000-M3-C11)^2))*100)/C11</f>
        <v>4.1536424886420891</v>
      </c>
      <c r="I11" s="122">
        <f>(SQRT(SUM('Непосредственное оценивание'!$B$2*(2500000-D3-D11)^2,'Непосредственное оценивание'!$B$3*(2500000-I3-D11)^2,'Непосредственное оценивание'!$B$4*(2500000-N3-D11)^2))*100)/D11</f>
        <v>5.6450708771534135</v>
      </c>
      <c r="J11" s="1"/>
      <c r="K11" s="37" t="s">
        <v>48</v>
      </c>
      <c r="L11" s="120" t="str">
        <f>IF(G11&gt;33,"Недостаточная (слабая)", IF(G11&gt;22,"Умеренная", IF(G11&gt;11,"Высокая", "Очень высокая")))</f>
        <v>Очень высокая</v>
      </c>
      <c r="M11" s="121" t="str">
        <f t="shared" ref="M11:N15" si="0">IF(H11&gt;33,"Недостаточная (слабая)", IF(H11&gt;22,"Умеренная", IF(H11&gt;11,"Высокая", "Очень высокая")))</f>
        <v>Очень высокая</v>
      </c>
      <c r="N11" s="122" t="str">
        <f t="shared" si="0"/>
        <v>Очень высокая</v>
      </c>
    </row>
    <row r="12" spans="1:14" ht="31.2" x14ac:dyDescent="0.3">
      <c r="A12" s="38" t="s">
        <v>49</v>
      </c>
      <c r="B12" s="104">
        <f>2500000 - (B4*'Непосредственное оценивание'!$B$2+G4*'Непосредственное оценивание'!$B$3+L4*'Непосредственное оценивание'!$B$4)</f>
        <v>1537500</v>
      </c>
      <c r="C12" s="105">
        <f>2500000 - (C4*'Непосредственное оценивание'!$B$2+H4*'Непосредственное оценивание'!$B$3+M4*'Непосредственное оценивание'!$B$4)</f>
        <v>1419000</v>
      </c>
      <c r="D12" s="106">
        <f>2500000 - (D4*'Непосредственное оценивание'!$B$2+I4*'Непосредственное оценивание'!$B$3+N4*'Непосредственное оценивание'!$B$4)</f>
        <v>1175000</v>
      </c>
      <c r="E12" s="1"/>
      <c r="F12" s="38" t="s">
        <v>49</v>
      </c>
      <c r="G12" s="123">
        <f>(SQRT(SUM('Непосредственное оценивание'!$B$2*(2500000-B4-B12)^2,'Непосредственное оценивание'!$B$3*(2500000-G4-B12)^2,'Непосредственное оценивание'!$B$4*(2500000-L4-B12)^2))*100)/B12</f>
        <v>5.8060393727990656</v>
      </c>
      <c r="H12" s="124">
        <f>(SQRT(SUM('Непосредственное оценивание'!$B$2*(2500000-C4-C12)^2,'Непосредственное оценивание'!$B$3*(2500000-H4-C12)^2,'Непосредственное оценивание'!$B$4*(2500000-M4-C12)^2))*100)/C12</f>
        <v>7.8787122374621701</v>
      </c>
      <c r="I12" s="125">
        <f>(SQRT(SUM('Непосредственное оценивание'!$B$2*(2500000-D4-D12)^2,'Непосредственное оценивание'!$B$3*(2500000-I4-D12)^2,'Непосредственное оценивание'!$B$4*(2500000-N4-D12)^2))*100)/D12</f>
        <v>20.296578753552033</v>
      </c>
      <c r="J12" s="1"/>
      <c r="K12" s="38" t="s">
        <v>49</v>
      </c>
      <c r="L12" s="123" t="str">
        <f t="shared" ref="L12:L15" si="1">IF(G12&gt;33,"Недостаточная (слабая)", IF(G12&gt;22,"Умеренная", IF(G12&gt;11,"Высокая", "Очень высокая")))</f>
        <v>Очень высокая</v>
      </c>
      <c r="M12" s="124" t="str">
        <f t="shared" si="0"/>
        <v>Очень высокая</v>
      </c>
      <c r="N12" s="125" t="str">
        <f t="shared" si="0"/>
        <v>Высокая</v>
      </c>
    </row>
    <row r="13" spans="1:14" ht="31.2" x14ac:dyDescent="0.3">
      <c r="A13" s="38" t="s">
        <v>50</v>
      </c>
      <c r="B13" s="104">
        <f>2500000 - (B5*'Непосредственное оценивание'!$B$2+G5*'Непосредственное оценивание'!$B$3+L5*'Непосредственное оценивание'!$B$4)</f>
        <v>2077500</v>
      </c>
      <c r="C13" s="105">
        <f>2500000 - (C5*'Непосредственное оценивание'!$B$2+H5*'Непосредственное оценивание'!$B$3+M5*'Непосредственное оценивание'!$B$4)</f>
        <v>2027500</v>
      </c>
      <c r="D13" s="106">
        <f>2500000 - (D5*'Непосредственное оценивание'!$B$2+I5*'Непосредственное оценивание'!$B$3+N5*'Непосредственное оценивание'!$B$4)</f>
        <v>1900000</v>
      </c>
      <c r="E13" s="1"/>
      <c r="F13" s="38" t="s">
        <v>50</v>
      </c>
      <c r="G13" s="123">
        <f>(SQRT(SUM('Непосредственное оценивание'!$B$2*(2500000-B5-B13)^2,'Непосредственное оценивание'!$B$3*(2500000-G5-B13)^2,'Непосредственное оценивание'!$B$4*(2500000-L5-B13)^2))*100)/B13</f>
        <v>2.6881236947880476</v>
      </c>
      <c r="H13" s="124">
        <f>(SQRT(SUM('Непосредственное оценивание'!$B$2*(2500000-C5-C13)^2,'Непосредственное оценивание'!$B$3*(2500000-H5-C13)^2,'Непосредственное оценивание'!$B$4*(2500000-M5-C13)^2))*100)/C13</f>
        <v>2.7544152778900957</v>
      </c>
      <c r="I13" s="125">
        <f>(SQRT(SUM('Непосредственное оценивание'!$B$2*(2500000-D5-D13)^2,'Непосредственное оценивание'!$B$3*(2500000-I5-D13)^2,'Непосредственное оценивание'!$B$4*(2500000-N5-D13)^2))*100)/D13</f>
        <v>5.8103689910051628</v>
      </c>
      <c r="J13" s="1"/>
      <c r="K13" s="38" t="s">
        <v>50</v>
      </c>
      <c r="L13" s="123" t="str">
        <f t="shared" si="1"/>
        <v>Очень высокая</v>
      </c>
      <c r="M13" s="124" t="str">
        <f t="shared" si="0"/>
        <v>Очень высокая</v>
      </c>
      <c r="N13" s="125" t="str">
        <f t="shared" si="0"/>
        <v>Очень высокая</v>
      </c>
    </row>
    <row r="14" spans="1:14" ht="62.4" x14ac:dyDescent="0.3">
      <c r="A14" s="38" t="s">
        <v>51</v>
      </c>
      <c r="B14" s="104">
        <f>2500000 - (B6*'Непосредственное оценивание'!$B$2+G6*'Непосредственное оценивание'!$B$3+L6*'Непосредственное оценивание'!$B$4)</f>
        <v>2260000</v>
      </c>
      <c r="C14" s="105">
        <f>2500000 - (C6*'Непосредственное оценивание'!$B$2+H6*'Непосредственное оценивание'!$B$3+M6*'Непосредственное оценивание'!$B$4)</f>
        <v>2220000</v>
      </c>
      <c r="D14" s="106">
        <f>2500000 - (D6*'Непосредственное оценивание'!$B$2+I6*'Непосредственное оценивание'!$B$3+N6*'Непосредственное оценивание'!$B$4)</f>
        <v>2119000</v>
      </c>
      <c r="E14" s="1"/>
      <c r="F14" s="38" t="s">
        <v>51</v>
      </c>
      <c r="G14" s="123">
        <f>(SQRT(SUM('Непосредственное оценивание'!$B$2*(2500000-B6-B14)^2,'Непосредственное оценивание'!$B$3*(2500000-G6-B14)^2,'Непосредственное оценивание'!$B$4*(2500000-L6-B14)^2))*100)/B14</f>
        <v>1.5005154829923157</v>
      </c>
      <c r="H14" s="124">
        <f>(SQRT(SUM('Непосредственное оценивание'!$B$2*(2500000-C6-C14)^2,'Непосредственное оценивание'!$B$3*(2500000-H6-C14)^2,'Непосредственное оценивание'!$B$4*(2500000-M6-C14)^2))*100)/C14</f>
        <v>1.7152642130324118</v>
      </c>
      <c r="I14" s="125">
        <f>(SQRT(SUM('Непосредственное оценивание'!$B$2*(2500000-D6-D14)^2,'Непосредственное оценивание'!$B$3*(2500000-I6-D14)^2,'Непосредственное оценивание'!$B$4*(2500000-N6-D14)^2))*100)/D14</f>
        <v>1.0854176498348278</v>
      </c>
      <c r="J14" s="1"/>
      <c r="K14" s="38" t="s">
        <v>51</v>
      </c>
      <c r="L14" s="123" t="str">
        <f t="shared" si="1"/>
        <v>Очень высокая</v>
      </c>
      <c r="M14" s="124" t="str">
        <f t="shared" si="0"/>
        <v>Очень высокая</v>
      </c>
      <c r="N14" s="125" t="str">
        <f t="shared" si="0"/>
        <v>Очень высокая</v>
      </c>
    </row>
    <row r="15" spans="1:14" ht="31.8" thickBot="1" x14ac:dyDescent="0.35">
      <c r="A15" s="39" t="s">
        <v>52</v>
      </c>
      <c r="B15" s="107">
        <f>2500000 - (B7*'Непосредственное оценивание'!$B$2+G7*'Непосредственное оценивание'!$B$3+L7*'Непосредственное оценивание'!$B$4)</f>
        <v>1170000</v>
      </c>
      <c r="C15" s="108">
        <f>2500000 - (C7*'Непосредственное оценивание'!$B$2+H7*'Непосредственное оценивание'!$B$3+M7*'Непосредственное оценивание'!$B$4)</f>
        <v>1055000</v>
      </c>
      <c r="D15" s="109">
        <f>2500000 - (D7*'Непосредственное оценивание'!$B$2+I7*'Непосредственное оценивание'!$B$3+N7*'Непосредственное оценивание'!$B$4)</f>
        <v>602500</v>
      </c>
      <c r="E15" s="1"/>
      <c r="F15" s="39" t="s">
        <v>52</v>
      </c>
      <c r="G15" s="126">
        <f>(SQRT(SUM('Непосредственное оценивание'!$B$2*(2500000-B7-B15)^2,'Непосредственное оценивание'!$B$3*(2500000-G7-B15)^2,'Непосредственное оценивание'!$B$4*(2500000-L7-B15)^2))*100)/B15</f>
        <v>24.227415013774984</v>
      </c>
      <c r="H15" s="127">
        <f>(SQRT(SUM('Непосредственное оценивание'!$B$2*(2500000-C7-C15)^2,'Непосредственное оценивание'!$B$3*(2500000-H7-C15)^2,'Непосредственное оценивание'!$B$4*(2500000-M7-C15)^2))*100)/C15</f>
        <v>31.326261364285767</v>
      </c>
      <c r="I15" s="128">
        <f>(SQRT(SUM('Непосредственное оценивание'!$B$2*(2500000-D7-D15)^2,'Непосредственное оценивание'!$B$3*(2500000-I7-D15)^2,'Непосредственное оценивание'!$B$4*(2500000-N7-D15)^2))*100)/D15</f>
        <v>85.137098930069286</v>
      </c>
      <c r="J15" s="1"/>
      <c r="K15" s="39" t="s">
        <v>52</v>
      </c>
      <c r="L15" s="126" t="str">
        <f t="shared" si="1"/>
        <v>Умеренная</v>
      </c>
      <c r="M15" s="127" t="str">
        <f t="shared" si="0"/>
        <v>Умеренная</v>
      </c>
      <c r="N15" s="128" t="str">
        <f t="shared" si="0"/>
        <v>Недостаточная (слабая)</v>
      </c>
    </row>
    <row r="16" spans="1:14" ht="16.2" thickBot="1" x14ac:dyDescent="0.35">
      <c r="A16" s="33"/>
      <c r="B16" s="33"/>
      <c r="C16" s="33"/>
      <c r="D16" s="33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ht="43.8" customHeight="1" thickBot="1" x14ac:dyDescent="0.35">
      <c r="A17" s="46" t="s">
        <v>59</v>
      </c>
      <c r="B17" s="89" t="s">
        <v>58</v>
      </c>
      <c r="C17" s="33"/>
      <c r="D17" s="33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33.6" customHeight="1" x14ac:dyDescent="0.3">
      <c r="A18" s="45" t="s">
        <v>48</v>
      </c>
      <c r="B18" s="114">
        <f>B$10*B11+C$10*C11+D$10*D11</f>
        <v>1874110.75</v>
      </c>
      <c r="C18" s="33"/>
      <c r="D18" s="33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47.4" customHeight="1" x14ac:dyDescent="0.3">
      <c r="A19" s="42" t="s">
        <v>49</v>
      </c>
      <c r="B19" s="115">
        <f>B$10*B12+C$10*C12+D$10*D12</f>
        <v>1262326.5</v>
      </c>
      <c r="C19" s="33"/>
      <c r="D19" s="33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31.2" x14ac:dyDescent="0.3">
      <c r="A20" s="42" t="s">
        <v>50</v>
      </c>
      <c r="B20" s="115">
        <f>B$10*B13+C$10*C13+D$10*D13</f>
        <v>1944713.75</v>
      </c>
      <c r="C20" s="33"/>
      <c r="D20" s="33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ht="62.4" x14ac:dyDescent="0.3">
      <c r="A21" s="42" t="s">
        <v>51</v>
      </c>
      <c r="B21" s="115">
        <f>B$10*B14+C$10*C14+D$10*D14</f>
        <v>2154450.5</v>
      </c>
      <c r="C21" s="33"/>
      <c r="D21" s="33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ht="31.2" x14ac:dyDescent="0.3">
      <c r="A22" s="42" t="s">
        <v>52</v>
      </c>
      <c r="B22" s="115">
        <f>B$10*B15+C$10*C15+D$10*D15</f>
        <v>756381.25</v>
      </c>
      <c r="C22" s="33"/>
      <c r="D22" s="33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69" customHeight="1" thickBot="1" x14ac:dyDescent="0.35">
      <c r="A23" s="43" t="s">
        <v>57</v>
      </c>
      <c r="B23" s="43" t="s">
        <v>51</v>
      </c>
      <c r="C23" s="33"/>
      <c r="D23" s="33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ht="15.6" x14ac:dyDescent="0.3">
      <c r="A24" s="33"/>
      <c r="B24" s="33"/>
      <c r="C24" s="33"/>
      <c r="D24" s="33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ht="15.6" x14ac:dyDescent="0.3">
      <c r="A25" s="33"/>
      <c r="B25" s="33"/>
      <c r="C25" s="33"/>
      <c r="D25" s="33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ht="15.6" x14ac:dyDescent="0.3">
      <c r="A26" s="33"/>
      <c r="B26" s="33"/>
      <c r="C26" s="33"/>
      <c r="D26" s="33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ht="15.6" x14ac:dyDescent="0.3">
      <c r="A27" s="33"/>
      <c r="B27" s="33"/>
      <c r="C27" s="33"/>
      <c r="D27" s="33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ht="15.6" x14ac:dyDescent="0.3">
      <c r="A28" s="33"/>
      <c r="B28" s="33"/>
      <c r="C28" s="33"/>
      <c r="D28" s="33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ht="15.6" x14ac:dyDescent="0.3">
      <c r="A29" s="33"/>
      <c r="B29" s="33"/>
      <c r="C29" s="33"/>
      <c r="D29" s="33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5.6" x14ac:dyDescent="0.3">
      <c r="A30" s="33"/>
      <c r="B30" s="33"/>
      <c r="C30" s="33"/>
      <c r="D30" s="33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5.6" x14ac:dyDescent="0.3">
      <c r="A31" s="33"/>
      <c r="B31" s="33"/>
      <c r="C31" s="33"/>
      <c r="D31" s="33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5.6" x14ac:dyDescent="0.3">
      <c r="A32" s="33"/>
      <c r="B32" s="33"/>
      <c r="C32" s="33"/>
      <c r="D32" s="33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5.6" x14ac:dyDescent="0.3">
      <c r="A33" s="33"/>
      <c r="B33" s="33"/>
      <c r="C33" s="33"/>
      <c r="D33" s="33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5.6" x14ac:dyDescent="0.3">
      <c r="A34" s="33"/>
      <c r="B34" s="33"/>
      <c r="C34" s="33"/>
      <c r="D34" s="33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5.6" x14ac:dyDescent="0.3">
      <c r="A35" s="33"/>
      <c r="B35" s="33"/>
      <c r="C35" s="33"/>
      <c r="D35" s="33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5.6" x14ac:dyDescent="0.3">
      <c r="A36" s="33"/>
      <c r="B36" s="33"/>
      <c r="C36" s="33"/>
      <c r="D36" s="33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ht="15.6" x14ac:dyDescent="0.3">
      <c r="A37" s="33"/>
      <c r="B37" s="33"/>
      <c r="C37" s="33"/>
      <c r="D37" s="33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ht="15.6" x14ac:dyDescent="0.3">
      <c r="A38" s="33"/>
      <c r="B38" s="33"/>
      <c r="C38" s="33"/>
      <c r="D38" s="33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ht="15.6" x14ac:dyDescent="0.3">
      <c r="A39" s="33"/>
      <c r="B39" s="33"/>
      <c r="C39" s="33"/>
      <c r="D39" s="33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ht="15.6" x14ac:dyDescent="0.3">
      <c r="A40" s="33"/>
      <c r="B40" s="33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ht="15.6" x14ac:dyDescent="0.3">
      <c r="A41" s="33"/>
      <c r="B41" s="33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5.6" x14ac:dyDescent="0.3">
      <c r="A42" s="33"/>
      <c r="B42" s="33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ht="15.6" x14ac:dyDescent="0.3">
      <c r="A43" s="33"/>
      <c r="B43" s="33"/>
      <c r="C43" s="33"/>
      <c r="D43" s="33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ht="15.6" x14ac:dyDescent="0.3">
      <c r="A44" s="33"/>
      <c r="B44" s="33"/>
      <c r="C44" s="33"/>
      <c r="D44" s="33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5.6" x14ac:dyDescent="0.3">
      <c r="A45" s="33"/>
      <c r="B45" s="33"/>
      <c r="C45" s="33"/>
      <c r="D45" s="33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5.6" x14ac:dyDescent="0.3">
      <c r="A46" s="33"/>
      <c r="B46" s="33"/>
      <c r="C46" s="33"/>
      <c r="D46" s="33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ht="15.6" x14ac:dyDescent="0.3">
      <c r="A47" s="33"/>
      <c r="B47" s="33"/>
      <c r="C47" s="33"/>
      <c r="D47" s="33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ht="15.6" x14ac:dyDescent="0.3">
      <c r="A48" s="33"/>
      <c r="B48" s="33"/>
      <c r="C48" s="33"/>
      <c r="D48" s="33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5.6" x14ac:dyDescent="0.3">
      <c r="A49" s="33"/>
      <c r="B49" s="33"/>
      <c r="C49" s="33"/>
      <c r="D49" s="33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.6" x14ac:dyDescent="0.3">
      <c r="A50" s="33"/>
      <c r="B50" s="33"/>
      <c r="C50" s="33"/>
      <c r="D50" s="33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.6" x14ac:dyDescent="0.3">
      <c r="A51" s="33"/>
      <c r="B51" s="33"/>
      <c r="C51" s="33"/>
      <c r="D51" s="33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.6" x14ac:dyDescent="0.3">
      <c r="A52" s="33"/>
      <c r="B52" s="33"/>
      <c r="C52" s="33"/>
      <c r="D52" s="33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.6" x14ac:dyDescent="0.3">
      <c r="A53" s="33"/>
      <c r="B53" s="33"/>
      <c r="C53" s="33"/>
      <c r="D53" s="33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.6" x14ac:dyDescent="0.3">
      <c r="A54" s="33"/>
      <c r="B54" s="33"/>
      <c r="C54" s="33"/>
      <c r="D54" s="33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.6" x14ac:dyDescent="0.3">
      <c r="A55" s="33"/>
      <c r="B55" s="33"/>
      <c r="C55" s="33"/>
      <c r="D55" s="33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.6" x14ac:dyDescent="0.3">
      <c r="A56" s="33"/>
      <c r="B56" s="33"/>
      <c r="C56" s="33"/>
      <c r="D56" s="33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.6" x14ac:dyDescent="0.3">
      <c r="A57" s="33"/>
      <c r="B57" s="33"/>
      <c r="C57" s="33"/>
      <c r="D57" s="33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5.6" x14ac:dyDescent="0.3">
      <c r="A58" s="33"/>
      <c r="B58" s="33"/>
      <c r="C58" s="33"/>
      <c r="D58" s="33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ht="15.6" x14ac:dyDescent="0.3">
      <c r="A59" s="33"/>
      <c r="B59" s="33"/>
      <c r="C59" s="33"/>
      <c r="D59" s="33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ht="15.6" x14ac:dyDescent="0.3">
      <c r="A60" s="33"/>
      <c r="B60" s="33"/>
      <c r="C60" s="33"/>
      <c r="D60" s="33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ht="15.6" x14ac:dyDescent="0.3">
      <c r="A61" s="33"/>
      <c r="B61" s="33"/>
      <c r="C61" s="33"/>
      <c r="D61" s="33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ht="15.6" x14ac:dyDescent="0.3">
      <c r="A62" s="33"/>
      <c r="B62" s="33"/>
      <c r="C62" s="33"/>
      <c r="D62" s="33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5.6" x14ac:dyDescent="0.3">
      <c r="A63" s="33"/>
      <c r="B63" s="33"/>
      <c r="C63" s="33"/>
      <c r="D63" s="33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ht="15.6" x14ac:dyDescent="0.3">
      <c r="A64" s="33"/>
      <c r="B64" s="33"/>
      <c r="C64" s="33"/>
      <c r="D64" s="33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ht="15.6" x14ac:dyDescent="0.3">
      <c r="A65" s="33"/>
      <c r="B65" s="33"/>
      <c r="C65" s="33"/>
      <c r="D65" s="33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ht="15.6" x14ac:dyDescent="0.3">
      <c r="A66" s="33"/>
      <c r="B66" s="33"/>
      <c r="C66" s="33"/>
      <c r="D66" s="33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ht="15.6" x14ac:dyDescent="0.3">
      <c r="A67" s="33"/>
      <c r="B67" s="33"/>
      <c r="C67" s="33"/>
      <c r="D67" s="33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5.6" x14ac:dyDescent="0.3">
      <c r="A68" s="33"/>
      <c r="B68" s="33"/>
      <c r="C68" s="33"/>
      <c r="D68" s="33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ht="15.6" x14ac:dyDescent="0.3">
      <c r="A69" s="33"/>
      <c r="B69" s="33"/>
      <c r="C69" s="33"/>
      <c r="D69" s="33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ht="15.6" x14ac:dyDescent="0.3">
      <c r="A70" s="33"/>
      <c r="B70" s="33"/>
      <c r="C70" s="33"/>
      <c r="D70" s="33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ht="15.6" x14ac:dyDescent="0.3">
      <c r="A71" s="33"/>
      <c r="B71" s="33"/>
      <c r="C71" s="33"/>
      <c r="D71" s="33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ht="15.6" x14ac:dyDescent="0.3">
      <c r="A72" s="33"/>
      <c r="B72" s="33"/>
      <c r="C72" s="33"/>
      <c r="D72" s="33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ht="15.6" x14ac:dyDescent="0.3">
      <c r="A73" s="33"/>
      <c r="B73" s="33"/>
      <c r="C73" s="33"/>
      <c r="D73" s="33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5.6" x14ac:dyDescent="0.3">
      <c r="A74" s="33"/>
      <c r="B74" s="33"/>
      <c r="C74" s="33"/>
      <c r="D74" s="33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ht="15.6" x14ac:dyDescent="0.3">
      <c r="A75" s="33"/>
      <c r="B75" s="33"/>
      <c r="C75" s="33"/>
      <c r="D75" s="33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ht="15.6" x14ac:dyDescent="0.3">
      <c r="A76" s="33"/>
      <c r="B76" s="33"/>
      <c r="C76" s="33"/>
      <c r="D76" s="33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ht="15.6" x14ac:dyDescent="0.3">
      <c r="A77" s="33"/>
      <c r="B77" s="33"/>
      <c r="C77" s="33"/>
      <c r="D77" s="33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15.6" x14ac:dyDescent="0.3">
      <c r="A78" s="33"/>
      <c r="B78" s="33"/>
      <c r="C78" s="33"/>
      <c r="D78" s="33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ht="15.6" x14ac:dyDescent="0.3">
      <c r="A79" s="33"/>
      <c r="B79" s="33"/>
      <c r="C79" s="33"/>
      <c r="D79" s="33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5.6" x14ac:dyDescent="0.3">
      <c r="A80" s="33"/>
      <c r="B80" s="33"/>
      <c r="C80" s="33"/>
      <c r="D80" s="33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ht="15.6" x14ac:dyDescent="0.3">
      <c r="A81" s="33"/>
      <c r="B81" s="33"/>
      <c r="C81" s="33"/>
      <c r="D81" s="33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ht="15.6" x14ac:dyDescent="0.3">
      <c r="A82" s="33"/>
      <c r="B82" s="33"/>
      <c r="C82" s="33"/>
      <c r="D82" s="33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ht="15.6" x14ac:dyDescent="0.3">
      <c r="A83" s="33"/>
      <c r="B83" s="33"/>
      <c r="C83" s="33"/>
      <c r="D83" s="33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ht="15.6" x14ac:dyDescent="0.3">
      <c r="A84" s="33"/>
      <c r="B84" s="33"/>
      <c r="C84" s="33"/>
      <c r="D84" s="33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ht="15.6" x14ac:dyDescent="0.3">
      <c r="A85" s="33"/>
      <c r="B85" s="33"/>
      <c r="C85" s="33"/>
      <c r="D85" s="33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5.6" x14ac:dyDescent="0.3">
      <c r="A86" s="33"/>
      <c r="B86" s="33"/>
      <c r="C86" s="33"/>
      <c r="D86" s="33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ht="15.6" x14ac:dyDescent="0.3">
      <c r="A87" s="33"/>
      <c r="B87" s="33"/>
      <c r="C87" s="33"/>
      <c r="D87" s="33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ht="15.6" x14ac:dyDescent="0.3">
      <c r="A88" s="33"/>
      <c r="B88" s="33"/>
      <c r="C88" s="33"/>
      <c r="D88" s="33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ht="15.6" x14ac:dyDescent="0.3">
      <c r="A89" s="33"/>
      <c r="B89" s="33"/>
      <c r="C89" s="33"/>
      <c r="D89" s="33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ht="15.6" x14ac:dyDescent="0.3">
      <c r="A90" s="33"/>
      <c r="B90" s="33"/>
      <c r="C90" s="33"/>
      <c r="D90" s="33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ht="15.6" x14ac:dyDescent="0.3">
      <c r="A91" s="33"/>
      <c r="B91" s="33"/>
      <c r="C91" s="33"/>
      <c r="D91" s="33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5.6" x14ac:dyDescent="0.3">
      <c r="A92" s="33"/>
      <c r="B92" s="33"/>
      <c r="C92" s="33"/>
      <c r="D92" s="33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ht="15.6" x14ac:dyDescent="0.3">
      <c r="A93" s="33"/>
      <c r="B93" s="33"/>
      <c r="C93" s="33"/>
      <c r="D93" s="33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15.6" x14ac:dyDescent="0.3">
      <c r="A94" s="33"/>
      <c r="B94" s="33"/>
      <c r="C94" s="33"/>
      <c r="D94" s="33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ht="15.6" x14ac:dyDescent="0.3">
      <c r="A95" s="33"/>
      <c r="B95" s="33"/>
      <c r="C95" s="33"/>
      <c r="D95" s="33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ht="15.6" x14ac:dyDescent="0.3">
      <c r="A96" s="33"/>
      <c r="B96" s="33"/>
      <c r="C96" s="33"/>
      <c r="D96" s="33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ht="15.6" x14ac:dyDescent="0.3">
      <c r="A97" s="33"/>
      <c r="B97" s="33"/>
      <c r="C97" s="33"/>
      <c r="D97" s="33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5.6" x14ac:dyDescent="0.3">
      <c r="A98" s="33"/>
      <c r="B98" s="33"/>
      <c r="C98" s="33"/>
      <c r="D98" s="33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ht="15.6" x14ac:dyDescent="0.3">
      <c r="A99" s="33"/>
      <c r="B99" s="33"/>
      <c r="C99" s="33"/>
      <c r="D99" s="33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ht="15.6" x14ac:dyDescent="0.3">
      <c r="A100" s="33"/>
      <c r="B100" s="33"/>
      <c r="C100" s="33"/>
      <c r="D100" s="33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ht="15.6" x14ac:dyDescent="0.3">
      <c r="A101" s="33"/>
      <c r="B101" s="33"/>
      <c r="C101" s="33"/>
      <c r="D101" s="33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ht="15.6" x14ac:dyDescent="0.3">
      <c r="A102" s="33"/>
      <c r="B102" s="33"/>
      <c r="C102" s="33"/>
      <c r="D102" s="33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ht="15.6" x14ac:dyDescent="0.3">
      <c r="A103" s="33"/>
      <c r="B103" s="33"/>
      <c r="C103" s="33"/>
      <c r="D103" s="33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5.6" x14ac:dyDescent="0.3">
      <c r="A104" s="33"/>
      <c r="B104" s="33"/>
      <c r="C104" s="33"/>
      <c r="D104" s="33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ht="15.6" x14ac:dyDescent="0.3">
      <c r="A105" s="33"/>
      <c r="B105" s="33"/>
      <c r="C105" s="33"/>
      <c r="D105" s="33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ht="15.6" x14ac:dyDescent="0.3">
      <c r="A106" s="33"/>
      <c r="B106" s="33"/>
      <c r="C106" s="33"/>
      <c r="D106" s="33"/>
      <c r="E106" s="1"/>
      <c r="F106" s="1"/>
      <c r="G106" s="1"/>
      <c r="H106" s="1"/>
      <c r="I106" s="1"/>
      <c r="J106" s="1"/>
      <c r="K106" s="1"/>
      <c r="L106" s="1"/>
      <c r="M106" s="1"/>
      <c r="N106" s="1"/>
    </row>
  </sheetData>
  <mergeCells count="9">
    <mergeCell ref="A1:D1"/>
    <mergeCell ref="F1:I1"/>
    <mergeCell ref="K1:N1"/>
    <mergeCell ref="A9:A10"/>
    <mergeCell ref="F9:F10"/>
    <mergeCell ref="K9:K10"/>
    <mergeCell ref="F8:I8"/>
    <mergeCell ref="A8:D8"/>
    <mergeCell ref="K8:N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BA23E-A0DF-4F9E-9DFF-388E1ECEEFB8}">
  <dimension ref="A1:M22"/>
  <sheetViews>
    <sheetView zoomScale="85" zoomScaleNormal="85" workbookViewId="0">
      <selection activeCell="C7" sqref="C7"/>
    </sheetView>
  </sheetViews>
  <sheetFormatPr defaultRowHeight="14.4" x14ac:dyDescent="0.3"/>
  <cols>
    <col min="1" max="1" width="18.109375" customWidth="1"/>
    <col min="2" max="2" width="16.6640625" customWidth="1"/>
    <col min="3" max="3" width="21" customWidth="1"/>
    <col min="4" max="5" width="21.109375" customWidth="1"/>
  </cols>
  <sheetData>
    <row r="1" spans="1:13" ht="47.4" thickBot="1" x14ac:dyDescent="0.35">
      <c r="A1" s="41"/>
      <c r="B1" s="40" t="s">
        <v>53</v>
      </c>
      <c r="C1" s="90" t="s">
        <v>62</v>
      </c>
      <c r="D1" s="90" t="s">
        <v>63</v>
      </c>
      <c r="E1" s="90" t="s">
        <v>64</v>
      </c>
      <c r="F1" s="1"/>
      <c r="G1" s="1"/>
      <c r="H1" s="1"/>
      <c r="I1" s="1"/>
      <c r="J1" s="1"/>
      <c r="K1" s="1"/>
      <c r="L1" s="1"/>
      <c r="M1" s="1"/>
    </row>
    <row r="2" spans="1:13" ht="15.6" x14ac:dyDescent="0.3">
      <c r="A2" s="42" t="s">
        <v>61</v>
      </c>
      <c r="B2" s="80">
        <v>0.5</v>
      </c>
      <c r="C2" s="81">
        <v>0.06</v>
      </c>
      <c r="D2" s="81">
        <v>0.19</v>
      </c>
      <c r="E2" s="82">
        <v>0.75</v>
      </c>
      <c r="F2" s="1"/>
      <c r="G2" s="93"/>
      <c r="H2" s="1"/>
      <c r="I2" s="1"/>
      <c r="K2" s="1"/>
      <c r="L2" s="1"/>
      <c r="M2" s="1"/>
    </row>
    <row r="3" spans="1:13" ht="15.6" x14ac:dyDescent="0.3">
      <c r="A3" s="42" t="s">
        <v>65</v>
      </c>
      <c r="B3" s="83">
        <v>0.35</v>
      </c>
      <c r="C3" s="84">
        <v>0.1</v>
      </c>
      <c r="D3" s="84">
        <v>0.3</v>
      </c>
      <c r="E3" s="85">
        <v>0.6</v>
      </c>
      <c r="F3" s="1"/>
      <c r="G3" s="1"/>
      <c r="H3" s="1"/>
      <c r="I3" s="1"/>
      <c r="J3" s="1"/>
      <c r="K3" s="1"/>
      <c r="L3" s="1"/>
      <c r="M3" s="1"/>
    </row>
    <row r="4" spans="1:13" ht="15.6" x14ac:dyDescent="0.3">
      <c r="A4" s="42" t="s">
        <v>60</v>
      </c>
      <c r="B4" s="83">
        <v>0.15</v>
      </c>
      <c r="C4" s="84">
        <v>0.08</v>
      </c>
      <c r="D4" s="84">
        <v>0.28999999999999998</v>
      </c>
      <c r="E4" s="85">
        <v>0.63</v>
      </c>
      <c r="F4" s="1"/>
      <c r="G4" s="1"/>
      <c r="H4" s="1"/>
      <c r="I4" s="1"/>
      <c r="J4" s="1"/>
      <c r="K4" s="1"/>
      <c r="L4" s="1"/>
      <c r="M4" s="1"/>
    </row>
    <row r="5" spans="1:13" ht="31.8" thickBot="1" x14ac:dyDescent="0.35">
      <c r="A5" s="44" t="s">
        <v>54</v>
      </c>
      <c r="B5" s="86"/>
      <c r="C5" s="87">
        <f>SUM($B$2*C2,$B$3*C3,$B$4*C4)</f>
        <v>7.6999999999999999E-2</v>
      </c>
      <c r="D5" s="87">
        <f>SUM($B$2*D2,$B$3*D3,$B$4*D4)</f>
        <v>0.24349999999999999</v>
      </c>
      <c r="E5" s="88">
        <f>SUM($B$2*E2,$B$3*E3,$B$4*E4)</f>
        <v>0.67949999999999999</v>
      </c>
      <c r="F5" s="1"/>
      <c r="G5" s="93"/>
      <c r="H5" s="1"/>
      <c r="I5" s="1"/>
      <c r="J5" s="1"/>
      <c r="K5" s="1"/>
      <c r="L5" s="1"/>
      <c r="M5" s="1"/>
    </row>
    <row r="6" spans="1:13" ht="31.8" thickBot="1" x14ac:dyDescent="0.35">
      <c r="A6" s="45" t="s">
        <v>55</v>
      </c>
      <c r="B6" s="116"/>
      <c r="C6" s="119">
        <f>(SQRT(SUM($B$2*(C2-C5)^2,$B$3*(C3-C5)^2, $B$4*(C4-C5)^2))*100)/C5</f>
        <v>23.627799219039293</v>
      </c>
      <c r="D6" s="117">
        <f>(SQRT(SUM($B$2*(D2-D5)^2,$B$3*(D3-D5)^2, $B$4*(D4-D5)^2))*100)/D5</f>
        <v>22.011515814775024</v>
      </c>
      <c r="E6" s="82">
        <f t="shared" ref="E6" si="0">(SQRT(SUM($B$2*(E2-E5)^2,$B$3*(E3-E5)^2, $B$4*(E4-E5)^2))*100)/E5</f>
        <v>10.473444736667956</v>
      </c>
      <c r="F6" s="1"/>
      <c r="G6" s="1"/>
      <c r="H6" s="1"/>
      <c r="I6" s="1"/>
      <c r="J6" s="1"/>
      <c r="K6" s="1"/>
      <c r="L6" s="1"/>
      <c r="M6" s="1"/>
    </row>
    <row r="7" spans="1:13" ht="63" thickBot="1" x14ac:dyDescent="0.35">
      <c r="A7" s="43" t="s">
        <v>56</v>
      </c>
      <c r="B7" s="34"/>
      <c r="C7" s="118" t="str">
        <f>IF(C6&gt;33,"Недостаточная (слабая)", IF(C6&gt;22,"Умеренная", IF(C6&gt;11,"Высокая", "Очень высокая")))</f>
        <v>Умеренная</v>
      </c>
      <c r="D7" s="35" t="str">
        <f t="shared" ref="D7:E7" si="1">IF(D6&gt;33,"Недостаточная (слабая)", IF(D6&gt;22,"Умеренная", IF(D6&gt;11,"Высокая", "Очень высокая")))</f>
        <v>Умеренная</v>
      </c>
      <c r="E7" s="36" t="str">
        <f t="shared" si="1"/>
        <v>Очень высокая</v>
      </c>
      <c r="F7" s="1"/>
      <c r="G7" s="1"/>
      <c r="H7" s="1"/>
      <c r="I7" s="1"/>
      <c r="J7" s="1"/>
      <c r="K7" s="1"/>
      <c r="L7" s="1"/>
      <c r="M7" s="1"/>
    </row>
    <row r="8" spans="1:13" ht="15.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5.6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ht="15.6" x14ac:dyDescent="0.3">
      <c r="A10" s="1"/>
      <c r="B10" s="1"/>
      <c r="C10" s="1"/>
      <c r="D10" s="1"/>
      <c r="F10" s="1"/>
      <c r="G10" s="1"/>
      <c r="H10" s="1"/>
      <c r="I10" s="1"/>
      <c r="J10" s="1"/>
      <c r="K10" s="1"/>
      <c r="L10" s="1"/>
      <c r="M10" s="1"/>
    </row>
    <row r="11" spans="1:13" ht="15.6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ht="15.6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ht="15.6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ht="15.6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ht="15.6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15.6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ht="15.6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5.6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ht="15.6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5.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5.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15.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Оценка целей</vt:lpstr>
      <vt:lpstr>Средний выигрыш</vt:lpstr>
      <vt:lpstr>Непосредственное оценивание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</dc:creator>
  <cp:lastModifiedBy>SDS</cp:lastModifiedBy>
  <dcterms:created xsi:type="dcterms:W3CDTF">2015-06-05T18:17:20Z</dcterms:created>
  <dcterms:modified xsi:type="dcterms:W3CDTF">2022-12-30T07:32:32Z</dcterms:modified>
</cp:coreProperties>
</file>