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we Si Hlaing\Desktop\Advanced EXC\"/>
    </mc:Choice>
  </mc:AlternateContent>
  <xr:revisionPtr revIDLastSave="0" documentId="13_ncr:1_{E8EE734C-9DBE-47CA-8DCC-6AAC621BE8D9}" xr6:coauthVersionLast="47" xr6:coauthVersionMax="47" xr10:uidLastSave="{00000000-0000-0000-0000-000000000000}"/>
  <bookViews>
    <workbookView xWindow="-120" yWindow="-120" windowWidth="20730" windowHeight="11160" activeTab="8" xr2:uid="{6A2D1A3C-058F-4205-A4D1-20B062DE7C3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7" i="9" l="1"/>
  <c r="C37" i="9"/>
  <c r="D37" i="9"/>
  <c r="E37" i="9"/>
  <c r="F37" i="9"/>
  <c r="G37" i="9"/>
  <c r="H37" i="9"/>
  <c r="I37" i="9"/>
  <c r="J37" i="9"/>
  <c r="K37" i="9"/>
  <c r="L37" i="9"/>
  <c r="M37" i="9"/>
  <c r="B37" i="9"/>
  <c r="N36" i="9"/>
  <c r="C36" i="9"/>
  <c r="D36" i="9"/>
  <c r="E36" i="9"/>
  <c r="F36" i="9"/>
  <c r="G36" i="9"/>
  <c r="H36" i="9"/>
  <c r="I36" i="9"/>
  <c r="J36" i="9"/>
  <c r="K36" i="9"/>
  <c r="L36" i="9"/>
  <c r="M36" i="9"/>
  <c r="B36" i="9"/>
  <c r="N35" i="9"/>
  <c r="C35" i="9"/>
  <c r="D35" i="9"/>
  <c r="E35" i="9"/>
  <c r="F35" i="9"/>
  <c r="G35" i="9"/>
  <c r="H35" i="9"/>
  <c r="I35" i="9"/>
  <c r="J35" i="9"/>
  <c r="K35" i="9"/>
  <c r="L35" i="9"/>
  <c r="M35" i="9"/>
  <c r="B35" i="9"/>
  <c r="N34" i="9"/>
  <c r="C34" i="9"/>
  <c r="D34" i="9"/>
  <c r="E34" i="9"/>
  <c r="F34" i="9"/>
  <c r="G34" i="9"/>
  <c r="H34" i="9"/>
  <c r="I34" i="9"/>
  <c r="J34" i="9"/>
  <c r="K34" i="9"/>
  <c r="L34" i="9"/>
  <c r="M34" i="9"/>
  <c r="B34" i="9"/>
  <c r="N33" i="9"/>
  <c r="C33" i="9"/>
  <c r="D33" i="9"/>
  <c r="E33" i="9"/>
  <c r="F33" i="9"/>
  <c r="G33" i="9"/>
  <c r="H33" i="9"/>
  <c r="I33" i="9"/>
  <c r="J33" i="9"/>
  <c r="K33" i="9"/>
  <c r="L33" i="9"/>
  <c r="M33" i="9"/>
  <c r="B33" i="9"/>
  <c r="N32" i="9"/>
  <c r="C32" i="9"/>
  <c r="D32" i="9"/>
  <c r="E32" i="9"/>
  <c r="F32" i="9"/>
  <c r="G32" i="9"/>
  <c r="H32" i="9"/>
  <c r="I32" i="9"/>
  <c r="J32" i="9"/>
  <c r="K32" i="9"/>
  <c r="L32" i="9"/>
  <c r="M32" i="9"/>
  <c r="B32" i="9"/>
  <c r="N31" i="9"/>
  <c r="C31" i="9"/>
  <c r="D31" i="9"/>
  <c r="E31" i="9"/>
  <c r="F31" i="9"/>
  <c r="G31" i="9"/>
  <c r="H31" i="9"/>
  <c r="I31" i="9"/>
  <c r="J31" i="9"/>
  <c r="K31" i="9"/>
  <c r="L31" i="9"/>
  <c r="M31" i="9"/>
  <c r="B31" i="9"/>
  <c r="N5" i="9"/>
  <c r="D14" i="9" s="1"/>
  <c r="C18" i="9"/>
  <c r="G18" i="9"/>
  <c r="K18" i="9"/>
  <c r="M18" i="9"/>
  <c r="B18" i="9"/>
  <c r="C17" i="9"/>
  <c r="D17" i="9"/>
  <c r="E17" i="9"/>
  <c r="F17" i="9"/>
  <c r="G17" i="9"/>
  <c r="H17" i="9"/>
  <c r="I17" i="9"/>
  <c r="J17" i="9"/>
  <c r="K17" i="9"/>
  <c r="L17" i="9"/>
  <c r="M17" i="9"/>
  <c r="N17" i="9"/>
  <c r="B17" i="9"/>
  <c r="C16" i="9"/>
  <c r="E16" i="9"/>
  <c r="G16" i="9"/>
  <c r="I16" i="9"/>
  <c r="K16" i="9"/>
  <c r="M16" i="9"/>
  <c r="B16" i="9"/>
  <c r="C15" i="9"/>
  <c r="D15" i="9"/>
  <c r="E15" i="9"/>
  <c r="F15" i="9"/>
  <c r="G15" i="9"/>
  <c r="H15" i="9"/>
  <c r="I15" i="9"/>
  <c r="J15" i="9"/>
  <c r="K15" i="9"/>
  <c r="L15" i="9"/>
  <c r="M15" i="9"/>
  <c r="N15" i="9"/>
  <c r="B15" i="9"/>
  <c r="C13" i="9"/>
  <c r="D13" i="9"/>
  <c r="E13" i="9"/>
  <c r="F13" i="9"/>
  <c r="G13" i="9"/>
  <c r="H13" i="9"/>
  <c r="I13" i="9"/>
  <c r="J13" i="9"/>
  <c r="K13" i="9"/>
  <c r="L13" i="9"/>
  <c r="M13" i="9"/>
  <c r="N13" i="9"/>
  <c r="B13" i="9"/>
  <c r="C12" i="9"/>
  <c r="D12" i="9"/>
  <c r="E12" i="9"/>
  <c r="F12" i="9"/>
  <c r="G12" i="9"/>
  <c r="H12" i="9"/>
  <c r="I12" i="9"/>
  <c r="J12" i="9"/>
  <c r="K12" i="9"/>
  <c r="L12" i="9"/>
  <c r="M12" i="9"/>
  <c r="N12" i="9"/>
  <c r="B12" i="9"/>
  <c r="N4" i="9"/>
  <c r="N6" i="9"/>
  <c r="N7" i="9"/>
  <c r="F16" i="9" s="1"/>
  <c r="N8" i="9"/>
  <c r="N9" i="9"/>
  <c r="D18" i="9" s="1"/>
  <c r="N3" i="9"/>
  <c r="F8" i="8"/>
  <c r="F3" i="8"/>
  <c r="F4" i="8"/>
  <c r="F5" i="8"/>
  <c r="F6" i="8"/>
  <c r="F7" i="8"/>
  <c r="F2" i="8"/>
  <c r="C9" i="7"/>
  <c r="D9" i="7"/>
  <c r="E9" i="7"/>
  <c r="F9" i="7"/>
  <c r="G9" i="7"/>
  <c r="H9" i="7"/>
  <c r="I9" i="7"/>
  <c r="B9" i="7"/>
  <c r="I6" i="7"/>
  <c r="I7" i="7"/>
  <c r="I8" i="7"/>
  <c r="I5" i="7"/>
  <c r="H6" i="7"/>
  <c r="H7" i="7"/>
  <c r="H8" i="7"/>
  <c r="H5" i="7"/>
  <c r="G6" i="7"/>
  <c r="G7" i="7"/>
  <c r="G8" i="7"/>
  <c r="G5" i="7"/>
  <c r="D6" i="7"/>
  <c r="D7" i="7"/>
  <c r="D8" i="7"/>
  <c r="D5" i="7"/>
  <c r="B5" i="5"/>
  <c r="B4" i="5"/>
  <c r="B20" i="4"/>
  <c r="B19" i="4"/>
  <c r="B18" i="4"/>
  <c r="C14" i="4"/>
  <c r="D14" i="4"/>
  <c r="E14" i="4"/>
  <c r="F14" i="4"/>
  <c r="G14" i="4"/>
  <c r="H14" i="4"/>
  <c r="I14" i="4"/>
  <c r="J14" i="4"/>
  <c r="K14" i="4"/>
  <c r="L14" i="4"/>
  <c r="M14" i="4"/>
  <c r="B14" i="4"/>
  <c r="C13" i="4"/>
  <c r="D13" i="4"/>
  <c r="E13" i="4"/>
  <c r="F13" i="4"/>
  <c r="G13" i="4"/>
  <c r="H13" i="4"/>
  <c r="I13" i="4"/>
  <c r="J13" i="4"/>
  <c r="K13" i="4"/>
  <c r="L13" i="4"/>
  <c r="M13" i="4"/>
  <c r="B13" i="4"/>
  <c r="O6" i="4"/>
  <c r="O7" i="4"/>
  <c r="O8" i="4"/>
  <c r="O9" i="4"/>
  <c r="N6" i="4"/>
  <c r="N7" i="4"/>
  <c r="N8" i="4"/>
  <c r="N9" i="4"/>
  <c r="O5" i="4"/>
  <c r="N5" i="4"/>
  <c r="C10" i="4"/>
  <c r="D10" i="4"/>
  <c r="E10" i="4"/>
  <c r="F10" i="4"/>
  <c r="G10" i="4"/>
  <c r="H10" i="4"/>
  <c r="I10" i="4"/>
  <c r="J10" i="4"/>
  <c r="K10" i="4"/>
  <c r="L10" i="4"/>
  <c r="M10" i="4"/>
  <c r="B10" i="4"/>
  <c r="B13" i="1"/>
  <c r="B16" i="1" s="1"/>
  <c r="B9" i="1"/>
  <c r="A8" i="3"/>
  <c r="B9" i="2"/>
  <c r="L16" i="9" l="1"/>
  <c r="H16" i="9"/>
  <c r="D16" i="9"/>
  <c r="N16" i="9"/>
  <c r="J16" i="9"/>
  <c r="N18" i="9"/>
  <c r="J18" i="9"/>
  <c r="F18" i="9"/>
  <c r="I18" i="9"/>
  <c r="E18" i="9"/>
  <c r="L18" i="9"/>
  <c r="H18" i="9"/>
  <c r="F14" i="9"/>
  <c r="B14" i="9"/>
  <c r="G14" i="9"/>
  <c r="J14" i="9"/>
  <c r="M14" i="9"/>
  <c r="I14" i="9"/>
  <c r="E14" i="9"/>
  <c r="K14" i="9"/>
  <c r="C14" i="9"/>
  <c r="N14" i="9"/>
  <c r="L14" i="9"/>
  <c r="H14" i="9"/>
  <c r="B15" i="1"/>
</calcChain>
</file>

<file path=xl/sharedStrings.xml><?xml version="1.0" encoding="utf-8"?>
<sst xmlns="http://schemas.openxmlformats.org/spreadsheetml/2006/main" count="231" uniqueCount="129">
  <si>
    <t>Business Modeling Tools</t>
  </si>
  <si>
    <t xml:space="preserve">Price Coal Seek to Determine a Price </t>
  </si>
  <si>
    <t>That Will Return a Margin Of 30%</t>
  </si>
  <si>
    <t>Price per Unit</t>
  </si>
  <si>
    <t>Units Sold</t>
  </si>
  <si>
    <t>Average Discount</t>
  </si>
  <si>
    <t>Total Revenue</t>
  </si>
  <si>
    <t>Costs per Unit</t>
  </si>
  <si>
    <t>Flxed Costs</t>
  </si>
  <si>
    <t>Total Costs</t>
  </si>
  <si>
    <t>Profit</t>
  </si>
  <si>
    <t>Margin</t>
  </si>
  <si>
    <t>Future Value</t>
  </si>
  <si>
    <t>Annual Deposit</t>
  </si>
  <si>
    <t>The Future Value of an Investment</t>
  </si>
  <si>
    <t>Interest Rate</t>
  </si>
  <si>
    <t>Period</t>
  </si>
  <si>
    <t>Initial Deposit</t>
  </si>
  <si>
    <t>Deposit Type</t>
  </si>
  <si>
    <t>Diposit Type</t>
  </si>
  <si>
    <t xml:space="preserve"> </t>
  </si>
  <si>
    <t>Fomula=(B6*B7)*(1-40%)</t>
  </si>
  <si>
    <t>Fomula=B7*B11+|B12</t>
  </si>
  <si>
    <t>Fomula=B13-19</t>
  </si>
  <si>
    <t>Fomula(B9*B13)/B9</t>
  </si>
  <si>
    <t>CHAPTER-13</t>
  </si>
  <si>
    <t>Define Name</t>
  </si>
  <si>
    <t>Lease/Rent</t>
  </si>
  <si>
    <t>Power</t>
  </si>
  <si>
    <t>Water</t>
  </si>
  <si>
    <t>Trash</t>
  </si>
  <si>
    <t>Phone</t>
  </si>
  <si>
    <t>Expense</t>
  </si>
  <si>
    <t>Net Income</t>
  </si>
  <si>
    <t>Savings Gool"</t>
  </si>
  <si>
    <t>Savings goal:</t>
  </si>
  <si>
    <t>Total Income</t>
  </si>
  <si>
    <t>Total Expenses:</t>
  </si>
  <si>
    <t>Avg Saving</t>
  </si>
  <si>
    <t>Income</t>
  </si>
  <si>
    <t>Avg Pmnt</t>
  </si>
  <si>
    <t>Pmnts/yr</t>
  </si>
  <si>
    <t>Choose the</t>
  </si>
  <si>
    <t>Product Name</t>
  </si>
  <si>
    <t>Unit Price</t>
  </si>
  <si>
    <t>In Stock</t>
  </si>
  <si>
    <t>On Order</t>
  </si>
  <si>
    <t>Chai</t>
  </si>
  <si>
    <t>Chang</t>
  </si>
  <si>
    <t>Aniseed Syrup</t>
  </si>
  <si>
    <t>Mishi Kobe Niku</t>
  </si>
  <si>
    <t>Ikura</t>
  </si>
  <si>
    <t>Queso Cabrales</t>
  </si>
  <si>
    <t>Konbu</t>
  </si>
  <si>
    <t>Tofu</t>
  </si>
  <si>
    <t>Genen Shouyu</t>
  </si>
  <si>
    <t>Paviova</t>
  </si>
  <si>
    <t>Item Type</t>
  </si>
  <si>
    <t>january income</t>
  </si>
  <si>
    <t>orange</t>
  </si>
  <si>
    <t>Apple</t>
  </si>
  <si>
    <t>Grad fruit</t>
  </si>
  <si>
    <t>Pineapple</t>
  </si>
  <si>
    <t>strawberry</t>
  </si>
  <si>
    <t>banana</t>
  </si>
  <si>
    <t>kiwi</t>
  </si>
  <si>
    <t>lychee</t>
  </si>
  <si>
    <t>mango</t>
  </si>
  <si>
    <t>lemon</t>
  </si>
  <si>
    <t>Sum of january income</t>
  </si>
  <si>
    <t>Row Labels</t>
  </si>
  <si>
    <t>Grand Total</t>
  </si>
  <si>
    <t>Column Labels</t>
  </si>
  <si>
    <t>CHAPTER-16</t>
  </si>
  <si>
    <t>fixed Assets Schedule as at 29th Febuary 2018</t>
  </si>
  <si>
    <t>Particular</t>
  </si>
  <si>
    <t>Cost</t>
  </si>
  <si>
    <t>Depreciation</t>
  </si>
  <si>
    <t>Computer &amp; Access</t>
  </si>
  <si>
    <t>Office Decoration</t>
  </si>
  <si>
    <t>Fumiture &amp; Fixture</t>
  </si>
  <si>
    <t>Office Equipment</t>
  </si>
  <si>
    <t>Opening</t>
  </si>
  <si>
    <t>Add</t>
  </si>
  <si>
    <t>Total</t>
  </si>
  <si>
    <t>%</t>
  </si>
  <si>
    <t>Current</t>
  </si>
  <si>
    <t>Book Vlue</t>
  </si>
  <si>
    <t>Staff No.</t>
  </si>
  <si>
    <t>Staff Name</t>
  </si>
  <si>
    <t>Post</t>
  </si>
  <si>
    <t>Salary</t>
  </si>
  <si>
    <t>Days 
Duty (1 month)</t>
  </si>
  <si>
    <t>Bonus</t>
  </si>
  <si>
    <t>Khine Khine</t>
  </si>
  <si>
    <t>Thandar</t>
  </si>
  <si>
    <t>Soe Ko</t>
  </si>
  <si>
    <t>My Myo</t>
  </si>
  <si>
    <t>Kyu Kyu</t>
  </si>
  <si>
    <t>Min Min</t>
  </si>
  <si>
    <t>Sabai</t>
  </si>
  <si>
    <t>Manger</t>
  </si>
  <si>
    <t>General Manger</t>
  </si>
  <si>
    <t>Marketing Executive</t>
  </si>
  <si>
    <t>Assitant Executive</t>
  </si>
  <si>
    <t>Computer Operation</t>
  </si>
  <si>
    <t>Office Staff</t>
  </si>
  <si>
    <t>Sale Unit for the year 2017</t>
  </si>
  <si>
    <t>Washing Maching</t>
  </si>
  <si>
    <t>Coffer Maker</t>
  </si>
  <si>
    <t>Rafrigerator</t>
  </si>
  <si>
    <t>DVD Player</t>
  </si>
  <si>
    <t>LCD Digital TV</t>
  </si>
  <si>
    <t>Hair Dryer</t>
  </si>
  <si>
    <t>Portable Air Con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</si>
  <si>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</si>
  <si>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</si>
  <si>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</si>
  <si>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</si>
  <si>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</si>
  <si>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</si>
  <si>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</si>
  <si>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</si>
  <si>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</si>
  <si>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</si>
  <si>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</si>
  <si>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</si>
  <si>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Expected Income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</si>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</sst>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9" fontId="2" fillId="0" borderId="0" xfId="0" applyNumberFormat="1" applyFont="1"/>
    <xf numFmtId="44" fontId="2" fillId="0" borderId="0" xfId="2" applyFont="1"/>
    <xf numFmtId="164" fontId="2" fillId="0" borderId="0" xfId="1" applyNumberFormat="1" applyFont="1"/>
    <xf numFmtId="165" fontId="2" fillId="0" borderId="0" xfId="2" applyNumberFormat="1" applyFont="1"/>
    <xf numFmtId="44" fontId="2" fillId="0" borderId="0" xfId="2" applyNumberFormat="1" applyFont="1"/>
    <xf numFmtId="44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165" fontId="2" fillId="0" borderId="1" xfId="2" applyNumberFormat="1" applyFont="1" applyBorder="1"/>
    <xf numFmtId="44" fontId="2" fillId="0" borderId="1" xfId="2" applyNumberFormat="1" applyFont="1" applyBorder="1"/>
    <xf numFmtId="166" fontId="2" fillId="0" borderId="0" xfId="2" applyNumberFormat="1" applyFont="1"/>
    <xf numFmtId="166" fontId="2" fillId="0" borderId="0" xfId="0" applyNumberFormat="1" applyFont="1"/>
    <xf numFmtId="165" fontId="2" fillId="0" borderId="2" xfId="0" applyNumberFormat="1" applyFont="1" applyBorder="1" applyAlignment="1">
      <alignment horizontal="left"/>
    </xf>
    <xf numFmtId="9" fontId="2" fillId="0" borderId="2" xfId="0" applyNumberFormat="1" applyFont="1" applyBorder="1"/>
    <xf numFmtId="0" fontId="2" fillId="0" borderId="2" xfId="0" applyFont="1" applyBorder="1"/>
    <xf numFmtId="165" fontId="2" fillId="0" borderId="2" xfId="0" applyNumberFormat="1" applyFont="1" applyBorder="1"/>
    <xf numFmtId="9" fontId="2" fillId="0" borderId="2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8" fontId="2" fillId="0" borderId="2" xfId="0" applyNumberFormat="1" applyFont="1" applyBorder="1"/>
    <xf numFmtId="166" fontId="2" fillId="0" borderId="2" xfId="0" applyNumberFormat="1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0" xfId="0" applyFont="1" applyBorder="1"/>
    <xf numFmtId="16" fontId="2" fillId="0" borderId="2" xfId="0" applyNumberFormat="1" applyFont="1" applyBorder="1" applyAlignment="1">
      <alignment horizontal="center"/>
    </xf>
    <xf numFmtId="44" fontId="2" fillId="0" borderId="2" xfId="2" applyFont="1" applyBorder="1"/>
    <xf numFmtId="44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44" fontId="2" fillId="0" borderId="3" xfId="0" applyNumberFormat="1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2" fillId="0" borderId="2" xfId="0" applyNumberFormat="1" applyFont="1" applyBorder="1"/>
    <xf numFmtId="1" fontId="2" fillId="0" borderId="2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167" fontId="2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we Si Hlaing" refreshedDate="44693.782899999998" createdVersion="7" refreshedVersion="7" minRefreshableVersion="3" recordCount="40" xr:uid="{343BE45C-703D-4B04-B26C-361321387509}">
  <cacheSource type="worksheet">
    <worksheetSource ref="A1:B41" sheet="Sheet6"/>
  </cacheSource>
  <cacheFields count="2">
    <cacheField name="Item Type" numFmtId="0">
      <sharedItems count="10">
        <s v="orange"/>
        <s v="Apple"/>
        <s v="Grad fruit"/>
        <s v="Pineapple"/>
        <s v="strawberry"/>
        <s v="banana"/>
        <s v="kiwi"/>
        <s v="lychee"/>
        <s v="mango"/>
        <s v="lemon"/>
      </sharedItems>
    </cacheField>
    <cacheField name="january income" numFmtId="0">
      <sharedItems containsSemiMixedTypes="0" containsString="0" containsNumber="1" containsInteger="1" minValue="200000" maxValue="500000" count="6">
        <n v="200000"/>
        <n v="500000"/>
        <n v="350000"/>
        <n v="250000"/>
        <n v="450000"/>
        <n v="3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1"/>
  </r>
  <r>
    <x v="7"/>
    <x v="3"/>
  </r>
  <r>
    <x v="8"/>
    <x v="1"/>
  </r>
  <r>
    <x v="9"/>
    <x v="3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1"/>
  </r>
  <r>
    <x v="7"/>
    <x v="3"/>
  </r>
  <r>
    <x v="8"/>
    <x v="1"/>
  </r>
  <r>
    <x v="9"/>
    <x v="3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1"/>
  </r>
  <r>
    <x v="7"/>
    <x v="3"/>
  </r>
  <r>
    <x v="8"/>
    <x v="1"/>
  </r>
  <r>
    <x v="9"/>
    <x v="3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1"/>
  </r>
  <r>
    <x v="7"/>
    <x v="3"/>
  </r>
  <r>
    <x v="8"/>
    <x v="1"/>
  </r>
  <r>
    <x v="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512A3-7789-49BA-8FA9-8699E6F7235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6:S37" firstHeaderRow="1" firstDataRow="2" firstDataCol="0"/>
  <pivotFields count="2">
    <pivotField axis="axisCol" showAll="0">
      <items count="11">
        <item x="1"/>
        <item x="5"/>
        <item x="2"/>
        <item x="6"/>
        <item x="9"/>
        <item x="7"/>
        <item x="8"/>
        <item x="0"/>
        <item x="3"/>
        <item x="4"/>
        <item t="default"/>
      </items>
    </pivotField>
    <pivotField showAll="0"/>
  </pivotFields>
  <rowItems count="1">
    <i/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18815-43FE-4FFC-80A8-B3BEC3E2663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H12" firstHeaderRow="1" firstDataRow="1" firstDataCol="1"/>
  <pivotFields count="2">
    <pivotField showAll="0"/>
    <pivotField axis="axisRow" dataField="1" showAll="0">
      <items count="7">
        <item x="0"/>
        <item x="3"/>
        <item x="5"/>
        <item x="2"/>
        <item x="4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january incom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31AA-21C7-4B11-BD89-775A3A7DD7DB}">
  <dimension ref="A1:F16"/>
  <sheetViews>
    <sheetView topLeftCell="A2" workbookViewId="0">
      <selection activeCell="B14" sqref="B14"/>
    </sheetView>
  </sheetViews>
  <sheetFormatPr defaultRowHeight="19.5" x14ac:dyDescent="0.3"/>
  <cols>
    <col min="1" max="1" width="45.42578125" style="1" bestFit="1" customWidth="1"/>
    <col min="2" max="2" width="23" style="1" bestFit="1" customWidth="1"/>
    <col min="3" max="16384" width="9.140625" style="1"/>
  </cols>
  <sheetData>
    <row r="1" spans="1:6" x14ac:dyDescent="0.3">
      <c r="A1" s="1" t="s">
        <v>0</v>
      </c>
    </row>
    <row r="3" spans="1:6" x14ac:dyDescent="0.3">
      <c r="A3" s="1" t="s">
        <v>1</v>
      </c>
    </row>
    <row r="4" spans="1:6" x14ac:dyDescent="0.3">
      <c r="A4" s="1" t="s">
        <v>2</v>
      </c>
    </row>
    <row r="6" spans="1:6" x14ac:dyDescent="0.3">
      <c r="A6" s="22" t="s">
        <v>3</v>
      </c>
      <c r="B6" s="3">
        <v>47.873003379551811</v>
      </c>
    </row>
    <row r="7" spans="1:6" x14ac:dyDescent="0.3">
      <c r="A7" s="22" t="s">
        <v>4</v>
      </c>
      <c r="B7" s="4">
        <v>100000</v>
      </c>
    </row>
    <row r="8" spans="1:6" x14ac:dyDescent="0.3">
      <c r="A8" s="23" t="s">
        <v>5</v>
      </c>
      <c r="B8" s="2">
        <v>0.4</v>
      </c>
      <c r="F8" s="1" t="s">
        <v>21</v>
      </c>
    </row>
    <row r="9" spans="1:6" x14ac:dyDescent="0.3">
      <c r="A9" s="9" t="s">
        <v>6</v>
      </c>
      <c r="B9" s="11">
        <f>(B6*B7)*(1-B8)</f>
        <v>2872380.2027731086</v>
      </c>
    </row>
    <row r="11" spans="1:6" x14ac:dyDescent="0.3">
      <c r="A11" s="22" t="s">
        <v>7</v>
      </c>
      <c r="B11" s="6">
        <v>12.63</v>
      </c>
    </row>
    <row r="12" spans="1:6" x14ac:dyDescent="0.3">
      <c r="A12" s="23" t="s">
        <v>8</v>
      </c>
      <c r="B12" s="5">
        <v>750000</v>
      </c>
      <c r="C12" s="24" t="s">
        <v>20</v>
      </c>
    </row>
    <row r="13" spans="1:6" x14ac:dyDescent="0.3">
      <c r="A13" s="9" t="s">
        <v>9</v>
      </c>
      <c r="B13" s="10">
        <f>B7*B11+B12</f>
        <v>2013000</v>
      </c>
      <c r="F13" s="1" t="s">
        <v>22</v>
      </c>
    </row>
    <row r="15" spans="1:6" x14ac:dyDescent="0.3">
      <c r="A15" s="1" t="s">
        <v>10</v>
      </c>
      <c r="B15" s="8">
        <f>B13-B9</f>
        <v>-859380.20277310861</v>
      </c>
      <c r="C15" s="1" t="s">
        <v>23</v>
      </c>
    </row>
    <row r="16" spans="1:6" x14ac:dyDescent="0.3">
      <c r="A16" s="1" t="s">
        <v>11</v>
      </c>
      <c r="B16" s="7">
        <f>(B9-B13)/B9</f>
        <v>0.2991874828908197</v>
      </c>
      <c r="C1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E081-F507-4FE4-9191-3675F6441704}">
  <dimension ref="A1:B16"/>
  <sheetViews>
    <sheetView workbookViewId="0">
      <selection activeCell="B6" sqref="B6"/>
    </sheetView>
  </sheetViews>
  <sheetFormatPr defaultRowHeight="19.5" x14ac:dyDescent="0.3"/>
  <cols>
    <col min="1" max="1" width="19.140625" style="1" customWidth="1"/>
    <col min="2" max="2" width="31.85546875" style="1" customWidth="1"/>
    <col min="3" max="16384" width="9.140625" style="1"/>
  </cols>
  <sheetData>
    <row r="1" spans="1:2" x14ac:dyDescent="0.3">
      <c r="A1" s="1" t="s">
        <v>14</v>
      </c>
    </row>
    <row r="2" spans="1:2" x14ac:dyDescent="0.3">
      <c r="A2" s="1" t="s">
        <v>15</v>
      </c>
      <c r="B2" s="2">
        <v>0.05</v>
      </c>
    </row>
    <row r="3" spans="1:2" x14ac:dyDescent="0.3">
      <c r="A3" s="1" t="s">
        <v>16</v>
      </c>
      <c r="B3" s="1">
        <v>10</v>
      </c>
    </row>
    <row r="4" spans="1:2" x14ac:dyDescent="0.3">
      <c r="A4" s="1" t="s">
        <v>13</v>
      </c>
      <c r="B4" s="8">
        <v>-10000</v>
      </c>
    </row>
    <row r="5" spans="1:2" x14ac:dyDescent="0.3">
      <c r="A5" s="1" t="s">
        <v>17</v>
      </c>
      <c r="B5" s="8">
        <v>25000</v>
      </c>
    </row>
    <row r="6" spans="1:2" x14ac:dyDescent="0.3">
      <c r="A6" s="1" t="s">
        <v>18</v>
      </c>
      <c r="B6" s="1">
        <v>1</v>
      </c>
    </row>
    <row r="8" spans="1:2" x14ac:dyDescent="0.3">
      <c r="B8" s="1" t="s">
        <v>12</v>
      </c>
    </row>
    <row r="9" spans="1:2" x14ac:dyDescent="0.3">
      <c r="A9" s="1" t="s">
        <v>13</v>
      </c>
      <c r="B9" s="12">
        <f>FV(B2,B3,B4,B5,B6)</f>
        <v>91345.505953826665</v>
      </c>
    </row>
    <row r="10" spans="1:2" x14ac:dyDescent="0.3">
      <c r="A10" s="5">
        <v>-7000</v>
      </c>
      <c r="B10" s="12">
        <f t="dataTable" ref="B10:B16" dt2D="0" dtr="0" r1="B4"/>
        <v>51725.144466847865</v>
      </c>
    </row>
    <row r="11" spans="1:2" x14ac:dyDescent="0.3">
      <c r="A11" s="5">
        <v>-8000</v>
      </c>
      <c r="B11" s="12">
        <v>64931.931629174142</v>
      </c>
    </row>
    <row r="12" spans="1:2" x14ac:dyDescent="0.3">
      <c r="A12" s="5">
        <v>-9000</v>
      </c>
      <c r="B12" s="12">
        <v>78138.718791500403</v>
      </c>
    </row>
    <row r="13" spans="1:2" x14ac:dyDescent="0.3">
      <c r="A13" s="5">
        <v>-10000</v>
      </c>
      <c r="B13" s="12">
        <v>91345.505953826665</v>
      </c>
    </row>
    <row r="14" spans="1:2" x14ac:dyDescent="0.3">
      <c r="A14" s="5">
        <v>-11000</v>
      </c>
      <c r="B14" s="12">
        <v>104552.29311615294</v>
      </c>
    </row>
    <row r="15" spans="1:2" x14ac:dyDescent="0.3">
      <c r="A15" s="5">
        <v>-12000</v>
      </c>
      <c r="B15" s="12">
        <v>117759.08027847922</v>
      </c>
    </row>
    <row r="16" spans="1:2" x14ac:dyDescent="0.3">
      <c r="A16" s="5">
        <v>-13000</v>
      </c>
      <c r="B16" s="12">
        <v>130965.86744080549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2BF7-6C98-49DC-AA9D-27E221AF3DEB}">
  <dimension ref="A1:F17"/>
  <sheetViews>
    <sheetView workbookViewId="0">
      <selection activeCell="B9" sqref="B9"/>
    </sheetView>
  </sheetViews>
  <sheetFormatPr defaultRowHeight="19.5" x14ac:dyDescent="0.3"/>
  <cols>
    <col min="1" max="1" width="23.140625" style="8" customWidth="1"/>
    <col min="2" max="5" width="20.140625" style="1" customWidth="1"/>
    <col min="6" max="6" width="21.42578125" style="1" customWidth="1"/>
    <col min="7" max="16384" width="9.140625" style="1"/>
  </cols>
  <sheetData>
    <row r="1" spans="1:6" x14ac:dyDescent="0.3">
      <c r="A1" s="14" t="s">
        <v>15</v>
      </c>
      <c r="B1" s="15">
        <v>0.05</v>
      </c>
    </row>
    <row r="2" spans="1:6" x14ac:dyDescent="0.3">
      <c r="A2" s="14" t="s">
        <v>16</v>
      </c>
      <c r="B2" s="16">
        <v>10</v>
      </c>
    </row>
    <row r="3" spans="1:6" x14ac:dyDescent="0.3">
      <c r="A3" s="14" t="s">
        <v>13</v>
      </c>
      <c r="B3" s="17">
        <v>-10000</v>
      </c>
    </row>
    <row r="4" spans="1:6" x14ac:dyDescent="0.3">
      <c r="A4" s="14" t="s">
        <v>17</v>
      </c>
      <c r="B4" s="17">
        <v>-25000</v>
      </c>
    </row>
    <row r="5" spans="1:6" x14ac:dyDescent="0.3">
      <c r="A5" s="14" t="s">
        <v>19</v>
      </c>
      <c r="B5" s="16">
        <v>1</v>
      </c>
    </row>
    <row r="7" spans="1:6" ht="23.25" x14ac:dyDescent="0.35">
      <c r="A7" s="33" t="s">
        <v>15</v>
      </c>
      <c r="B7" s="34"/>
      <c r="C7" s="34"/>
      <c r="D7" s="34"/>
      <c r="E7" s="34"/>
      <c r="F7" s="35"/>
    </row>
    <row r="8" spans="1:6" x14ac:dyDescent="0.3">
      <c r="A8" s="17">
        <f>FV(B1,B2,B3,B4,B5)</f>
        <v>172790.23729269876</v>
      </c>
      <c r="B8" s="18">
        <v>0.05</v>
      </c>
      <c r="C8" s="19">
        <v>5.5E-2</v>
      </c>
      <c r="D8" s="18">
        <v>0.06</v>
      </c>
      <c r="E8" s="19">
        <v>6.5000000000000002E-2</v>
      </c>
      <c r="F8" s="18">
        <v>7.0000000000000007E-2</v>
      </c>
    </row>
    <row r="9" spans="1:6" x14ac:dyDescent="0.3">
      <c r="A9" s="17">
        <v>-7000</v>
      </c>
      <c r="B9" s="20">
        <f t="dataTable" ref="B9:F15" dt2D="1" dtr="1" r1="B1" r2="B3"/>
        <v>133169.87580571993</v>
      </c>
      <c r="C9" s="16">
        <v>137788.09918504499</v>
      </c>
      <c r="D9" s="16">
        <v>142572.69088603772</v>
      </c>
      <c r="E9" s="16">
        <v>147529.35668685811</v>
      </c>
      <c r="F9" s="16">
        <v>152663.97916222265</v>
      </c>
    </row>
    <row r="10" spans="1:6" x14ac:dyDescent="0.3">
      <c r="A10" s="17">
        <v>-8000</v>
      </c>
      <c r="B10" s="21">
        <v>146376.66296804621</v>
      </c>
      <c r="C10" s="21">
        <v>151371.59743164573</v>
      </c>
      <c r="D10" s="21">
        <v>156544.33352496149</v>
      </c>
      <c r="E10" s="21">
        <v>161900.91669473296</v>
      </c>
      <c r="F10" s="21">
        <v>167447.57848079171</v>
      </c>
    </row>
    <row r="11" spans="1:6" x14ac:dyDescent="0.3">
      <c r="A11" s="17">
        <v>-9000</v>
      </c>
      <c r="B11" s="21">
        <v>159583.45013037248</v>
      </c>
      <c r="C11" s="21">
        <v>164955.09567824646</v>
      </c>
      <c r="D11" s="21">
        <v>170515.97616388527</v>
      </c>
      <c r="E11" s="21">
        <v>176272.47670260785</v>
      </c>
      <c r="F11" s="21">
        <v>182231.1777993608</v>
      </c>
    </row>
    <row r="12" spans="1:6" x14ac:dyDescent="0.3">
      <c r="A12" s="17">
        <v>-10000</v>
      </c>
      <c r="B12" s="21">
        <v>172790.23729269876</v>
      </c>
      <c r="C12" s="21">
        <v>178538.5939248472</v>
      </c>
      <c r="D12" s="21">
        <v>184487.61880280898</v>
      </c>
      <c r="E12" s="21">
        <v>190644.03671048273</v>
      </c>
      <c r="F12" s="21">
        <v>197014.77711792989</v>
      </c>
    </row>
    <row r="13" spans="1:6" x14ac:dyDescent="0.3">
      <c r="A13" s="17">
        <v>-11000</v>
      </c>
      <c r="B13" s="21">
        <v>185997.02445502504</v>
      </c>
      <c r="C13" s="21">
        <v>192122.09217144793</v>
      </c>
      <c r="D13" s="21">
        <v>198459.26144173276</v>
      </c>
      <c r="E13" s="21">
        <v>205015.59671835761</v>
      </c>
      <c r="F13" s="21">
        <v>211798.37643649895</v>
      </c>
    </row>
    <row r="14" spans="1:6" x14ac:dyDescent="0.3">
      <c r="A14" s="17">
        <v>-12000</v>
      </c>
      <c r="B14" s="21">
        <v>199203.81161735131</v>
      </c>
      <c r="C14" s="21">
        <v>205705.59041804867</v>
      </c>
      <c r="D14" s="21">
        <v>212430.90408065653</v>
      </c>
      <c r="E14" s="21">
        <v>219387.15672623247</v>
      </c>
      <c r="F14" s="21">
        <v>226581.97575506804</v>
      </c>
    </row>
    <row r="15" spans="1:6" x14ac:dyDescent="0.3">
      <c r="A15" s="17">
        <v>-13000</v>
      </c>
      <c r="B15" s="21">
        <v>212410.59877967759</v>
      </c>
      <c r="C15" s="21">
        <v>219289.0886646494</v>
      </c>
      <c r="D15" s="21">
        <v>226402.54671958031</v>
      </c>
      <c r="E15" s="21">
        <v>233758.71673410735</v>
      </c>
      <c r="F15" s="21">
        <v>241365.5750736371</v>
      </c>
    </row>
    <row r="16" spans="1:6" x14ac:dyDescent="0.3">
      <c r="B16" s="13"/>
      <c r="C16" s="13"/>
      <c r="D16" s="13"/>
      <c r="E16" s="13"/>
      <c r="F16" s="13"/>
    </row>
    <row r="17" spans="2:6" x14ac:dyDescent="0.3">
      <c r="B17" s="13"/>
      <c r="C17" s="13"/>
      <c r="D17" s="13"/>
      <c r="E17" s="13"/>
      <c r="F17" s="13"/>
    </row>
  </sheetData>
  <mergeCells count="1"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A174-F284-44F1-AAA9-8612B73694C8}">
  <dimension ref="A1:O20"/>
  <sheetViews>
    <sheetView workbookViewId="0">
      <selection activeCell="B14" sqref="B14:D14"/>
    </sheetView>
  </sheetViews>
  <sheetFormatPr defaultRowHeight="19.5" x14ac:dyDescent="0.3"/>
  <cols>
    <col min="1" max="1" width="26.42578125" style="1" customWidth="1"/>
    <col min="2" max="2" width="19.42578125" style="1" customWidth="1"/>
    <col min="3" max="13" width="15.42578125" style="1" customWidth="1"/>
    <col min="14" max="15" width="17" style="1" customWidth="1"/>
    <col min="16" max="16" width="18.42578125" style="1" customWidth="1"/>
    <col min="17" max="16384" width="9.140625" style="1"/>
  </cols>
  <sheetData>
    <row r="1" spans="1:15" x14ac:dyDescent="0.3">
      <c r="A1" s="1" t="s">
        <v>25</v>
      </c>
    </row>
    <row r="2" spans="1:15" x14ac:dyDescent="0.3">
      <c r="A2" s="1" t="s">
        <v>26</v>
      </c>
    </row>
    <row r="4" spans="1:15" x14ac:dyDescent="0.3">
      <c r="A4" s="16"/>
      <c r="B4" s="25">
        <v>44571</v>
      </c>
      <c r="C4" s="25">
        <v>44602</v>
      </c>
      <c r="D4" s="25">
        <v>44630</v>
      </c>
      <c r="E4" s="25">
        <v>44661</v>
      </c>
      <c r="F4" s="25">
        <v>44691</v>
      </c>
      <c r="G4" s="25">
        <v>44722</v>
      </c>
      <c r="H4" s="25">
        <v>44752</v>
      </c>
      <c r="I4" s="25">
        <v>44783</v>
      </c>
      <c r="J4" s="25">
        <v>44814</v>
      </c>
      <c r="K4" s="25">
        <v>44844</v>
      </c>
      <c r="L4" s="25">
        <v>44875</v>
      </c>
      <c r="M4" s="25">
        <v>44905</v>
      </c>
      <c r="N4" s="28" t="s">
        <v>40</v>
      </c>
      <c r="O4" s="28" t="s">
        <v>41</v>
      </c>
    </row>
    <row r="5" spans="1:15" x14ac:dyDescent="0.3">
      <c r="A5" s="16" t="s">
        <v>27</v>
      </c>
      <c r="B5" s="26">
        <v>951</v>
      </c>
      <c r="C5" s="26">
        <v>951</v>
      </c>
      <c r="D5" s="26">
        <v>951</v>
      </c>
      <c r="E5" s="26">
        <v>951</v>
      </c>
      <c r="F5" s="26">
        <v>951</v>
      </c>
      <c r="G5" s="26">
        <v>1011</v>
      </c>
      <c r="H5" s="26">
        <v>1011</v>
      </c>
      <c r="I5" s="26">
        <v>1011</v>
      </c>
      <c r="J5" s="26">
        <v>1011</v>
      </c>
      <c r="K5" s="26">
        <v>1011</v>
      </c>
      <c r="L5" s="26">
        <v>1011</v>
      </c>
      <c r="M5" s="26">
        <v>1011</v>
      </c>
      <c r="N5" s="27">
        <f>AVERAGE(B5:M5)</f>
        <v>986</v>
      </c>
      <c r="O5" s="16">
        <f>COUNT(B4:M4)</f>
        <v>12</v>
      </c>
    </row>
    <row r="6" spans="1:15" x14ac:dyDescent="0.3">
      <c r="A6" s="16" t="s">
        <v>28</v>
      </c>
      <c r="B6" s="26">
        <v>87</v>
      </c>
      <c r="C6" s="26">
        <v>30</v>
      </c>
      <c r="D6" s="26">
        <v>54</v>
      </c>
      <c r="E6" s="26">
        <v>30</v>
      </c>
      <c r="F6" s="26">
        <v>37</v>
      </c>
      <c r="G6" s="26">
        <v>72</v>
      </c>
      <c r="H6" s="26">
        <v>99</v>
      </c>
      <c r="I6" s="26">
        <v>103</v>
      </c>
      <c r="J6" s="26">
        <v>60</v>
      </c>
      <c r="K6" s="26">
        <v>72</v>
      </c>
      <c r="L6" s="26">
        <v>86</v>
      </c>
      <c r="M6" s="26">
        <v>84</v>
      </c>
      <c r="N6" s="27">
        <f t="shared" ref="N6:N9" si="0">AVERAGE(B6:M6)</f>
        <v>67.833333333333329</v>
      </c>
      <c r="O6" s="16">
        <f t="shared" ref="O6:O9" si="1">COUNT(B5:M5)</f>
        <v>12</v>
      </c>
    </row>
    <row r="7" spans="1:15" x14ac:dyDescent="0.3">
      <c r="A7" s="16" t="s">
        <v>29</v>
      </c>
      <c r="B7" s="26"/>
      <c r="C7" s="26"/>
      <c r="D7" s="26"/>
      <c r="E7" s="26">
        <v>55</v>
      </c>
      <c r="F7" s="26">
        <v>37</v>
      </c>
      <c r="G7" s="26">
        <v>78</v>
      </c>
      <c r="H7" s="26">
        <v>50</v>
      </c>
      <c r="I7" s="26">
        <v>54</v>
      </c>
      <c r="J7" s="26">
        <v>43</v>
      </c>
      <c r="K7" s="26">
        <v>37</v>
      </c>
      <c r="L7" s="26">
        <v>54</v>
      </c>
      <c r="M7" s="26">
        <v>54</v>
      </c>
      <c r="N7" s="27">
        <f t="shared" si="0"/>
        <v>51.333333333333336</v>
      </c>
      <c r="O7" s="16">
        <f t="shared" si="1"/>
        <v>12</v>
      </c>
    </row>
    <row r="8" spans="1:15" x14ac:dyDescent="0.3">
      <c r="A8" s="16" t="s">
        <v>30</v>
      </c>
      <c r="B8" s="26">
        <v>27</v>
      </c>
      <c r="C8" s="26">
        <v>45</v>
      </c>
      <c r="D8" s="26"/>
      <c r="E8" s="26">
        <v>27</v>
      </c>
      <c r="F8" s="26"/>
      <c r="G8" s="26"/>
      <c r="H8" s="26">
        <v>29</v>
      </c>
      <c r="I8" s="26"/>
      <c r="J8" s="26"/>
      <c r="K8" s="26">
        <v>29</v>
      </c>
      <c r="L8" s="26"/>
      <c r="M8" s="26"/>
      <c r="N8" s="27">
        <f t="shared" si="0"/>
        <v>31.4</v>
      </c>
      <c r="O8" s="16">
        <f t="shared" si="1"/>
        <v>9</v>
      </c>
    </row>
    <row r="9" spans="1:15" x14ac:dyDescent="0.3">
      <c r="A9" s="16" t="s">
        <v>31</v>
      </c>
      <c r="B9" s="26">
        <v>43</v>
      </c>
      <c r="C9" s="26">
        <v>40</v>
      </c>
      <c r="D9" s="26">
        <v>37</v>
      </c>
      <c r="E9" s="26">
        <v>40</v>
      </c>
      <c r="F9" s="26">
        <v>87</v>
      </c>
      <c r="G9" s="26">
        <v>41</v>
      </c>
      <c r="H9" s="26">
        <v>43</v>
      </c>
      <c r="I9" s="26">
        <v>39</v>
      </c>
      <c r="J9" s="26">
        <v>41</v>
      </c>
      <c r="K9" s="26">
        <v>43</v>
      </c>
      <c r="L9" s="26">
        <v>49</v>
      </c>
      <c r="M9" s="26">
        <v>49</v>
      </c>
      <c r="N9" s="27">
        <f t="shared" si="0"/>
        <v>46</v>
      </c>
      <c r="O9" s="16">
        <f t="shared" si="1"/>
        <v>5</v>
      </c>
    </row>
    <row r="10" spans="1:15" x14ac:dyDescent="0.3">
      <c r="A10" s="16" t="s">
        <v>32</v>
      </c>
      <c r="B10" s="27">
        <f>SUM(B5:B9)</f>
        <v>1108</v>
      </c>
      <c r="C10" s="27">
        <f t="shared" ref="C10:M10" si="2">SUM(C5:C9)</f>
        <v>1066</v>
      </c>
      <c r="D10" s="27">
        <f t="shared" si="2"/>
        <v>1042</v>
      </c>
      <c r="E10" s="27">
        <f t="shared" si="2"/>
        <v>1103</v>
      </c>
      <c r="F10" s="27">
        <f t="shared" si="2"/>
        <v>1112</v>
      </c>
      <c r="G10" s="27">
        <f t="shared" si="2"/>
        <v>1202</v>
      </c>
      <c r="H10" s="27">
        <f t="shared" si="2"/>
        <v>1232</v>
      </c>
      <c r="I10" s="27">
        <f t="shared" si="2"/>
        <v>1207</v>
      </c>
      <c r="J10" s="27">
        <f t="shared" si="2"/>
        <v>1155</v>
      </c>
      <c r="K10" s="27">
        <f t="shared" si="2"/>
        <v>1192</v>
      </c>
      <c r="L10" s="27">
        <f t="shared" si="2"/>
        <v>1200</v>
      </c>
      <c r="M10" s="29">
        <f t="shared" si="2"/>
        <v>1198</v>
      </c>
      <c r="N10" s="24"/>
      <c r="O10" s="24"/>
    </row>
    <row r="12" spans="1:15" x14ac:dyDescent="0.3">
      <c r="A12" s="16" t="s">
        <v>39</v>
      </c>
      <c r="B12" s="26">
        <v>1352</v>
      </c>
      <c r="C12" s="26">
        <v>1571</v>
      </c>
      <c r="D12" s="26">
        <v>1012</v>
      </c>
      <c r="E12" s="26">
        <v>1444</v>
      </c>
      <c r="F12" s="26">
        <v>1751</v>
      </c>
      <c r="G12" s="26">
        <v>1832</v>
      </c>
      <c r="H12" s="26">
        <v>1950</v>
      </c>
      <c r="I12" s="26">
        <v>1799</v>
      </c>
      <c r="J12" s="26">
        <v>1844</v>
      </c>
      <c r="K12" s="26">
        <v>1891</v>
      </c>
      <c r="L12" s="26">
        <v>1632</v>
      </c>
      <c r="M12" s="26">
        <v>1140</v>
      </c>
    </row>
    <row r="13" spans="1:15" x14ac:dyDescent="0.3">
      <c r="A13" s="16" t="s">
        <v>33</v>
      </c>
      <c r="B13" s="27">
        <f>B12-B10</f>
        <v>244</v>
      </c>
      <c r="C13" s="27">
        <f t="shared" ref="C13:M13" si="3">C12-C10</f>
        <v>505</v>
      </c>
      <c r="D13" s="27">
        <f t="shared" si="3"/>
        <v>-30</v>
      </c>
      <c r="E13" s="27">
        <f t="shared" si="3"/>
        <v>341</v>
      </c>
      <c r="F13" s="27">
        <f t="shared" si="3"/>
        <v>639</v>
      </c>
      <c r="G13" s="27">
        <f t="shared" si="3"/>
        <v>630</v>
      </c>
      <c r="H13" s="27">
        <f t="shared" si="3"/>
        <v>718</v>
      </c>
      <c r="I13" s="27">
        <f t="shared" si="3"/>
        <v>592</v>
      </c>
      <c r="J13" s="27">
        <f t="shared" si="3"/>
        <v>689</v>
      </c>
      <c r="K13" s="27">
        <f t="shared" si="3"/>
        <v>699</v>
      </c>
      <c r="L13" s="27">
        <f t="shared" si="3"/>
        <v>432</v>
      </c>
      <c r="M13" s="27">
        <f t="shared" si="3"/>
        <v>-58</v>
      </c>
    </row>
    <row r="14" spans="1:15" x14ac:dyDescent="0.3">
      <c r="A14" s="16" t="s">
        <v>34</v>
      </c>
      <c r="B14" s="27">
        <f>B13*$B$16</f>
        <v>24.400000000000002</v>
      </c>
      <c r="C14" s="27">
        <f t="shared" ref="C14:M14" si="4">C13*$B$16</f>
        <v>50.5</v>
      </c>
      <c r="D14" s="27">
        <f t="shared" si="4"/>
        <v>-3</v>
      </c>
      <c r="E14" s="27">
        <f t="shared" si="4"/>
        <v>34.1</v>
      </c>
      <c r="F14" s="27">
        <f t="shared" si="4"/>
        <v>63.900000000000006</v>
      </c>
      <c r="G14" s="27">
        <f t="shared" si="4"/>
        <v>63</v>
      </c>
      <c r="H14" s="27">
        <f t="shared" si="4"/>
        <v>71.8</v>
      </c>
      <c r="I14" s="27">
        <f t="shared" si="4"/>
        <v>59.2</v>
      </c>
      <c r="J14" s="27">
        <f t="shared" si="4"/>
        <v>68.900000000000006</v>
      </c>
      <c r="K14" s="27">
        <f t="shared" si="4"/>
        <v>69.900000000000006</v>
      </c>
      <c r="L14" s="27">
        <f t="shared" si="4"/>
        <v>43.2</v>
      </c>
      <c r="M14" s="27">
        <f t="shared" si="4"/>
        <v>-5.8000000000000007</v>
      </c>
    </row>
    <row r="16" spans="1:15" x14ac:dyDescent="0.3">
      <c r="A16" s="1" t="s">
        <v>35</v>
      </c>
      <c r="B16" s="2">
        <v>0.1</v>
      </c>
    </row>
    <row r="18" spans="1:2" x14ac:dyDescent="0.3">
      <c r="A18" s="1" t="s">
        <v>36</v>
      </c>
      <c r="B18" s="7">
        <f>SUM(B12:M12)</f>
        <v>19218</v>
      </c>
    </row>
    <row r="19" spans="1:2" x14ac:dyDescent="0.3">
      <c r="A19" s="1" t="s">
        <v>37</v>
      </c>
      <c r="B19" s="7">
        <f>SUM(B10:M10)</f>
        <v>13817</v>
      </c>
    </row>
    <row r="20" spans="1:2" x14ac:dyDescent="0.3">
      <c r="A20" s="1" t="s">
        <v>38</v>
      </c>
      <c r="B20" s="7">
        <f>AVERAGE(B14:M14)</f>
        <v>45.008333333333333</v>
      </c>
    </row>
  </sheetData>
  <conditionalFormatting sqref="B14:M14">
    <cfRule type="cellIs" dxfId="1" priority="2" operator="greaterThan">
      <formula>"&gt;50"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4" operator="greaterThan">
      <formula>"&gt;50"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D34DD4D-4957-4697-828D-31966E44BF6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2"/>
              <x14:cfIcon iconSet="3Flags" iconId="0"/>
            </x14:iconSet>
          </x14:cfRule>
          <xm:sqref>B14:D14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6C4A511-EE75-467F-B9DF-0C0CF6AD69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Sheet4!B5:O5</xm:f>
              <xm:sqref>P5</xm:sqref>
            </x14:sparkline>
            <x14:sparkline>
              <xm:f>Sheet4!B6:O6</xm:f>
              <xm:sqref>P6</xm:sqref>
            </x14:sparkline>
            <x14:sparkline>
              <xm:f>Sheet4!B7:O7</xm:f>
              <xm:sqref>P7</xm:sqref>
            </x14:sparkline>
            <x14:sparkline>
              <xm:f>Sheet4!B8:O8</xm:f>
              <xm:sqref>P8</xm:sqref>
            </x14:sparkline>
            <x14:sparkline>
              <xm:f>Sheet4!B9:O9</xm:f>
              <xm:sqref>P9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A1F1-D403-46FA-B868-5FB406E7469D}">
  <dimension ref="A1:D17"/>
  <sheetViews>
    <sheetView workbookViewId="0">
      <selection activeCell="B2" sqref="B2"/>
    </sheetView>
  </sheetViews>
  <sheetFormatPr defaultRowHeight="19.5" x14ac:dyDescent="0.3"/>
  <cols>
    <col min="1" max="1" width="18.42578125" style="1" customWidth="1"/>
    <col min="2" max="2" width="23.7109375" style="1" customWidth="1"/>
    <col min="3" max="4" width="13" style="1" customWidth="1"/>
    <col min="5" max="16384" width="9.140625" style="1"/>
  </cols>
  <sheetData>
    <row r="1" spans="1:4" x14ac:dyDescent="0.3">
      <c r="A1" s="1" t="s">
        <v>42</v>
      </c>
      <c r="B1" s="1" t="s">
        <v>43</v>
      </c>
    </row>
    <row r="2" spans="1:4" x14ac:dyDescent="0.3">
      <c r="B2" s="16" t="s">
        <v>50</v>
      </c>
    </row>
    <row r="4" spans="1:4" x14ac:dyDescent="0.3">
      <c r="A4" s="16" t="s">
        <v>44</v>
      </c>
      <c r="B4" s="16">
        <f>VLOOKUP(B2,A7:D17,2,0)</f>
        <v>97</v>
      </c>
    </row>
    <row r="5" spans="1:4" x14ac:dyDescent="0.3">
      <c r="A5" s="16" t="s">
        <v>45</v>
      </c>
      <c r="B5" s="16">
        <f>VLOOKUP(B2,A7:D17,3,0)</f>
        <v>29</v>
      </c>
    </row>
    <row r="7" spans="1:4" x14ac:dyDescent="0.3">
      <c r="A7" s="16" t="s">
        <v>43</v>
      </c>
      <c r="B7" s="16" t="s">
        <v>44</v>
      </c>
      <c r="C7" s="16" t="s">
        <v>45</v>
      </c>
      <c r="D7" s="16" t="s">
        <v>46</v>
      </c>
    </row>
    <row r="8" spans="1:4" x14ac:dyDescent="0.3">
      <c r="A8" s="16" t="s">
        <v>47</v>
      </c>
      <c r="B8" s="26">
        <v>18</v>
      </c>
      <c r="C8" s="16">
        <v>39</v>
      </c>
      <c r="D8" s="16">
        <v>0</v>
      </c>
    </row>
    <row r="9" spans="1:4" x14ac:dyDescent="0.3">
      <c r="A9" s="16" t="s">
        <v>48</v>
      </c>
      <c r="B9" s="26">
        <v>19</v>
      </c>
      <c r="C9" s="16">
        <v>17</v>
      </c>
      <c r="D9" s="16">
        <v>40</v>
      </c>
    </row>
    <row r="10" spans="1:4" x14ac:dyDescent="0.3">
      <c r="A10" s="16" t="s">
        <v>49</v>
      </c>
      <c r="B10" s="26">
        <v>10</v>
      </c>
      <c r="C10" s="16">
        <v>13</v>
      </c>
      <c r="D10" s="16">
        <v>70</v>
      </c>
    </row>
    <row r="11" spans="1:4" x14ac:dyDescent="0.3">
      <c r="A11" s="16" t="s">
        <v>50</v>
      </c>
      <c r="B11" s="26">
        <v>97</v>
      </c>
      <c r="C11" s="16">
        <v>29</v>
      </c>
      <c r="D11" s="16">
        <v>0</v>
      </c>
    </row>
    <row r="12" spans="1:4" x14ac:dyDescent="0.3">
      <c r="A12" s="16" t="s">
        <v>51</v>
      </c>
      <c r="B12" s="26">
        <v>31</v>
      </c>
      <c r="C12" s="16">
        <v>37</v>
      </c>
      <c r="D12" s="16">
        <v>0</v>
      </c>
    </row>
    <row r="13" spans="1:4" x14ac:dyDescent="0.3">
      <c r="A13" s="16" t="s">
        <v>52</v>
      </c>
      <c r="B13" s="26">
        <v>21</v>
      </c>
      <c r="C13" s="16">
        <v>22</v>
      </c>
      <c r="D13" s="16">
        <v>30</v>
      </c>
    </row>
    <row r="14" spans="1:4" x14ac:dyDescent="0.3">
      <c r="A14" s="16" t="s">
        <v>53</v>
      </c>
      <c r="B14" s="26">
        <v>6</v>
      </c>
      <c r="C14" s="16">
        <v>24</v>
      </c>
      <c r="D14" s="16">
        <v>0</v>
      </c>
    </row>
    <row r="15" spans="1:4" x14ac:dyDescent="0.3">
      <c r="A15" s="16" t="s">
        <v>54</v>
      </c>
      <c r="B15" s="26">
        <v>23</v>
      </c>
      <c r="C15" s="16">
        <v>35</v>
      </c>
      <c r="D15" s="16">
        <v>0</v>
      </c>
    </row>
    <row r="16" spans="1:4" x14ac:dyDescent="0.3">
      <c r="A16" s="16" t="s">
        <v>55</v>
      </c>
      <c r="B16" s="26">
        <v>15</v>
      </c>
      <c r="C16" s="16">
        <v>39</v>
      </c>
      <c r="D16" s="16">
        <v>0</v>
      </c>
    </row>
    <row r="17" spans="1:4" x14ac:dyDescent="0.3">
      <c r="A17" s="16" t="s">
        <v>56</v>
      </c>
      <c r="B17" s="26">
        <v>17</v>
      </c>
      <c r="C17" s="16">
        <v>29</v>
      </c>
      <c r="D17" s="16">
        <v>0</v>
      </c>
    </row>
  </sheetData>
  <dataValidations count="1">
    <dataValidation type="list" allowBlank="1" showInputMessage="1" showErrorMessage="1" sqref="B6 B2" xr:uid="{664892A4-2378-426D-9D88-BC773770965B}">
      <formula1>$A$8:$A$17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AA72-EA9E-4E4E-9133-F893CF6CFCA8}">
  <dimension ref="A1:S53"/>
  <sheetViews>
    <sheetView workbookViewId="0">
      <selection activeCell="I8" sqref="I8"/>
    </sheetView>
  </sheetViews>
  <sheetFormatPr defaultRowHeight="19.5" x14ac:dyDescent="0.3"/>
  <cols>
    <col min="1" max="2" width="20.28515625" style="1" customWidth="1"/>
    <col min="3" max="6" width="9.140625" style="1"/>
    <col min="7" max="7" width="13.140625" style="1" bestFit="1" customWidth="1"/>
    <col min="8" max="8" width="21.5703125" style="1" bestFit="1" customWidth="1"/>
    <col min="9" max="18" width="16.28515625" style="1" bestFit="1" customWidth="1"/>
    <col min="19" max="19" width="11.28515625" style="1" bestFit="1" customWidth="1"/>
    <col min="20" max="16384" width="9.140625" style="1"/>
  </cols>
  <sheetData>
    <row r="1" spans="1:9" x14ac:dyDescent="0.3">
      <c r="A1" s="28" t="s">
        <v>57</v>
      </c>
      <c r="B1" s="28" t="s">
        <v>58</v>
      </c>
    </row>
    <row r="2" spans="1:9" x14ac:dyDescent="0.3">
      <c r="A2" s="16" t="s">
        <v>59</v>
      </c>
      <c r="B2" s="16">
        <v>200000</v>
      </c>
    </row>
    <row r="3" spans="1:9" x14ac:dyDescent="0.3">
      <c r="A3" s="16" t="s">
        <v>60</v>
      </c>
      <c r="B3" s="16">
        <v>500000</v>
      </c>
    </row>
    <row r="4" spans="1:9" x14ac:dyDescent="0.3">
      <c r="A4" s="16" t="s">
        <v>61</v>
      </c>
      <c r="B4" s="16">
        <v>350000</v>
      </c>
    </row>
    <row r="5" spans="1:9" x14ac:dyDescent="0.3">
      <c r="A5" s="16" t="s">
        <v>62</v>
      </c>
      <c r="B5" s="16">
        <v>250000</v>
      </c>
      <c r="G5" s="31" t="s">
        <v>70</v>
      </c>
      <c r="H5" t="s">
        <v>69</v>
      </c>
      <c r="I5"/>
    </row>
    <row r="6" spans="1:9" x14ac:dyDescent="0.3">
      <c r="A6" s="16" t="s">
        <v>63</v>
      </c>
      <c r="B6" s="16">
        <v>450000</v>
      </c>
      <c r="G6" s="32">
        <v>200000</v>
      </c>
      <c r="H6" s="30">
        <v>800000</v>
      </c>
      <c r="I6"/>
    </row>
    <row r="7" spans="1:9" x14ac:dyDescent="0.3">
      <c r="A7" s="16" t="s">
        <v>64</v>
      </c>
      <c r="B7" s="16">
        <v>300000</v>
      </c>
      <c r="G7" s="32">
        <v>250000</v>
      </c>
      <c r="H7" s="30">
        <v>3000000</v>
      </c>
      <c r="I7"/>
    </row>
    <row r="8" spans="1:9" x14ac:dyDescent="0.3">
      <c r="A8" s="16" t="s">
        <v>65</v>
      </c>
      <c r="B8" s="16">
        <v>500000</v>
      </c>
      <c r="G8" s="32">
        <v>300000</v>
      </c>
      <c r="H8" s="30">
        <v>1200000</v>
      </c>
      <c r="I8"/>
    </row>
    <row r="9" spans="1:9" x14ac:dyDescent="0.3">
      <c r="A9" s="16" t="s">
        <v>66</v>
      </c>
      <c r="B9" s="16">
        <v>250000</v>
      </c>
      <c r="G9" s="32">
        <v>350000</v>
      </c>
      <c r="H9" s="30">
        <v>1400000</v>
      </c>
      <c r="I9"/>
    </row>
    <row r="10" spans="1:9" x14ac:dyDescent="0.3">
      <c r="A10" s="16" t="s">
        <v>67</v>
      </c>
      <c r="B10" s="16">
        <v>500000</v>
      </c>
      <c r="G10" s="32">
        <v>450000</v>
      </c>
      <c r="H10" s="30">
        <v>1800000</v>
      </c>
      <c r="I10"/>
    </row>
    <row r="11" spans="1:9" x14ac:dyDescent="0.3">
      <c r="A11" s="16" t="s">
        <v>68</v>
      </c>
      <c r="B11" s="16">
        <v>250000</v>
      </c>
      <c r="G11" s="32">
        <v>500000</v>
      </c>
      <c r="H11" s="30">
        <v>6000000</v>
      </c>
      <c r="I11"/>
    </row>
    <row r="12" spans="1:9" x14ac:dyDescent="0.3">
      <c r="A12" s="16" t="s">
        <v>59</v>
      </c>
      <c r="B12" s="16">
        <v>200000</v>
      </c>
      <c r="G12" s="32" t="s">
        <v>71</v>
      </c>
      <c r="H12" s="30">
        <v>14200000</v>
      </c>
      <c r="I12"/>
    </row>
    <row r="13" spans="1:9" x14ac:dyDescent="0.3">
      <c r="A13" s="16" t="s">
        <v>60</v>
      </c>
      <c r="B13" s="16">
        <v>500000</v>
      </c>
      <c r="G13"/>
      <c r="H13"/>
      <c r="I13"/>
    </row>
    <row r="14" spans="1:9" x14ac:dyDescent="0.3">
      <c r="A14" s="16" t="s">
        <v>61</v>
      </c>
      <c r="B14" s="16">
        <v>350000</v>
      </c>
      <c r="G14"/>
      <c r="H14"/>
      <c r="I14"/>
    </row>
    <row r="15" spans="1:9" x14ac:dyDescent="0.3">
      <c r="A15" s="16" t="s">
        <v>62</v>
      </c>
      <c r="B15" s="16">
        <v>250000</v>
      </c>
      <c r="G15"/>
      <c r="H15"/>
      <c r="I15"/>
    </row>
    <row r="16" spans="1:9" x14ac:dyDescent="0.3">
      <c r="A16" s="16" t="s">
        <v>63</v>
      </c>
      <c r="B16" s="16">
        <v>450000</v>
      </c>
      <c r="G16"/>
      <c r="H16"/>
      <c r="I16"/>
    </row>
    <row r="17" spans="1:9" x14ac:dyDescent="0.3">
      <c r="A17" s="16" t="s">
        <v>64</v>
      </c>
      <c r="B17" s="16">
        <v>300000</v>
      </c>
      <c r="G17"/>
      <c r="H17"/>
      <c r="I17"/>
    </row>
    <row r="18" spans="1:9" x14ac:dyDescent="0.3">
      <c r="A18" s="16" t="s">
        <v>65</v>
      </c>
      <c r="B18" s="16">
        <v>500000</v>
      </c>
      <c r="G18"/>
      <c r="H18"/>
      <c r="I18"/>
    </row>
    <row r="19" spans="1:9" x14ac:dyDescent="0.3">
      <c r="A19" s="16" t="s">
        <v>66</v>
      </c>
      <c r="B19" s="16">
        <v>250000</v>
      </c>
      <c r="G19"/>
      <c r="H19"/>
      <c r="I19"/>
    </row>
    <row r="20" spans="1:9" x14ac:dyDescent="0.3">
      <c r="A20" s="16" t="s">
        <v>67</v>
      </c>
      <c r="B20" s="16">
        <v>500000</v>
      </c>
      <c r="G20"/>
      <c r="H20"/>
      <c r="I20"/>
    </row>
    <row r="21" spans="1:9" x14ac:dyDescent="0.3">
      <c r="A21" s="16" t="s">
        <v>68</v>
      </c>
      <c r="B21" s="16">
        <v>250000</v>
      </c>
      <c r="G21"/>
      <c r="H21"/>
      <c r="I21"/>
    </row>
    <row r="22" spans="1:9" x14ac:dyDescent="0.3">
      <c r="A22" s="16" t="s">
        <v>59</v>
      </c>
      <c r="B22" s="16">
        <v>200000</v>
      </c>
      <c r="G22"/>
      <c r="H22"/>
      <c r="I22"/>
    </row>
    <row r="23" spans="1:9" x14ac:dyDescent="0.3">
      <c r="A23" s="16" t="s">
        <v>60</v>
      </c>
      <c r="B23" s="16">
        <v>500000</v>
      </c>
    </row>
    <row r="24" spans="1:9" x14ac:dyDescent="0.3">
      <c r="A24" s="16" t="s">
        <v>61</v>
      </c>
      <c r="B24" s="16">
        <v>350000</v>
      </c>
    </row>
    <row r="25" spans="1:9" x14ac:dyDescent="0.3">
      <c r="A25" s="16" t="s">
        <v>62</v>
      </c>
      <c r="B25" s="16">
        <v>250000</v>
      </c>
    </row>
    <row r="26" spans="1:9" x14ac:dyDescent="0.3">
      <c r="A26" s="16" t="s">
        <v>63</v>
      </c>
      <c r="B26" s="16">
        <v>450000</v>
      </c>
    </row>
    <row r="27" spans="1:9" x14ac:dyDescent="0.3">
      <c r="A27" s="16" t="s">
        <v>64</v>
      </c>
      <c r="B27" s="16">
        <v>300000</v>
      </c>
    </row>
    <row r="28" spans="1:9" x14ac:dyDescent="0.3">
      <c r="A28" s="16" t="s">
        <v>65</v>
      </c>
      <c r="B28" s="16">
        <v>500000</v>
      </c>
    </row>
    <row r="29" spans="1:9" x14ac:dyDescent="0.3">
      <c r="A29" s="16" t="s">
        <v>66</v>
      </c>
      <c r="B29" s="16">
        <v>250000</v>
      </c>
    </row>
    <row r="30" spans="1:9" x14ac:dyDescent="0.3">
      <c r="A30" s="16" t="s">
        <v>67</v>
      </c>
      <c r="B30" s="16">
        <v>500000</v>
      </c>
    </row>
    <row r="31" spans="1:9" x14ac:dyDescent="0.3">
      <c r="A31" s="16" t="s">
        <v>68</v>
      </c>
      <c r="B31" s="16">
        <v>250000</v>
      </c>
    </row>
    <row r="32" spans="1:9" x14ac:dyDescent="0.3">
      <c r="A32" s="16" t="s">
        <v>59</v>
      </c>
      <c r="B32" s="16">
        <v>200000</v>
      </c>
    </row>
    <row r="33" spans="1:19" x14ac:dyDescent="0.3">
      <c r="A33" s="16" t="s">
        <v>60</v>
      </c>
      <c r="B33" s="16">
        <v>500000</v>
      </c>
    </row>
    <row r="34" spans="1:19" x14ac:dyDescent="0.3">
      <c r="A34" s="16" t="s">
        <v>61</v>
      </c>
      <c r="B34" s="16">
        <v>350000</v>
      </c>
    </row>
    <row r="35" spans="1:19" x14ac:dyDescent="0.3">
      <c r="A35" s="16" t="s">
        <v>62</v>
      </c>
      <c r="B35" s="16">
        <v>250000</v>
      </c>
    </row>
    <row r="36" spans="1:19" x14ac:dyDescent="0.3">
      <c r="A36" s="16" t="s">
        <v>63</v>
      </c>
      <c r="B36" s="16">
        <v>450000</v>
      </c>
      <c r="I36" s="31" t="s">
        <v>72</v>
      </c>
      <c r="J36"/>
      <c r="K36"/>
      <c r="L36"/>
      <c r="M36"/>
      <c r="N36"/>
      <c r="O36"/>
      <c r="P36"/>
      <c r="Q36"/>
      <c r="R36"/>
      <c r="S36"/>
    </row>
    <row r="37" spans="1:19" x14ac:dyDescent="0.3">
      <c r="A37" s="16" t="s">
        <v>64</v>
      </c>
      <c r="B37" s="16">
        <v>300000</v>
      </c>
      <c r="I37" t="s">
        <v>60</v>
      </c>
      <c r="J37" t="s">
        <v>64</v>
      </c>
      <c r="K37" t="s">
        <v>61</v>
      </c>
      <c r="L37" t="s">
        <v>65</v>
      </c>
      <c r="M37" t="s">
        <v>68</v>
      </c>
      <c r="N37" t="s">
        <v>66</v>
      </c>
      <c r="O37" t="s">
        <v>67</v>
      </c>
      <c r="P37" t="s">
        <v>59</v>
      </c>
      <c r="Q37" t="s">
        <v>62</v>
      </c>
      <c r="R37" t="s">
        <v>63</v>
      </c>
      <c r="S37" t="s">
        <v>71</v>
      </c>
    </row>
    <row r="38" spans="1:19" x14ac:dyDescent="0.3">
      <c r="A38" s="16" t="s">
        <v>65</v>
      </c>
      <c r="B38" s="16">
        <v>500000</v>
      </c>
      <c r="I38"/>
      <c r="J38"/>
      <c r="K38"/>
    </row>
    <row r="39" spans="1:19" x14ac:dyDescent="0.3">
      <c r="A39" s="16" t="s">
        <v>66</v>
      </c>
      <c r="B39" s="16">
        <v>250000</v>
      </c>
      <c r="I39"/>
      <c r="J39"/>
      <c r="K39"/>
    </row>
    <row r="40" spans="1:19" x14ac:dyDescent="0.3">
      <c r="A40" s="16" t="s">
        <v>67</v>
      </c>
      <c r="B40" s="16">
        <v>500000</v>
      </c>
      <c r="I40"/>
      <c r="J40"/>
      <c r="K40"/>
    </row>
    <row r="41" spans="1:19" x14ac:dyDescent="0.3">
      <c r="A41" s="16" t="s">
        <v>68</v>
      </c>
      <c r="B41" s="16">
        <v>250000</v>
      </c>
      <c r="I41"/>
      <c r="J41"/>
      <c r="K41"/>
    </row>
    <row r="42" spans="1:19" x14ac:dyDescent="0.3">
      <c r="I42"/>
      <c r="J42"/>
      <c r="K42"/>
    </row>
    <row r="43" spans="1:19" x14ac:dyDescent="0.3">
      <c r="I43"/>
      <c r="J43"/>
      <c r="K43"/>
    </row>
    <row r="44" spans="1:19" x14ac:dyDescent="0.3">
      <c r="I44"/>
      <c r="J44"/>
      <c r="K44"/>
    </row>
    <row r="45" spans="1:19" x14ac:dyDescent="0.3">
      <c r="I45"/>
      <c r="J45"/>
      <c r="K45"/>
    </row>
    <row r="46" spans="1:19" x14ac:dyDescent="0.3">
      <c r="I46"/>
      <c r="J46"/>
      <c r="K46"/>
    </row>
    <row r="47" spans="1:19" x14ac:dyDescent="0.3">
      <c r="I47"/>
      <c r="J47"/>
      <c r="K47"/>
    </row>
    <row r="48" spans="1:19" x14ac:dyDescent="0.3">
      <c r="I48"/>
      <c r="J48"/>
      <c r="K48"/>
    </row>
    <row r="49" spans="9:11" x14ac:dyDescent="0.3">
      <c r="I49"/>
      <c r="J49"/>
      <c r="K49"/>
    </row>
    <row r="50" spans="9:11" x14ac:dyDescent="0.3">
      <c r="I50"/>
      <c r="J50"/>
      <c r="K50"/>
    </row>
    <row r="51" spans="9:11" x14ac:dyDescent="0.3">
      <c r="I51"/>
      <c r="J51"/>
      <c r="K51"/>
    </row>
    <row r="52" spans="9:11" x14ac:dyDescent="0.3">
      <c r="I52"/>
      <c r="J52"/>
      <c r="K52"/>
    </row>
    <row r="53" spans="9:11" x14ac:dyDescent="0.3">
      <c r="I53"/>
      <c r="J53"/>
      <c r="K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EFA5-A29C-403F-93C6-89E388E4B93B}">
  <dimension ref="A1:I9"/>
  <sheetViews>
    <sheetView workbookViewId="0">
      <selection activeCell="B9" sqref="B9:I9"/>
    </sheetView>
  </sheetViews>
  <sheetFormatPr defaultRowHeight="19.5" x14ac:dyDescent="0.3"/>
  <cols>
    <col min="1" max="1" width="28.140625" style="1" customWidth="1"/>
    <col min="2" max="5" width="13.28515625" style="1" customWidth="1"/>
    <col min="6" max="8" width="18" style="1" customWidth="1"/>
    <col min="9" max="9" width="14.7109375" style="1" customWidth="1"/>
    <col min="10" max="16384" width="9.140625" style="1"/>
  </cols>
  <sheetData>
    <row r="1" spans="1:9" x14ac:dyDescent="0.3">
      <c r="A1" s="1" t="s">
        <v>73</v>
      </c>
    </row>
    <row r="2" spans="1:9" x14ac:dyDescent="0.3">
      <c r="A2" s="1" t="s">
        <v>74</v>
      </c>
    </row>
    <row r="3" spans="1:9" x14ac:dyDescent="0.3">
      <c r="A3" s="36" t="s">
        <v>75</v>
      </c>
      <c r="B3" s="36" t="s">
        <v>76</v>
      </c>
      <c r="C3" s="36"/>
      <c r="D3" s="36"/>
      <c r="E3" s="36" t="s">
        <v>77</v>
      </c>
      <c r="F3" s="36"/>
      <c r="G3" s="36"/>
      <c r="H3" s="36"/>
      <c r="I3" s="36" t="s">
        <v>87</v>
      </c>
    </row>
    <row r="4" spans="1:9" x14ac:dyDescent="0.3">
      <c r="A4" s="36"/>
      <c r="B4" s="28" t="s">
        <v>82</v>
      </c>
      <c r="C4" s="28" t="s">
        <v>83</v>
      </c>
      <c r="D4" s="28" t="s">
        <v>84</v>
      </c>
      <c r="E4" s="28" t="s">
        <v>85</v>
      </c>
      <c r="F4" s="28" t="s">
        <v>82</v>
      </c>
      <c r="G4" s="28" t="s">
        <v>86</v>
      </c>
      <c r="H4" s="28" t="s">
        <v>84</v>
      </c>
      <c r="I4" s="36"/>
    </row>
    <row r="5" spans="1:9" x14ac:dyDescent="0.3">
      <c r="A5" s="16" t="s">
        <v>78</v>
      </c>
      <c r="B5" s="16">
        <v>6000000</v>
      </c>
      <c r="C5" s="16">
        <v>3000000</v>
      </c>
      <c r="D5" s="16">
        <f>SUM(B5:C5)</f>
        <v>9000000</v>
      </c>
      <c r="E5" s="15">
        <v>0.1</v>
      </c>
      <c r="F5" s="16">
        <v>543027</v>
      </c>
      <c r="G5" s="38">
        <f>(D5*$E$5)/12</f>
        <v>75000</v>
      </c>
      <c r="H5" s="38">
        <f>F5+G5</f>
        <v>618027</v>
      </c>
      <c r="I5" s="38">
        <f>D5-H5</f>
        <v>8381973</v>
      </c>
    </row>
    <row r="6" spans="1:9" x14ac:dyDescent="0.3">
      <c r="A6" s="16" t="s">
        <v>79</v>
      </c>
      <c r="B6" s="16">
        <v>4044765</v>
      </c>
      <c r="C6" s="16">
        <v>724950</v>
      </c>
      <c r="D6" s="16">
        <f t="shared" ref="D6:D8" si="0">SUM(B6:C6)</f>
        <v>4769715</v>
      </c>
      <c r="E6" s="16"/>
      <c r="F6" s="16">
        <v>235944</v>
      </c>
      <c r="G6" s="38">
        <f t="shared" ref="G6:G8" si="1">(D6*$E$5)/12</f>
        <v>39747.625</v>
      </c>
      <c r="H6" s="38">
        <f t="shared" ref="H6:H8" si="2">F6+G6</f>
        <v>275691.625</v>
      </c>
      <c r="I6" s="38">
        <f t="shared" ref="I6:I8" si="3">D6-H6</f>
        <v>4494023.375</v>
      </c>
    </row>
    <row r="7" spans="1:9" x14ac:dyDescent="0.3">
      <c r="A7" s="16" t="s">
        <v>80</v>
      </c>
      <c r="B7" s="16">
        <v>127863</v>
      </c>
      <c r="C7" s="16"/>
      <c r="D7" s="16">
        <f t="shared" si="0"/>
        <v>127863</v>
      </c>
      <c r="E7" s="16"/>
      <c r="F7" s="16">
        <v>70426</v>
      </c>
      <c r="G7" s="38">
        <f t="shared" si="1"/>
        <v>1065.5250000000001</v>
      </c>
      <c r="H7" s="38">
        <f t="shared" si="2"/>
        <v>71491.524999999994</v>
      </c>
      <c r="I7" s="38">
        <f t="shared" si="3"/>
        <v>56371.475000000006</v>
      </c>
    </row>
    <row r="8" spans="1:9" x14ac:dyDescent="0.3">
      <c r="A8" s="16" t="s">
        <v>81</v>
      </c>
      <c r="B8" s="16">
        <v>130800</v>
      </c>
      <c r="C8" s="16">
        <v>104000</v>
      </c>
      <c r="D8" s="16">
        <f t="shared" si="0"/>
        <v>234800</v>
      </c>
      <c r="E8" s="16"/>
      <c r="F8" s="16">
        <v>7630</v>
      </c>
      <c r="G8" s="38">
        <f t="shared" si="1"/>
        <v>1956.6666666666667</v>
      </c>
      <c r="H8" s="38">
        <f t="shared" si="2"/>
        <v>9586.6666666666661</v>
      </c>
      <c r="I8" s="38">
        <f t="shared" si="3"/>
        <v>225213.33333333334</v>
      </c>
    </row>
    <row r="9" spans="1:9" x14ac:dyDescent="0.3">
      <c r="A9" s="1" t="s">
        <v>84</v>
      </c>
      <c r="B9" s="1">
        <f>SUM(B5:B8)</f>
        <v>10303428</v>
      </c>
      <c r="C9" s="1">
        <f t="shared" ref="C9:I9" si="4">SUM(C5:C8)</f>
        <v>3828950</v>
      </c>
      <c r="D9" s="1">
        <f t="shared" si="4"/>
        <v>14132378</v>
      </c>
      <c r="E9" s="1">
        <f t="shared" si="4"/>
        <v>0.1</v>
      </c>
      <c r="F9" s="1">
        <f t="shared" si="4"/>
        <v>857027</v>
      </c>
      <c r="G9" s="1">
        <f t="shared" si="4"/>
        <v>117769.81666666667</v>
      </c>
      <c r="H9" s="1">
        <f t="shared" si="4"/>
        <v>974796.81666666665</v>
      </c>
      <c r="I9" s="1">
        <f t="shared" si="4"/>
        <v>13157581.183333334</v>
      </c>
    </row>
  </sheetData>
  <mergeCells count="4">
    <mergeCell ref="B3:D3"/>
    <mergeCell ref="E3:H3"/>
    <mergeCell ref="A3:A4"/>
    <mergeCell ref="I3:I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EDB3-B386-4F41-83A9-E8700B540C6E}">
  <dimension ref="A1:F8"/>
  <sheetViews>
    <sheetView workbookViewId="0">
      <selection activeCell="F9" sqref="F9"/>
    </sheetView>
  </sheetViews>
  <sheetFormatPr defaultRowHeight="19.5" x14ac:dyDescent="0.3"/>
  <cols>
    <col min="1" max="2" width="13.5703125" style="1" customWidth="1"/>
    <col min="3" max="3" width="27.7109375" style="1" customWidth="1"/>
    <col min="4" max="4" width="13.5703125" style="1" customWidth="1"/>
    <col min="5" max="5" width="19.7109375" style="1" customWidth="1"/>
    <col min="6" max="6" width="13.5703125" style="1" customWidth="1"/>
    <col min="7" max="16384" width="9.140625" style="1"/>
  </cols>
  <sheetData>
    <row r="1" spans="1:6" ht="60" customHeight="1" x14ac:dyDescent="0.3">
      <c r="A1" s="39" t="s">
        <v>88</v>
      </c>
      <c r="B1" s="39" t="s">
        <v>89</v>
      </c>
      <c r="C1" s="39" t="s">
        <v>90</v>
      </c>
      <c r="D1" s="39" t="s">
        <v>91</v>
      </c>
      <c r="E1" s="40" t="s">
        <v>92</v>
      </c>
      <c r="F1" s="39" t="s">
        <v>93</v>
      </c>
    </row>
    <row r="2" spans="1:6" x14ac:dyDescent="0.3">
      <c r="A2" s="16">
        <v>1</v>
      </c>
      <c r="B2" s="16" t="s">
        <v>94</v>
      </c>
      <c r="C2" s="16" t="s">
        <v>101</v>
      </c>
      <c r="D2" s="16">
        <v>300000</v>
      </c>
      <c r="E2" s="16">
        <v>30</v>
      </c>
      <c r="F2" s="16">
        <f>IF(E2=30,500000,150000)</f>
        <v>500000</v>
      </c>
    </row>
    <row r="3" spans="1:6" x14ac:dyDescent="0.3">
      <c r="A3" s="16">
        <v>2</v>
      </c>
      <c r="B3" s="16" t="s">
        <v>95</v>
      </c>
      <c r="C3" s="16" t="s">
        <v>102</v>
      </c>
      <c r="D3" s="16">
        <v>280000</v>
      </c>
      <c r="E3" s="16">
        <v>28</v>
      </c>
      <c r="F3" s="16">
        <f t="shared" ref="F3:F8" si="0">IF(E3=30,500000,150000)</f>
        <v>150000</v>
      </c>
    </row>
    <row r="4" spans="1:6" x14ac:dyDescent="0.3">
      <c r="A4" s="16">
        <v>3</v>
      </c>
      <c r="B4" s="16" t="s">
        <v>96</v>
      </c>
      <c r="C4" s="16" t="s">
        <v>103</v>
      </c>
      <c r="D4" s="16">
        <v>250000</v>
      </c>
      <c r="E4" s="16">
        <v>30</v>
      </c>
      <c r="F4" s="16">
        <f t="shared" si="0"/>
        <v>500000</v>
      </c>
    </row>
    <row r="5" spans="1:6" x14ac:dyDescent="0.3">
      <c r="A5" s="16">
        <v>4</v>
      </c>
      <c r="B5" s="16" t="s">
        <v>97</v>
      </c>
      <c r="C5" s="16" t="s">
        <v>104</v>
      </c>
      <c r="D5" s="16">
        <v>200000</v>
      </c>
      <c r="E5" s="16">
        <v>26</v>
      </c>
      <c r="F5" s="16">
        <f t="shared" si="0"/>
        <v>150000</v>
      </c>
    </row>
    <row r="6" spans="1:6" x14ac:dyDescent="0.3">
      <c r="A6" s="16">
        <v>5</v>
      </c>
      <c r="B6" s="16" t="s">
        <v>98</v>
      </c>
      <c r="C6" s="16" t="s">
        <v>105</v>
      </c>
      <c r="D6" s="16">
        <v>100000</v>
      </c>
      <c r="E6" s="16">
        <v>28</v>
      </c>
      <c r="F6" s="16">
        <f t="shared" si="0"/>
        <v>150000</v>
      </c>
    </row>
    <row r="7" spans="1:6" x14ac:dyDescent="0.3">
      <c r="A7" s="16">
        <v>6</v>
      </c>
      <c r="B7" s="16" t="s">
        <v>99</v>
      </c>
      <c r="C7" s="16" t="s">
        <v>106</v>
      </c>
      <c r="D7" s="16">
        <v>800000</v>
      </c>
      <c r="E7" s="16">
        <v>30</v>
      </c>
      <c r="F7" s="16">
        <f t="shared" si="0"/>
        <v>500000</v>
      </c>
    </row>
    <row r="8" spans="1:6" x14ac:dyDescent="0.3">
      <c r="A8" s="16">
        <v>7</v>
      </c>
      <c r="B8" s="16" t="s">
        <v>100</v>
      </c>
      <c r="C8" s="16" t="s">
        <v>106</v>
      </c>
      <c r="D8" s="16">
        <v>800000</v>
      </c>
      <c r="E8" s="16">
        <v>30</v>
      </c>
      <c r="F8" s="16">
        <f>IF(E8=30,500000,150000)</f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7143-96D0-4D54-B836-6ABB5754DD43}">
  <dimension ref="A1:N37"/>
  <sheetViews>
    <sheetView tabSelected="1" workbookViewId="0">
      <selection activeCell="D40" sqref="D40"/>
    </sheetView>
  </sheetViews>
  <sheetFormatPr defaultRowHeight="19.5" x14ac:dyDescent="0.3"/>
  <cols>
    <col min="1" max="1" width="22.7109375" style="1" customWidth="1"/>
    <col min="2" max="14" width="10.5703125" style="1" bestFit="1" customWidth="1"/>
    <col min="15" max="16384" width="9.140625" style="1"/>
  </cols>
  <sheetData>
    <row r="1" spans="1:14" x14ac:dyDescent="0.3">
      <c r="A1" s="1" t="s">
        <v>107</v>
      </c>
    </row>
    <row r="2" spans="1:14" x14ac:dyDescent="0.3">
      <c r="A2" s="16"/>
      <c r="B2" s="16" t="s">
        <v>115</v>
      </c>
      <c r="C2" s="16" t="s">
        <v>116</v>
      </c>
      <c r="D2" s="16" t="s">
        <v>117</v>
      </c>
      <c r="E2" s="16" t="s">
        <v>118</v>
      </c>
      <c r="F2" s="16" t="s">
        <v>119</v>
      </c>
      <c r="G2" s="16" t="s">
        <v>120</v>
      </c>
      <c r="H2" s="16" t="s">
        <v>121</v>
      </c>
      <c r="I2" s="16" t="s">
        <v>122</v>
      </c>
      <c r="J2" s="16" t="s">
        <v>123</v>
      </c>
      <c r="K2" s="16" t="s">
        <v>124</v>
      </c>
      <c r="L2" s="16" t="s">
        <v>125</v>
      </c>
      <c r="M2" s="41" t="s">
        <v>126</v>
      </c>
      <c r="N2" s="16" t="s">
        <v>84</v>
      </c>
    </row>
    <row r="3" spans="1:14" x14ac:dyDescent="0.3">
      <c r="A3" s="16" t="s">
        <v>108</v>
      </c>
      <c r="B3" s="16">
        <v>374</v>
      </c>
      <c r="C3" s="16">
        <v>298</v>
      </c>
      <c r="D3" s="16">
        <v>332</v>
      </c>
      <c r="E3" s="16">
        <v>520</v>
      </c>
      <c r="F3" s="16">
        <v>727</v>
      </c>
      <c r="G3" s="16">
        <v>756</v>
      </c>
      <c r="H3" s="16">
        <v>1197</v>
      </c>
      <c r="I3" s="16">
        <v>1232</v>
      </c>
      <c r="J3" s="16">
        <v>732</v>
      </c>
      <c r="K3" s="16">
        <v>466</v>
      </c>
      <c r="L3" s="16">
        <v>357</v>
      </c>
      <c r="M3" s="41">
        <v>430</v>
      </c>
      <c r="N3" s="16">
        <f>SUM(B3:M3)</f>
        <v>7421</v>
      </c>
    </row>
    <row r="4" spans="1:14" x14ac:dyDescent="0.3">
      <c r="A4" s="16" t="s">
        <v>109</v>
      </c>
      <c r="B4" s="16">
        <v>500</v>
      </c>
      <c r="C4" s="16">
        <v>200</v>
      </c>
      <c r="D4" s="16">
        <v>300</v>
      </c>
      <c r="E4" s="16">
        <v>100</v>
      </c>
      <c r="F4" s="16">
        <v>80</v>
      </c>
      <c r="G4" s="16">
        <v>300</v>
      </c>
      <c r="H4" s="16">
        <v>500</v>
      </c>
      <c r="I4" s="16">
        <v>200</v>
      </c>
      <c r="J4" s="16">
        <v>300</v>
      </c>
      <c r="K4" s="16">
        <v>100</v>
      </c>
      <c r="L4" s="16">
        <v>600</v>
      </c>
      <c r="M4" s="41">
        <v>500</v>
      </c>
      <c r="N4" s="16">
        <f t="shared" ref="N4:N9" si="0">SUM(B4:M4)</f>
        <v>3680</v>
      </c>
    </row>
    <row r="5" spans="1:14" x14ac:dyDescent="0.3">
      <c r="A5" s="16" t="s">
        <v>110</v>
      </c>
      <c r="B5" s="16">
        <v>500</v>
      </c>
      <c r="C5" s="16">
        <v>300</v>
      </c>
      <c r="D5" s="16">
        <v>200</v>
      </c>
      <c r="E5" s="16">
        <v>100</v>
      </c>
      <c r="F5" s="16">
        <v>400</v>
      </c>
      <c r="G5" s="16">
        <v>800</v>
      </c>
      <c r="H5" s="16">
        <v>900</v>
      </c>
      <c r="I5" s="16">
        <v>100</v>
      </c>
      <c r="J5" s="16">
        <v>500</v>
      </c>
      <c r="K5" s="16">
        <v>200</v>
      </c>
      <c r="L5" s="16">
        <v>1200</v>
      </c>
      <c r="M5" s="41">
        <v>300</v>
      </c>
      <c r="N5" s="16">
        <f>SUM(B5:M5)</f>
        <v>5500</v>
      </c>
    </row>
    <row r="6" spans="1:14" x14ac:dyDescent="0.3">
      <c r="A6" s="16" t="s">
        <v>111</v>
      </c>
      <c r="B6" s="16">
        <v>374</v>
      </c>
      <c r="C6" s="16">
        <v>298</v>
      </c>
      <c r="D6" s="16">
        <v>382</v>
      </c>
      <c r="E6" s="16">
        <v>520</v>
      </c>
      <c r="F6" s="16">
        <v>727</v>
      </c>
      <c r="G6" s="16">
        <v>756</v>
      </c>
      <c r="H6" s="16">
        <v>1197</v>
      </c>
      <c r="I6" s="16">
        <v>1232</v>
      </c>
      <c r="J6" s="16">
        <v>732</v>
      </c>
      <c r="K6" s="16">
        <v>466</v>
      </c>
      <c r="L6" s="16">
        <v>357</v>
      </c>
      <c r="M6" s="41">
        <v>430</v>
      </c>
      <c r="N6" s="16">
        <f t="shared" si="0"/>
        <v>7471</v>
      </c>
    </row>
    <row r="7" spans="1:14" x14ac:dyDescent="0.3">
      <c r="A7" s="16" t="s">
        <v>112</v>
      </c>
      <c r="B7" s="16">
        <v>500</v>
      </c>
      <c r="C7" s="16">
        <v>200</v>
      </c>
      <c r="D7" s="16">
        <v>300</v>
      </c>
      <c r="E7" s="16">
        <v>100</v>
      </c>
      <c r="F7" s="16">
        <v>80</v>
      </c>
      <c r="G7" s="16">
        <v>300</v>
      </c>
      <c r="H7" s="16">
        <v>500</v>
      </c>
      <c r="I7" s="16">
        <v>200</v>
      </c>
      <c r="J7" s="16">
        <v>300</v>
      </c>
      <c r="K7" s="16">
        <v>100</v>
      </c>
      <c r="L7" s="16">
        <v>600</v>
      </c>
      <c r="M7" s="41">
        <v>500</v>
      </c>
      <c r="N7" s="16">
        <f t="shared" si="0"/>
        <v>3680</v>
      </c>
    </row>
    <row r="8" spans="1:14" x14ac:dyDescent="0.3">
      <c r="A8" s="16" t="s">
        <v>113</v>
      </c>
      <c r="B8" s="16">
        <v>500</v>
      </c>
      <c r="C8" s="16">
        <v>300</v>
      </c>
      <c r="D8" s="16">
        <v>200</v>
      </c>
      <c r="E8" s="16">
        <v>100</v>
      </c>
      <c r="F8" s="16">
        <v>400</v>
      </c>
      <c r="G8" s="16">
        <v>800</v>
      </c>
      <c r="H8" s="16">
        <v>900</v>
      </c>
      <c r="I8" s="16">
        <v>100</v>
      </c>
      <c r="J8" s="16">
        <v>500</v>
      </c>
      <c r="K8" s="16">
        <v>200</v>
      </c>
      <c r="L8" s="16">
        <v>1200</v>
      </c>
      <c r="M8" s="41">
        <v>300</v>
      </c>
      <c r="N8" s="16">
        <f t="shared" si="0"/>
        <v>5500</v>
      </c>
    </row>
    <row r="9" spans="1:14" x14ac:dyDescent="0.3">
      <c r="A9" s="16" t="s">
        <v>114</v>
      </c>
      <c r="B9" s="16">
        <v>200</v>
      </c>
      <c r="C9" s="16">
        <v>600</v>
      </c>
      <c r="D9" s="16">
        <v>400</v>
      </c>
      <c r="E9" s="16">
        <v>500</v>
      </c>
      <c r="F9" s="16">
        <v>200</v>
      </c>
      <c r="G9" s="16">
        <v>10000</v>
      </c>
      <c r="H9" s="16">
        <v>2000</v>
      </c>
      <c r="I9" s="16">
        <v>500</v>
      </c>
      <c r="J9" s="16">
        <v>1500</v>
      </c>
      <c r="K9" s="16">
        <v>1700</v>
      </c>
      <c r="L9" s="16">
        <v>1000</v>
      </c>
      <c r="M9" s="41">
        <v>300</v>
      </c>
      <c r="N9" s="16">
        <f t="shared" si="0"/>
        <v>18900</v>
      </c>
    </row>
    <row r="11" spans="1:14" x14ac:dyDescent="0.3">
      <c r="A11" s="16"/>
      <c r="B11" s="16" t="s">
        <v>115</v>
      </c>
      <c r="C11" s="16" t="s">
        <v>116</v>
      </c>
      <c r="D11" s="16" t="s">
        <v>117</v>
      </c>
      <c r="E11" s="16" t="s">
        <v>118</v>
      </c>
      <c r="F11" s="16" t="s">
        <v>119</v>
      </c>
      <c r="G11" s="16" t="s">
        <v>120</v>
      </c>
      <c r="H11" s="16" t="s">
        <v>121</v>
      </c>
      <c r="I11" s="16" t="s">
        <v>122</v>
      </c>
      <c r="J11" s="16" t="s">
        <v>123</v>
      </c>
      <c r="K11" s="16" t="s">
        <v>124</v>
      </c>
      <c r="L11" s="16" t="s">
        <v>125</v>
      </c>
      <c r="M11" s="41" t="s">
        <v>126</v>
      </c>
      <c r="N11" s="16" t="s">
        <v>84</v>
      </c>
    </row>
    <row r="12" spans="1:14" x14ac:dyDescent="0.3">
      <c r="A12" s="16" t="s">
        <v>108</v>
      </c>
      <c r="B12" s="37">
        <f>B3/$N$3</f>
        <v>5.039752054979113E-2</v>
      </c>
      <c r="C12" s="37">
        <f t="shared" ref="C12:N12" si="1">C3/$N$3</f>
        <v>4.0156313165341601E-2</v>
      </c>
      <c r="D12" s="37">
        <f t="shared" si="1"/>
        <v>4.4737905942595337E-2</v>
      </c>
      <c r="E12" s="37">
        <f t="shared" si="1"/>
        <v>7.0071418946233657E-2</v>
      </c>
      <c r="F12" s="37">
        <f t="shared" si="1"/>
        <v>9.7965233795984374E-2</v>
      </c>
      <c r="G12" s="37">
        <f t="shared" si="1"/>
        <v>0.10187306292952432</v>
      </c>
      <c r="H12" s="37">
        <f t="shared" si="1"/>
        <v>0.16129901630508017</v>
      </c>
      <c r="I12" s="37">
        <f t="shared" si="1"/>
        <v>0.16601536181107668</v>
      </c>
      <c r="J12" s="37">
        <f t="shared" si="1"/>
        <v>9.8638997439698159E-2</v>
      </c>
      <c r="K12" s="37">
        <f t="shared" si="1"/>
        <v>6.2794771594124776E-2</v>
      </c>
      <c r="L12" s="37">
        <f t="shared" si="1"/>
        <v>4.8106724161164266E-2</v>
      </c>
      <c r="M12" s="37">
        <f t="shared" si="1"/>
        <v>5.7943673359385529E-2</v>
      </c>
      <c r="N12" s="37">
        <f t="shared" si="1"/>
        <v>1</v>
      </c>
    </row>
    <row r="13" spans="1:14" x14ac:dyDescent="0.3">
      <c r="A13" s="16" t="s">
        <v>109</v>
      </c>
      <c r="B13" s="37">
        <f>B4/$N$4</f>
        <v>0.1358695652173913</v>
      </c>
      <c r="C13" s="37">
        <f t="shared" ref="C13:N13" si="2">C4/$N$4</f>
        <v>5.434782608695652E-2</v>
      </c>
      <c r="D13" s="37">
        <f t="shared" si="2"/>
        <v>8.1521739130434784E-2</v>
      </c>
      <c r="E13" s="37">
        <f t="shared" si="2"/>
        <v>2.717391304347826E-2</v>
      </c>
      <c r="F13" s="37">
        <f t="shared" si="2"/>
        <v>2.1739130434782608E-2</v>
      </c>
      <c r="G13" s="37">
        <f t="shared" si="2"/>
        <v>8.1521739130434784E-2</v>
      </c>
      <c r="H13" s="37">
        <f t="shared" si="2"/>
        <v>0.1358695652173913</v>
      </c>
      <c r="I13" s="37">
        <f t="shared" si="2"/>
        <v>5.434782608695652E-2</v>
      </c>
      <c r="J13" s="37">
        <f t="shared" si="2"/>
        <v>8.1521739130434784E-2</v>
      </c>
      <c r="K13" s="37">
        <f t="shared" si="2"/>
        <v>2.717391304347826E-2</v>
      </c>
      <c r="L13" s="37">
        <f t="shared" si="2"/>
        <v>0.16304347826086957</v>
      </c>
      <c r="M13" s="37">
        <f t="shared" si="2"/>
        <v>0.1358695652173913</v>
      </c>
      <c r="N13" s="37">
        <f t="shared" si="2"/>
        <v>1</v>
      </c>
    </row>
    <row r="14" spans="1:14" x14ac:dyDescent="0.3">
      <c r="A14" s="16" t="s">
        <v>110</v>
      </c>
      <c r="B14" s="37">
        <f>B5/$N$5</f>
        <v>9.0909090909090912E-2</v>
      </c>
      <c r="C14" s="37">
        <f t="shared" ref="C14:N14" si="3">C5/$N$5</f>
        <v>5.4545454545454543E-2</v>
      </c>
      <c r="D14" s="37">
        <f t="shared" si="3"/>
        <v>3.6363636363636362E-2</v>
      </c>
      <c r="E14" s="37">
        <f t="shared" si="3"/>
        <v>1.8181818181818181E-2</v>
      </c>
      <c r="F14" s="37">
        <f t="shared" si="3"/>
        <v>7.2727272727272724E-2</v>
      </c>
      <c r="G14" s="37">
        <f t="shared" si="3"/>
        <v>0.14545454545454545</v>
      </c>
      <c r="H14" s="37">
        <f t="shared" si="3"/>
        <v>0.16363636363636364</v>
      </c>
      <c r="I14" s="37">
        <f t="shared" si="3"/>
        <v>1.8181818181818181E-2</v>
      </c>
      <c r="J14" s="37">
        <f t="shared" si="3"/>
        <v>9.0909090909090912E-2</v>
      </c>
      <c r="K14" s="37">
        <f t="shared" si="3"/>
        <v>3.6363636363636362E-2</v>
      </c>
      <c r="L14" s="37">
        <f t="shared" si="3"/>
        <v>0.21818181818181817</v>
      </c>
      <c r="M14" s="37">
        <f t="shared" si="3"/>
        <v>5.4545454545454543E-2</v>
      </c>
      <c r="N14" s="37">
        <f t="shared" si="3"/>
        <v>1</v>
      </c>
    </row>
    <row r="15" spans="1:14" x14ac:dyDescent="0.3">
      <c r="A15" s="16" t="s">
        <v>111</v>
      </c>
      <c r="B15" s="37">
        <f>B6/$N$6</f>
        <v>5.0060232900548791E-2</v>
      </c>
      <c r="C15" s="37">
        <f t="shared" ref="C15:N15" si="4">C6/$N$6</f>
        <v>3.9887565252308931E-2</v>
      </c>
      <c r="D15" s="37">
        <f t="shared" si="4"/>
        <v>5.1131040021416142E-2</v>
      </c>
      <c r="E15" s="37">
        <f t="shared" si="4"/>
        <v>6.9602462856378E-2</v>
      </c>
      <c r="F15" s="37">
        <f t="shared" si="4"/>
        <v>9.730959710882077E-2</v>
      </c>
      <c r="G15" s="37">
        <f t="shared" si="4"/>
        <v>0.10119127292196493</v>
      </c>
      <c r="H15" s="37">
        <f t="shared" si="4"/>
        <v>0.16021951545977781</v>
      </c>
      <c r="I15" s="37">
        <f t="shared" si="4"/>
        <v>0.16490429661357248</v>
      </c>
      <c r="J15" s="37">
        <f t="shared" si="4"/>
        <v>9.7978851559362867E-2</v>
      </c>
      <c r="K15" s="37">
        <f t="shared" si="4"/>
        <v>6.2374514790523354E-2</v>
      </c>
      <c r="L15" s="37">
        <f t="shared" si="4"/>
        <v>4.778476776870566E-2</v>
      </c>
      <c r="M15" s="37">
        <f t="shared" si="4"/>
        <v>5.7555882746620268E-2</v>
      </c>
      <c r="N15" s="37">
        <f t="shared" si="4"/>
        <v>1</v>
      </c>
    </row>
    <row r="16" spans="1:14" x14ac:dyDescent="0.3">
      <c r="A16" s="16" t="s">
        <v>112</v>
      </c>
      <c r="B16" s="37">
        <f>B7/$N$7</f>
        <v>0.1358695652173913</v>
      </c>
      <c r="C16" s="37">
        <f t="shared" ref="C16:N16" si="5">C7/$N$7</f>
        <v>5.434782608695652E-2</v>
      </c>
      <c r="D16" s="37">
        <f t="shared" si="5"/>
        <v>8.1521739130434784E-2</v>
      </c>
      <c r="E16" s="37">
        <f t="shared" si="5"/>
        <v>2.717391304347826E-2</v>
      </c>
      <c r="F16" s="37">
        <f t="shared" si="5"/>
        <v>2.1739130434782608E-2</v>
      </c>
      <c r="G16" s="37">
        <f t="shared" si="5"/>
        <v>8.1521739130434784E-2</v>
      </c>
      <c r="H16" s="37">
        <f t="shared" si="5"/>
        <v>0.1358695652173913</v>
      </c>
      <c r="I16" s="37">
        <f t="shared" si="5"/>
        <v>5.434782608695652E-2</v>
      </c>
      <c r="J16" s="37">
        <f t="shared" si="5"/>
        <v>8.1521739130434784E-2</v>
      </c>
      <c r="K16" s="37">
        <f t="shared" si="5"/>
        <v>2.717391304347826E-2</v>
      </c>
      <c r="L16" s="37">
        <f t="shared" si="5"/>
        <v>0.16304347826086957</v>
      </c>
      <c r="M16" s="37">
        <f t="shared" si="5"/>
        <v>0.1358695652173913</v>
      </c>
      <c r="N16" s="37">
        <f t="shared" si="5"/>
        <v>1</v>
      </c>
    </row>
    <row r="17" spans="1:14" x14ac:dyDescent="0.3">
      <c r="A17" s="16" t="s">
        <v>113</v>
      </c>
      <c r="B17" s="37">
        <f>B8/$N$8</f>
        <v>9.0909090909090912E-2</v>
      </c>
      <c r="C17" s="37">
        <f t="shared" ref="C17:N17" si="6">C8/$N$8</f>
        <v>5.4545454545454543E-2</v>
      </c>
      <c r="D17" s="37">
        <f t="shared" si="6"/>
        <v>3.6363636363636362E-2</v>
      </c>
      <c r="E17" s="37">
        <f t="shared" si="6"/>
        <v>1.8181818181818181E-2</v>
      </c>
      <c r="F17" s="37">
        <f t="shared" si="6"/>
        <v>7.2727272727272724E-2</v>
      </c>
      <c r="G17" s="37">
        <f t="shared" si="6"/>
        <v>0.14545454545454545</v>
      </c>
      <c r="H17" s="37">
        <f t="shared" si="6"/>
        <v>0.16363636363636364</v>
      </c>
      <c r="I17" s="37">
        <f t="shared" si="6"/>
        <v>1.8181818181818181E-2</v>
      </c>
      <c r="J17" s="37">
        <f t="shared" si="6"/>
        <v>9.0909090909090912E-2</v>
      </c>
      <c r="K17" s="37">
        <f t="shared" si="6"/>
        <v>3.6363636363636362E-2</v>
      </c>
      <c r="L17" s="37">
        <f t="shared" si="6"/>
        <v>0.21818181818181817</v>
      </c>
      <c r="M17" s="37">
        <f t="shared" si="6"/>
        <v>5.4545454545454543E-2</v>
      </c>
      <c r="N17" s="37">
        <f t="shared" si="6"/>
        <v>1</v>
      </c>
    </row>
    <row r="18" spans="1:14" x14ac:dyDescent="0.3">
      <c r="A18" s="16" t="s">
        <v>114</v>
      </c>
      <c r="B18" s="37">
        <f>B9/$N$9</f>
        <v>1.0582010582010581E-2</v>
      </c>
      <c r="C18" s="37">
        <f t="shared" ref="C18:N18" si="7">C9/$N$9</f>
        <v>3.1746031746031744E-2</v>
      </c>
      <c r="D18" s="37">
        <f t="shared" si="7"/>
        <v>2.1164021164021163E-2</v>
      </c>
      <c r="E18" s="37">
        <f t="shared" si="7"/>
        <v>2.6455026455026454E-2</v>
      </c>
      <c r="F18" s="37">
        <f t="shared" si="7"/>
        <v>1.0582010582010581E-2</v>
      </c>
      <c r="G18" s="37">
        <f t="shared" si="7"/>
        <v>0.52910052910052907</v>
      </c>
      <c r="H18" s="37">
        <f t="shared" si="7"/>
        <v>0.10582010582010581</v>
      </c>
      <c r="I18" s="37">
        <f t="shared" si="7"/>
        <v>2.6455026455026454E-2</v>
      </c>
      <c r="J18" s="37">
        <f t="shared" si="7"/>
        <v>7.9365079365079361E-2</v>
      </c>
      <c r="K18" s="37">
        <f t="shared" si="7"/>
        <v>8.9947089947089942E-2</v>
      </c>
      <c r="L18" s="37">
        <f t="shared" si="7"/>
        <v>5.2910052910052907E-2</v>
      </c>
      <c r="M18" s="37">
        <f t="shared" si="7"/>
        <v>1.5873015873015872E-2</v>
      </c>
      <c r="N18" s="37">
        <f t="shared" si="7"/>
        <v>1</v>
      </c>
    </row>
    <row r="20" spans="1:14" x14ac:dyDescent="0.3">
      <c r="A20" s="24" t="s">
        <v>127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x14ac:dyDescent="0.3">
      <c r="A21" s="2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4" x14ac:dyDescent="0.3">
      <c r="A22" s="16" t="s">
        <v>108</v>
      </c>
      <c r="B22" s="38">
        <v>10000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1:14" x14ac:dyDescent="0.3">
      <c r="A23" s="16" t="s">
        <v>109</v>
      </c>
      <c r="B23" s="38">
        <v>5000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4" x14ac:dyDescent="0.3">
      <c r="A24" s="16" t="s">
        <v>128</v>
      </c>
      <c r="B24" s="38">
        <v>1000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1:14" x14ac:dyDescent="0.3">
      <c r="A25" s="16" t="s">
        <v>111</v>
      </c>
      <c r="B25" s="38">
        <v>10000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1:14" x14ac:dyDescent="0.3">
      <c r="A26" s="16" t="s">
        <v>112</v>
      </c>
      <c r="B26" s="38">
        <v>5000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1:14" x14ac:dyDescent="0.3">
      <c r="A27" s="16" t="s">
        <v>113</v>
      </c>
      <c r="B27" s="38">
        <v>1000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1:14" x14ac:dyDescent="0.3">
      <c r="A28" s="16" t="s">
        <v>114</v>
      </c>
      <c r="B28" s="38">
        <v>2000</v>
      </c>
    </row>
    <row r="30" spans="1:14" x14ac:dyDescent="0.3">
      <c r="A30" s="16"/>
      <c r="B30" s="16" t="s">
        <v>115</v>
      </c>
      <c r="C30" s="16" t="s">
        <v>116</v>
      </c>
      <c r="D30" s="16" t="s">
        <v>117</v>
      </c>
      <c r="E30" s="16" t="s">
        <v>118</v>
      </c>
      <c r="F30" s="16" t="s">
        <v>119</v>
      </c>
      <c r="G30" s="16" t="s">
        <v>120</v>
      </c>
      <c r="H30" s="16" t="s">
        <v>121</v>
      </c>
      <c r="I30" s="16" t="s">
        <v>122</v>
      </c>
      <c r="J30" s="16" t="s">
        <v>123</v>
      </c>
      <c r="K30" s="16" t="s">
        <v>124</v>
      </c>
      <c r="L30" s="16" t="s">
        <v>125</v>
      </c>
      <c r="M30" s="41" t="s">
        <v>126</v>
      </c>
      <c r="N30" s="16" t="s">
        <v>84</v>
      </c>
    </row>
    <row r="31" spans="1:14" x14ac:dyDescent="0.3">
      <c r="A31" s="16" t="s">
        <v>108</v>
      </c>
      <c r="B31" s="38">
        <f>B12*$B$22</f>
        <v>503.9752054979113</v>
      </c>
      <c r="C31" s="38">
        <f t="shared" ref="C31:M31" si="8">C12*$B$22</f>
        <v>401.56313165341601</v>
      </c>
      <c r="D31" s="38">
        <f t="shared" si="8"/>
        <v>447.37905942595336</v>
      </c>
      <c r="E31" s="38">
        <f t="shared" si="8"/>
        <v>700.71418946233655</v>
      </c>
      <c r="F31" s="38">
        <f t="shared" si="8"/>
        <v>979.65233795984375</v>
      </c>
      <c r="G31" s="38">
        <f t="shared" si="8"/>
        <v>1018.7306292952431</v>
      </c>
      <c r="H31" s="38">
        <f t="shared" si="8"/>
        <v>1612.9901630508018</v>
      </c>
      <c r="I31" s="38">
        <f t="shared" si="8"/>
        <v>1660.1536181107667</v>
      </c>
      <c r="J31" s="38">
        <f t="shared" si="8"/>
        <v>986.38997439698164</v>
      </c>
      <c r="K31" s="38">
        <f t="shared" si="8"/>
        <v>627.94771594124779</v>
      </c>
      <c r="L31" s="38">
        <f t="shared" si="8"/>
        <v>481.06724161164266</v>
      </c>
      <c r="M31" s="38">
        <f t="shared" si="8"/>
        <v>579.43673359385525</v>
      </c>
      <c r="N31" s="38">
        <f>SUM(B31:M31)</f>
        <v>10000</v>
      </c>
    </row>
    <row r="32" spans="1:14" x14ac:dyDescent="0.3">
      <c r="A32" s="16" t="s">
        <v>109</v>
      </c>
      <c r="B32" s="38">
        <f>B13*$B$23</f>
        <v>679.3478260869565</v>
      </c>
      <c r="C32" s="38">
        <f t="shared" ref="C32:M32" si="9">C13*$B$23</f>
        <v>271.73913043478262</v>
      </c>
      <c r="D32" s="38">
        <f t="shared" si="9"/>
        <v>407.60869565217394</v>
      </c>
      <c r="E32" s="38">
        <f t="shared" si="9"/>
        <v>135.86956521739131</v>
      </c>
      <c r="F32" s="38">
        <f t="shared" si="9"/>
        <v>108.69565217391305</v>
      </c>
      <c r="G32" s="38">
        <f t="shared" si="9"/>
        <v>407.60869565217394</v>
      </c>
      <c r="H32" s="38">
        <f t="shared" si="9"/>
        <v>679.3478260869565</v>
      </c>
      <c r="I32" s="38">
        <f t="shared" si="9"/>
        <v>271.73913043478262</v>
      </c>
      <c r="J32" s="38">
        <f t="shared" si="9"/>
        <v>407.60869565217394</v>
      </c>
      <c r="K32" s="38">
        <f t="shared" si="9"/>
        <v>135.86956521739131</v>
      </c>
      <c r="L32" s="38">
        <f t="shared" si="9"/>
        <v>815.21739130434787</v>
      </c>
      <c r="M32" s="38">
        <f t="shared" si="9"/>
        <v>679.3478260869565</v>
      </c>
      <c r="N32" s="38">
        <f>SUM(B32:M32)</f>
        <v>5000</v>
      </c>
    </row>
    <row r="33" spans="1:14" x14ac:dyDescent="0.3">
      <c r="A33" s="16" t="s">
        <v>110</v>
      </c>
      <c r="B33" s="38">
        <f>B14*$B$24</f>
        <v>90.909090909090907</v>
      </c>
      <c r="C33" s="38">
        <f t="shared" ref="C33:M33" si="10">C14*$B$24</f>
        <v>54.54545454545454</v>
      </c>
      <c r="D33" s="38">
        <f t="shared" si="10"/>
        <v>36.36363636363636</v>
      </c>
      <c r="E33" s="38">
        <f t="shared" si="10"/>
        <v>18.18181818181818</v>
      </c>
      <c r="F33" s="38">
        <f t="shared" si="10"/>
        <v>72.72727272727272</v>
      </c>
      <c r="G33" s="38">
        <f t="shared" si="10"/>
        <v>145.45454545454544</v>
      </c>
      <c r="H33" s="38">
        <f t="shared" si="10"/>
        <v>163.63636363636363</v>
      </c>
      <c r="I33" s="38">
        <f t="shared" si="10"/>
        <v>18.18181818181818</v>
      </c>
      <c r="J33" s="38">
        <f t="shared" si="10"/>
        <v>90.909090909090907</v>
      </c>
      <c r="K33" s="38">
        <f t="shared" si="10"/>
        <v>36.36363636363636</v>
      </c>
      <c r="L33" s="38">
        <f t="shared" si="10"/>
        <v>218.18181818181816</v>
      </c>
      <c r="M33" s="38">
        <f t="shared" si="10"/>
        <v>54.54545454545454</v>
      </c>
      <c r="N33" s="38">
        <f>SUM(B33:M33)</f>
        <v>999.99999999999977</v>
      </c>
    </row>
    <row r="34" spans="1:14" x14ac:dyDescent="0.3">
      <c r="A34" s="16" t="s">
        <v>111</v>
      </c>
      <c r="B34" s="38">
        <f>B15*$B$25</f>
        <v>500.60232900548789</v>
      </c>
      <c r="C34" s="38">
        <f t="shared" ref="C34:M34" si="11">C15*$B$25</f>
        <v>398.87565252308929</v>
      </c>
      <c r="D34" s="38">
        <f t="shared" si="11"/>
        <v>511.3104002141614</v>
      </c>
      <c r="E34" s="38">
        <f t="shared" si="11"/>
        <v>696.02462856377997</v>
      </c>
      <c r="F34" s="38">
        <f t="shared" si="11"/>
        <v>973.09597108820765</v>
      </c>
      <c r="G34" s="38">
        <f t="shared" si="11"/>
        <v>1011.9127292196493</v>
      </c>
      <c r="H34" s="38">
        <f t="shared" si="11"/>
        <v>1602.1951545977781</v>
      </c>
      <c r="I34" s="38">
        <f t="shared" si="11"/>
        <v>1649.0429661357248</v>
      </c>
      <c r="J34" s="38">
        <f t="shared" si="11"/>
        <v>979.78851559362863</v>
      </c>
      <c r="K34" s="38">
        <f t="shared" si="11"/>
        <v>623.74514790523358</v>
      </c>
      <c r="L34" s="38">
        <f t="shared" si="11"/>
        <v>477.8476776870566</v>
      </c>
      <c r="M34" s="38">
        <f t="shared" si="11"/>
        <v>575.55882746620273</v>
      </c>
      <c r="N34" s="38">
        <f>SUM(B34:M34)</f>
        <v>10000.000000000002</v>
      </c>
    </row>
    <row r="35" spans="1:14" x14ac:dyDescent="0.3">
      <c r="A35" s="16" t="s">
        <v>112</v>
      </c>
      <c r="B35" s="38">
        <f>B16*$B$26</f>
        <v>679.3478260869565</v>
      </c>
      <c r="C35" s="38">
        <f t="shared" ref="C35:M35" si="12">C16*$B$26</f>
        <v>271.73913043478262</v>
      </c>
      <c r="D35" s="38">
        <f t="shared" si="12"/>
        <v>407.60869565217394</v>
      </c>
      <c r="E35" s="38">
        <f t="shared" si="12"/>
        <v>135.86956521739131</v>
      </c>
      <c r="F35" s="38">
        <f t="shared" si="12"/>
        <v>108.69565217391305</v>
      </c>
      <c r="G35" s="38">
        <f t="shared" si="12"/>
        <v>407.60869565217394</v>
      </c>
      <c r="H35" s="38">
        <f t="shared" si="12"/>
        <v>679.3478260869565</v>
      </c>
      <c r="I35" s="38">
        <f t="shared" si="12"/>
        <v>271.73913043478262</v>
      </c>
      <c r="J35" s="38">
        <f t="shared" si="12"/>
        <v>407.60869565217394</v>
      </c>
      <c r="K35" s="38">
        <f t="shared" si="12"/>
        <v>135.86956521739131</v>
      </c>
      <c r="L35" s="38">
        <f t="shared" si="12"/>
        <v>815.21739130434787</v>
      </c>
      <c r="M35" s="38">
        <f t="shared" si="12"/>
        <v>679.3478260869565</v>
      </c>
      <c r="N35" s="38">
        <f>SUM(B35:M35)</f>
        <v>5000</v>
      </c>
    </row>
    <row r="36" spans="1:14" x14ac:dyDescent="0.3">
      <c r="A36" s="16" t="s">
        <v>113</v>
      </c>
      <c r="B36" s="38">
        <f>B17*$B$27</f>
        <v>90.909090909090907</v>
      </c>
      <c r="C36" s="38">
        <f t="shared" ref="C36:M36" si="13">C17*$B$27</f>
        <v>54.54545454545454</v>
      </c>
      <c r="D36" s="38">
        <f t="shared" si="13"/>
        <v>36.36363636363636</v>
      </c>
      <c r="E36" s="38">
        <f t="shared" si="13"/>
        <v>18.18181818181818</v>
      </c>
      <c r="F36" s="38">
        <f t="shared" si="13"/>
        <v>72.72727272727272</v>
      </c>
      <c r="G36" s="38">
        <f t="shared" si="13"/>
        <v>145.45454545454544</v>
      </c>
      <c r="H36" s="38">
        <f t="shared" si="13"/>
        <v>163.63636363636363</v>
      </c>
      <c r="I36" s="38">
        <f t="shared" si="13"/>
        <v>18.18181818181818</v>
      </c>
      <c r="J36" s="38">
        <f t="shared" si="13"/>
        <v>90.909090909090907</v>
      </c>
      <c r="K36" s="38">
        <f t="shared" si="13"/>
        <v>36.36363636363636</v>
      </c>
      <c r="L36" s="38">
        <f t="shared" si="13"/>
        <v>218.18181818181816</v>
      </c>
      <c r="M36" s="38">
        <f t="shared" si="13"/>
        <v>54.54545454545454</v>
      </c>
      <c r="N36" s="38">
        <f>SUM(B36:M36)</f>
        <v>999.99999999999977</v>
      </c>
    </row>
    <row r="37" spans="1:14" x14ac:dyDescent="0.3">
      <c r="A37" s="16" t="s">
        <v>114</v>
      </c>
      <c r="B37" s="38">
        <f>B18*$B$28</f>
        <v>21.164021164021165</v>
      </c>
      <c r="C37" s="38">
        <f t="shared" ref="C37:M37" si="14">C18*$B$28</f>
        <v>63.492063492063487</v>
      </c>
      <c r="D37" s="38">
        <f t="shared" si="14"/>
        <v>42.328042328042329</v>
      </c>
      <c r="E37" s="38">
        <f t="shared" si="14"/>
        <v>52.910052910052904</v>
      </c>
      <c r="F37" s="38">
        <f t="shared" si="14"/>
        <v>21.164021164021165</v>
      </c>
      <c r="G37" s="38">
        <f t="shared" si="14"/>
        <v>1058.2010582010582</v>
      </c>
      <c r="H37" s="38">
        <f t="shared" si="14"/>
        <v>211.64021164021162</v>
      </c>
      <c r="I37" s="38">
        <f t="shared" si="14"/>
        <v>52.910052910052904</v>
      </c>
      <c r="J37" s="38">
        <f t="shared" si="14"/>
        <v>158.73015873015873</v>
      </c>
      <c r="K37" s="38">
        <f t="shared" si="14"/>
        <v>179.89417989417987</v>
      </c>
      <c r="L37" s="38">
        <f t="shared" si="14"/>
        <v>105.82010582010581</v>
      </c>
      <c r="M37" s="38">
        <f t="shared" si="14"/>
        <v>31.746031746031743</v>
      </c>
      <c r="N37" s="38">
        <f>SUM(B37:M37)</f>
        <v>2000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Si Hlaing</dc:creator>
  <cp:lastModifiedBy>Shwe Si Hlaing</cp:lastModifiedBy>
  <dcterms:created xsi:type="dcterms:W3CDTF">2022-05-11T06:40:06Z</dcterms:created>
  <dcterms:modified xsi:type="dcterms:W3CDTF">2022-05-13T07:35:39Z</dcterms:modified>
</cp:coreProperties>
</file>